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W:\P-C ACTUARIAL\HOMEOWNERS\State Files 2019 and Forward\California\2023\HO\Filing\Filing Documents\@@Prop Chg Amendment\Exhibits\"/>
    </mc:Choice>
  </mc:AlternateContent>
  <xr:revisionPtr revIDLastSave="0" documentId="8_{8B9E080C-1DB8-40A5-90D6-39CD110F6B40}" xr6:coauthVersionLast="47" xr6:coauthVersionMax="47" xr10:uidLastSave="{00000000-0000-0000-0000-000000000000}"/>
  <bookViews>
    <workbookView xWindow="-28920" yWindow="-120" windowWidth="29040" windowHeight="15840" tabRatio="840" xr2:uid="{00000000-000D-0000-FFFF-FFFF00000000}"/>
  </bookViews>
  <sheets>
    <sheet name="Exhibit 2" sheetId="239" r:id="rId1"/>
    <sheet name="Exhibit 3" sheetId="240" r:id="rId2"/>
    <sheet name="Exhibit 4" sheetId="199" r:id="rId3"/>
    <sheet name="Exhibit 6" sheetId="241" r:id="rId4"/>
    <sheet name="Exhibit 9 - p1" sheetId="201" r:id="rId5"/>
    <sheet name="Exhibit 9 - p2" sheetId="187" r:id="rId6"/>
    <sheet name="Exhibit 9 - p3" sheetId="277" r:id="rId7"/>
    <sheet name="Exhibit 9 - p4" sheetId="265" r:id="rId8"/>
    <sheet name="Exhibit 9 - p5" sheetId="205" r:id="rId9"/>
    <sheet name="Exhibit 9 - p6" sheetId="206" r:id="rId10"/>
    <sheet name="Exhibit 9 - p7" sheetId="261" r:id="rId11"/>
    <sheet name="Exhibit 9 - p8" sheetId="244" r:id="rId12"/>
    <sheet name="Exhibit 9 - p9" sheetId="245" r:id="rId13"/>
    <sheet name="Exhibit 10" sheetId="231" r:id="rId14"/>
    <sheet name="Exhibit 11" sheetId="242" r:id="rId15"/>
    <sheet name="Exhibit 12" sheetId="213" r:id="rId16"/>
    <sheet name="Exhibit 14" sheetId="259" r:id="rId17"/>
    <sheet name="Exhibit 14A" sheetId="260" r:id="rId18"/>
    <sheet name="Exhibit 15A" sheetId="279" r:id="rId19"/>
    <sheet name="Exhibit 15B" sheetId="253" r:id="rId20"/>
    <sheet name="Exhibit 19" sheetId="275" r:id="rId21"/>
    <sheet name="Exhibit 20 - p1" sheetId="175" r:id="rId22"/>
    <sheet name="Exhibit 20 - p2" sheetId="262" r:id="rId23"/>
    <sheet name="Reinsurance Exh" sheetId="136" r:id="rId24"/>
  </sheets>
  <externalReferences>
    <externalReference r:id="rId25"/>
    <externalReference r:id="rId26"/>
    <externalReference r:id="rId27"/>
  </externalReferences>
  <definedNames>
    <definedName name="_AMO_UniqueIdentifier" localSheetId="21" hidden="1">"'24250caf-7af1-475b-9a4b-b6ed1733cbb5'"</definedName>
    <definedName name="_Key1" localSheetId="13" hidden="1">#REF!</definedName>
    <definedName name="_Key1" localSheetId="18" hidden="1">#REF!</definedName>
    <definedName name="_Key1" localSheetId="19" hidden="1">#REF!</definedName>
    <definedName name="_Key1" localSheetId="20" hidden="1">#REF!</definedName>
    <definedName name="_Key1" localSheetId="8" hidden="1">#REF!</definedName>
    <definedName name="_Key1" localSheetId="23" hidden="1">#REF!</definedName>
    <definedName name="_Key1" hidden="1">#REF!</definedName>
    <definedName name="_Order1" hidden="1">0</definedName>
    <definedName name="_Sort" localSheetId="13" hidden="1">#REF!</definedName>
    <definedName name="_Sort" localSheetId="18" hidden="1">#REF!</definedName>
    <definedName name="_Sort" localSheetId="19" hidden="1">#REF!</definedName>
    <definedName name="_Sort" localSheetId="20" hidden="1">#REF!</definedName>
    <definedName name="_Sort" localSheetId="8" hidden="1">#REF!</definedName>
    <definedName name="_Sort" localSheetId="23" hidden="1">#REF!</definedName>
    <definedName name="_Sort" hidden="1">#REF!</definedName>
    <definedName name="EndDate">[1]Inputs!$A$5</definedName>
    <definedName name="HCODE">[1]Inputs!$A$2</definedName>
    <definedName name="Indicated_Change">[2]Inputs!$F$2</definedName>
    <definedName name="StartDate">[1]Inputs!$A$4</definedName>
    <definedName name="State">[1]Inputs!$A$3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175" l="1"/>
  <c r="H11" i="175"/>
  <c r="H12" i="175"/>
  <c r="H13" i="175"/>
  <c r="H14" i="175"/>
  <c r="I31" i="175" s="1"/>
  <c r="H15" i="175"/>
  <c r="H16" i="175"/>
  <c r="H17" i="175"/>
  <c r="I35" i="175" s="1"/>
  <c r="H18" i="175"/>
  <c r="H19" i="175"/>
  <c r="H20" i="175"/>
  <c r="H21" i="175"/>
  <c r="H22" i="175"/>
  <c r="I22" i="175" s="1"/>
  <c r="H23" i="175"/>
  <c r="H24" i="175"/>
  <c r="H25" i="175"/>
  <c r="I32" i="175" s="1"/>
  <c r="H26" i="175"/>
  <c r="H27" i="175"/>
  <c r="H28" i="175"/>
  <c r="H29" i="175"/>
  <c r="H30" i="175"/>
  <c r="I30" i="175" s="1"/>
  <c r="H31" i="175"/>
  <c r="H32" i="175"/>
  <c r="H33" i="175"/>
  <c r="I33" i="175" s="1"/>
  <c r="H34" i="175"/>
  <c r="H35" i="175"/>
  <c r="H36" i="175"/>
  <c r="H9" i="175"/>
  <c r="I24" i="175"/>
  <c r="I16" i="175"/>
  <c r="G36" i="175"/>
  <c r="G35" i="175"/>
  <c r="G34" i="175"/>
  <c r="G33" i="175"/>
  <c r="G32" i="175"/>
  <c r="G31" i="175"/>
  <c r="G30" i="175"/>
  <c r="G29" i="175"/>
  <c r="G28" i="175"/>
  <c r="G27" i="175"/>
  <c r="G26" i="175"/>
  <c r="G25" i="175"/>
  <c r="G24" i="175"/>
  <c r="G23" i="175"/>
  <c r="G22" i="175"/>
  <c r="G21" i="175"/>
  <c r="G20" i="175"/>
  <c r="G19" i="175"/>
  <c r="G18" i="175"/>
  <c r="G17" i="175"/>
  <c r="G16" i="175"/>
  <c r="G15" i="175"/>
  <c r="G14" i="175"/>
  <c r="G13" i="175"/>
  <c r="G12" i="175"/>
  <c r="G11" i="175"/>
  <c r="G10" i="175"/>
  <c r="G9" i="175"/>
  <c r="E36" i="175"/>
  <c r="E35" i="175"/>
  <c r="E34" i="175"/>
  <c r="E33" i="175"/>
  <c r="E32" i="175"/>
  <c r="E31" i="175"/>
  <c r="E30" i="175"/>
  <c r="E29" i="175"/>
  <c r="E28" i="175"/>
  <c r="E27" i="175"/>
  <c r="E26" i="175"/>
  <c r="E25" i="175"/>
  <c r="E24" i="175"/>
  <c r="E23" i="175"/>
  <c r="E22" i="175"/>
  <c r="E21" i="175"/>
  <c r="E20" i="175"/>
  <c r="E19" i="175"/>
  <c r="E18" i="175"/>
  <c r="E17" i="175"/>
  <c r="E16" i="175"/>
  <c r="E15" i="175"/>
  <c r="E14" i="175"/>
  <c r="E13" i="175"/>
  <c r="E12" i="175"/>
  <c r="E11" i="175"/>
  <c r="E10" i="175"/>
  <c r="E9" i="175"/>
  <c r="C10" i="175"/>
  <c r="C11" i="175"/>
  <c r="C12" i="175"/>
  <c r="C13" i="175"/>
  <c r="C14" i="175"/>
  <c r="C15" i="175"/>
  <c r="C16" i="175"/>
  <c r="C17" i="175"/>
  <c r="C18" i="175"/>
  <c r="C19" i="175"/>
  <c r="C20" i="175"/>
  <c r="C21" i="175"/>
  <c r="C22" i="175"/>
  <c r="C23" i="175"/>
  <c r="C24" i="175"/>
  <c r="C25" i="175"/>
  <c r="C26" i="175"/>
  <c r="C27" i="175"/>
  <c r="C28" i="175"/>
  <c r="C29" i="175"/>
  <c r="C30" i="175"/>
  <c r="C31" i="175"/>
  <c r="C32" i="175"/>
  <c r="C33" i="175"/>
  <c r="C34" i="175"/>
  <c r="C35" i="175"/>
  <c r="C36" i="175"/>
  <c r="C9" i="175"/>
  <c r="I17" i="175" l="1"/>
  <c r="I25" i="175"/>
  <c r="I9" i="175"/>
  <c r="I10" i="175"/>
  <c r="I18" i="175"/>
  <c r="I26" i="175"/>
  <c r="I34" i="175"/>
  <c r="I11" i="175"/>
  <c r="I12" i="175"/>
  <c r="I20" i="175"/>
  <c r="I28" i="175"/>
  <c r="I36" i="175"/>
  <c r="I19" i="175"/>
  <c r="I13" i="175"/>
  <c r="I21" i="175"/>
  <c r="I29" i="175"/>
  <c r="I27" i="175"/>
  <c r="I14" i="175"/>
  <c r="I15" i="175"/>
  <c r="I23" i="175"/>
  <c r="D49" i="259" l="1"/>
  <c r="C49" i="259"/>
  <c r="D44" i="259"/>
  <c r="E46" i="259"/>
  <c r="E45" i="259"/>
  <c r="C44" i="259"/>
  <c r="E42" i="259"/>
  <c r="D41" i="259"/>
  <c r="C41" i="259"/>
  <c r="D33" i="259"/>
  <c r="E33" i="259" s="1"/>
  <c r="C33" i="259"/>
  <c r="D31" i="259"/>
  <c r="E31" i="259" s="1"/>
  <c r="C31" i="259"/>
  <c r="E29" i="259"/>
  <c r="C28" i="259"/>
  <c r="E18" i="259"/>
  <c r="E17" i="259"/>
  <c r="E16" i="259"/>
  <c r="D15" i="259"/>
  <c r="E15" i="259" s="1"/>
  <c r="C15" i="259"/>
  <c r="E13" i="259"/>
  <c r="E12" i="259"/>
  <c r="D11" i="259"/>
  <c r="C11" i="259"/>
  <c r="E12" i="260"/>
  <c r="E49" i="259" l="1"/>
  <c r="C35" i="259"/>
  <c r="D51" i="259"/>
  <c r="C22" i="259"/>
  <c r="D22" i="259"/>
  <c r="E22" i="259" s="1"/>
  <c r="C51" i="259"/>
  <c r="E51" i="259" s="1"/>
  <c r="E44" i="259"/>
  <c r="E47" i="259"/>
  <c r="D28" i="259"/>
  <c r="E41" i="259"/>
  <c r="E11" i="259"/>
  <c r="H39" i="175"/>
  <c r="H38" i="175"/>
  <c r="F80" i="279"/>
  <c r="F79" i="279"/>
  <c r="F78" i="279"/>
  <c r="F76" i="279"/>
  <c r="F75" i="279"/>
  <c r="F74" i="279"/>
  <c r="D74" i="279"/>
  <c r="C74" i="279"/>
  <c r="C71" i="279"/>
  <c r="F70" i="279"/>
  <c r="F68" i="279"/>
  <c r="F63" i="279"/>
  <c r="F62" i="279"/>
  <c r="F61" i="279"/>
  <c r="D61" i="279"/>
  <c r="D62" i="279" s="1"/>
  <c r="D63" i="279" s="1"/>
  <c r="F54" i="279"/>
  <c r="F53" i="279"/>
  <c r="D53" i="279"/>
  <c r="D54" i="279" s="1"/>
  <c r="C53" i="279"/>
  <c r="F46" i="279"/>
  <c r="F45" i="279"/>
  <c r="C44" i="279"/>
  <c r="F41" i="279"/>
  <c r="F40" i="279"/>
  <c r="D40" i="279"/>
  <c r="D41" i="279" s="1"/>
  <c r="D45" i="279" s="1"/>
  <c r="D46" i="279" s="1"/>
  <c r="C40" i="279"/>
  <c r="F33" i="279"/>
  <c r="F32" i="279"/>
  <c r="C31" i="279"/>
  <c r="F28" i="279"/>
  <c r="F27" i="279"/>
  <c r="D27" i="279"/>
  <c r="D28" i="279" s="1"/>
  <c r="D32" i="279" s="1"/>
  <c r="D33" i="279" s="1"/>
  <c r="C27" i="279"/>
  <c r="F20" i="279"/>
  <c r="F19" i="279"/>
  <c r="F18" i="279"/>
  <c r="C16" i="279"/>
  <c r="F13" i="279"/>
  <c r="F12" i="279"/>
  <c r="D12" i="279"/>
  <c r="D13" i="279" s="1"/>
  <c r="C12" i="279"/>
  <c r="D35" i="259" l="1"/>
  <c r="E35" i="259" s="1"/>
  <c r="E28" i="259"/>
  <c r="C13" i="279"/>
  <c r="C28" i="279"/>
  <c r="C32" i="279" s="1"/>
  <c r="C33" i="279" s="1"/>
  <c r="C18" i="279"/>
  <c r="C19" i="279" s="1"/>
  <c r="D18" i="279"/>
  <c r="D19" i="279" s="1"/>
  <c r="C41" i="279"/>
  <c r="C45" i="279" s="1"/>
  <c r="C46" i="279" s="1"/>
  <c r="C62" i="279"/>
  <c r="C63" i="279" s="1"/>
  <c r="D20" i="279" l="1"/>
  <c r="D68" i="279"/>
  <c r="D70" i="279" s="1"/>
  <c r="D75" i="279" s="1"/>
  <c r="D76" i="279" s="1"/>
  <c r="D78" i="279" s="1"/>
  <c r="C20" i="279"/>
  <c r="C68" i="279"/>
  <c r="C70" i="279" s="1"/>
  <c r="C75" i="279" s="1"/>
  <c r="C76" i="279" s="1"/>
  <c r="C78" i="279" s="1"/>
  <c r="C79" i="279" s="1"/>
  <c r="C80" i="279" s="1"/>
  <c r="C11" i="253" l="1"/>
  <c r="C10" i="253"/>
  <c r="C13" i="253" s="1"/>
  <c r="C15" i="253" l="1"/>
  <c r="H14" i="261" l="1"/>
  <c r="H13" i="261"/>
  <c r="G45" i="261"/>
  <c r="H45" i="261"/>
  <c r="G44" i="261"/>
  <c r="H44" i="261"/>
  <c r="G17" i="261"/>
  <c r="G18" i="261" s="1"/>
  <c r="G16" i="261"/>
  <c r="G15" i="261"/>
  <c r="G14" i="261"/>
  <c r="F13" i="261"/>
  <c r="G13" i="261"/>
  <c r="F45" i="261"/>
  <c r="F16" i="261" s="1"/>
  <c r="F44" i="261"/>
  <c r="F15" i="261"/>
  <c r="F14" i="261"/>
  <c r="H15" i="261" l="1"/>
  <c r="H17" i="261" s="1"/>
  <c r="H18" i="261" s="1"/>
  <c r="F17" i="261"/>
  <c r="F18" i="261" s="1"/>
  <c r="D13" i="277" l="1"/>
  <c r="D14" i="277"/>
  <c r="D15" i="277"/>
  <c r="D16" i="277"/>
  <c r="D17" i="277"/>
  <c r="D18" i="277"/>
  <c r="D19" i="277"/>
  <c r="D20" i="277"/>
  <c r="D21" i="277"/>
  <c r="D22" i="277"/>
  <c r="D23" i="277"/>
  <c r="D24" i="277"/>
  <c r="D25" i="277"/>
  <c r="D26" i="277"/>
  <c r="D27" i="277"/>
  <c r="D28" i="277"/>
  <c r="D29" i="277"/>
  <c r="D30" i="277"/>
  <c r="D31" i="277"/>
  <c r="D32" i="277"/>
  <c r="D33" i="277"/>
  <c r="D34" i="277"/>
  <c r="D35" i="277"/>
  <c r="D36" i="277"/>
  <c r="D37" i="277"/>
  <c r="D38" i="277"/>
  <c r="D39" i="277"/>
  <c r="D40" i="277"/>
  <c r="D41" i="277"/>
  <c r="D42" i="277"/>
  <c r="D43" i="277"/>
  <c r="D12" i="277"/>
  <c r="G20" i="261" l="1"/>
  <c r="I12" i="199" l="1"/>
  <c r="I13" i="199"/>
  <c r="I11" i="199"/>
  <c r="J46" i="206" l="1"/>
  <c r="E45" i="277"/>
  <c r="E14" i="260" l="1"/>
  <c r="E13" i="260"/>
  <c r="F13" i="260" l="1"/>
  <c r="F12" i="260"/>
  <c r="F33" i="231"/>
  <c r="F32" i="231"/>
  <c r="F27" i="231"/>
  <c r="F26" i="231"/>
  <c r="F40" i="231"/>
  <c r="F41" i="231"/>
  <c r="F46" i="231"/>
  <c r="F14" i="260" l="1"/>
  <c r="J49" i="206" l="1"/>
  <c r="E20" i="241"/>
  <c r="K34" i="201"/>
  <c r="G15" i="242" l="1"/>
  <c r="H15" i="242" s="1"/>
  <c r="I15" i="242" s="1"/>
  <c r="F15" i="242"/>
  <c r="C15" i="242"/>
  <c r="F14" i="242"/>
  <c r="G14" i="242" s="1"/>
  <c r="H14" i="242" s="1"/>
  <c r="I14" i="242" s="1"/>
  <c r="C14" i="242"/>
  <c r="F13" i="242"/>
  <c r="G13" i="242" s="1"/>
  <c r="H13" i="242" s="1"/>
  <c r="I13" i="242" s="1"/>
  <c r="C13" i="242"/>
  <c r="H46" i="206" l="1"/>
  <c r="H49" i="206" s="1"/>
  <c r="D42" i="265" l="1"/>
  <c r="D43" i="265"/>
  <c r="D42" i="187" l="1"/>
  <c r="D43" i="187"/>
  <c r="D41" i="265"/>
  <c r="D40" i="265"/>
  <c r="D39" i="265"/>
  <c r="D38" i="265"/>
  <c r="D37" i="265"/>
  <c r="D36" i="265"/>
  <c r="D35" i="265"/>
  <c r="D34" i="265"/>
  <c r="D33" i="265"/>
  <c r="D32" i="265"/>
  <c r="D31" i="265"/>
  <c r="D30" i="265"/>
  <c r="D29" i="265"/>
  <c r="D28" i="265"/>
  <c r="D27" i="265"/>
  <c r="D26" i="265"/>
  <c r="D25" i="265"/>
  <c r="D24" i="265"/>
  <c r="D23" i="265"/>
  <c r="D22" i="265"/>
  <c r="D21" i="265"/>
  <c r="D20" i="265"/>
  <c r="D19" i="265"/>
  <c r="D18" i="265"/>
  <c r="D17" i="265"/>
  <c r="D16" i="265"/>
  <c r="D15" i="265"/>
  <c r="D14" i="265"/>
  <c r="D13" i="265"/>
  <c r="D12" i="265"/>
  <c r="E45" i="265" l="1"/>
  <c r="F47" i="231"/>
  <c r="F20" i="241" l="1"/>
  <c r="F46" i="206" l="1"/>
  <c r="D40" i="187" l="1"/>
  <c r="D41" i="187"/>
  <c r="D12" i="187"/>
  <c r="D20" i="241" l="1"/>
  <c r="D39" i="187" l="1"/>
  <c r="D38" i="187"/>
  <c r="F19" i="231" l="1"/>
  <c r="F18" i="231"/>
  <c r="F13" i="231"/>
  <c r="F12" i="231"/>
  <c r="D37" i="187" l="1"/>
  <c r="D36" i="187"/>
  <c r="D35" i="187"/>
  <c r="D34" i="187"/>
  <c r="D33" i="187"/>
  <c r="D32" i="187"/>
  <c r="D31" i="187"/>
  <c r="D30" i="187"/>
  <c r="D29" i="187"/>
  <c r="D28" i="187"/>
  <c r="D27" i="187"/>
  <c r="D26" i="187"/>
  <c r="D25" i="187"/>
  <c r="D24" i="187"/>
  <c r="D23" i="187"/>
  <c r="D22" i="187"/>
  <c r="D21" i="187"/>
  <c r="D20" i="187"/>
  <c r="D19" i="187"/>
  <c r="D18" i="187"/>
  <c r="D17" i="187"/>
  <c r="D16" i="187"/>
  <c r="D15" i="187"/>
  <c r="D14" i="187"/>
  <c r="D13" i="187"/>
  <c r="E45" i="187" l="1"/>
  <c r="G34" i="201" s="1"/>
  <c r="F49" i="206" l="1"/>
  <c r="F20" i="261" s="1"/>
  <c r="H20" i="261" l="1"/>
</calcChain>
</file>

<file path=xl/sharedStrings.xml><?xml version="1.0" encoding="utf-8"?>
<sst xmlns="http://schemas.openxmlformats.org/spreadsheetml/2006/main" count="4165" uniqueCount="2856">
  <si>
    <t>State Farm General Insurance Company</t>
  </si>
  <si>
    <t>Exhibit 4</t>
  </si>
  <si>
    <t>Premium Adjustment Factor</t>
  </si>
  <si>
    <t>Catastrophe Adjustment</t>
  </si>
  <si>
    <t>Exhibit 10</t>
  </si>
  <si>
    <t>Credibility Adjustment</t>
  </si>
  <si>
    <t>Premium</t>
  </si>
  <si>
    <t>Earned</t>
  </si>
  <si>
    <t>Current Level</t>
  </si>
  <si>
    <t>Adjustment</t>
  </si>
  <si>
    <t>Year</t>
  </si>
  <si>
    <t>Earned Premium</t>
  </si>
  <si>
    <t>Factor</t>
  </si>
  <si>
    <t>Total</t>
  </si>
  <si>
    <t>(1)</t>
  </si>
  <si>
    <t>(2)</t>
  </si>
  <si>
    <t>(3)</t>
  </si>
  <si>
    <t>CAT/AIY</t>
  </si>
  <si>
    <t>I.</t>
  </si>
  <si>
    <t>Amount of Insurance Years Exposure Base</t>
  </si>
  <si>
    <t>II.</t>
  </si>
  <si>
    <t>(4)</t>
  </si>
  <si>
    <t>(5)</t>
  </si>
  <si>
    <t>Fire Following Earthquake Provision</t>
  </si>
  <si>
    <t>Exhibit 12</t>
  </si>
  <si>
    <t>Reinsurance Premium and Recoverables</t>
  </si>
  <si>
    <t>Trend</t>
  </si>
  <si>
    <t>Weight</t>
  </si>
  <si>
    <t>Because catastrophes can be infrequent events, many years of history are needed to determine a provision.</t>
  </si>
  <si>
    <t>Contract changes and changes in the number of policies written in catastrophe prone areas, however, make it</t>
  </si>
  <si>
    <t>Exhibit 9</t>
  </si>
  <si>
    <t>Page 1</t>
  </si>
  <si>
    <t>Page 2</t>
  </si>
  <si>
    <t>Page 3</t>
  </si>
  <si>
    <t>Page 4</t>
  </si>
  <si>
    <t>Credibility for Trends</t>
  </si>
  <si>
    <t>Credibility for Experience</t>
  </si>
  <si>
    <t>Claim Type</t>
  </si>
  <si>
    <t>Claim Count</t>
  </si>
  <si>
    <t>Credibility**</t>
  </si>
  <si>
    <t>Fiscal Accident</t>
  </si>
  <si>
    <t>Years</t>
  </si>
  <si>
    <t>Experience</t>
  </si>
  <si>
    <t xml:space="preserve"> Standard*</t>
  </si>
  <si>
    <t>Full Credibility</t>
  </si>
  <si>
    <t>Period</t>
  </si>
  <si>
    <t>Fiscal Calendar</t>
  </si>
  <si>
    <t>Range</t>
  </si>
  <si>
    <t>PIF</t>
  </si>
  <si>
    <t>%</t>
  </si>
  <si>
    <t>0% to 5%</t>
  </si>
  <si>
    <t>5% to 10%</t>
  </si>
  <si>
    <t>10% to 15%</t>
  </si>
  <si>
    <t>15% to 20%</t>
  </si>
  <si>
    <t>Est. Minimum % Change</t>
  </si>
  <si>
    <t>Est. Maximum % Change</t>
  </si>
  <si>
    <t>Year Ending</t>
  </si>
  <si>
    <t>III.</t>
  </si>
  <si>
    <t>Customer Dislocation</t>
  </si>
  <si>
    <t>Quarters</t>
  </si>
  <si>
    <t>Catastrophe Adjustment Excluding Fire Following Earthquake Provision</t>
  </si>
  <si>
    <t>of that event’s occurrence.</t>
  </si>
  <si>
    <t>To compute the expected annual loss, the losses from each simulated event are then weighted by the probability</t>
  </si>
  <si>
    <t>and are related to the models’ computed seismic activity, associated damage, and accompanying financial losses.</t>
  </si>
  <si>
    <t>geographic locations, values, policy forms (types of coverage), limits, deductibles and construction characteristics,</t>
  </si>
  <si>
    <t>characteristics of the event against the portfolio of the insured exposures. Such exposures are described by</t>
  </si>
  <si>
    <t>For each of these stochastically simulated events, the models are capable of overlaying the physical</t>
  </si>
  <si>
    <t>of years of possible earthquakes.  For AIR, the 50K year event set was used in the analysis.</t>
  </si>
  <si>
    <t>events, each with associated probabilities of occurrence.  This library is intended to represent tens of thousands</t>
  </si>
  <si>
    <t>the fields of engineering, seismology, geology, statistics and computer science to produce a library of earthquake</t>
  </si>
  <si>
    <t xml:space="preserve">CEA for earthquake loss estimates in pricing.  The RQE model as well as RMS and AIR incorporate expertise in </t>
  </si>
  <si>
    <t>Computer Modeling for Fire Following Earthquake</t>
  </si>
  <si>
    <t xml:space="preserve">illustrate the magnitude of the exposure. </t>
  </si>
  <si>
    <t xml:space="preserve">uninsured.  Personal and commercial splits are not available in the report.  The report, therefore, is only used to </t>
  </si>
  <si>
    <t xml:space="preserve">California faults.  The summary includes all property loss, personal and commercial as well as insured and </t>
  </si>
  <si>
    <t>The report summarizes property loss in a Bay Area quake to be 1.1% of property value, .2 to .6% for other</t>
  </si>
  <si>
    <t>for shake damage, even though California law requires insurers to offer shake damage to property owners.</t>
  </si>
  <si>
    <t>is insured for fire, but fewer than 20% of homes and business properties in the two affected areas are insured</t>
  </si>
  <si>
    <t>billion for insured shake damage in the Los Angeles region).  The reason for this is that nearly all property</t>
  </si>
  <si>
    <t xml:space="preserve">Insurance Department study ($6 billion for insured shake damage in the San Francisco Bay area, $8.5 </t>
  </si>
  <si>
    <t>study are substantially higher than the insured shake damage losses projected in a 1990 California</t>
  </si>
  <si>
    <t>Fire following earthquake is a very serious threat to insurance companies.  The fire losses shown in this</t>
  </si>
  <si>
    <t>From the Executive Summary of that report:</t>
  </si>
  <si>
    <t>following earthquakes of various magnitudes in the San Francisco and Los Angeles areas of California.</t>
  </si>
  <si>
    <t>known as the Natural Disaster Coalition), utilizes the expertise of EQECAT, Inc. to produce estimates of fire</t>
  </si>
  <si>
    <t>This study, produced by Drs. Charles Scawthorne and Mahmoud Khater for the Earthquake Project (subsequently</t>
  </si>
  <si>
    <r>
      <t>and Memphis Areas</t>
    </r>
    <r>
      <rPr>
        <sz val="10"/>
        <rFont val="Arial"/>
        <family val="2"/>
      </rPr>
      <t xml:space="preserve"> </t>
    </r>
  </si>
  <si>
    <t>Fire Following Earthquake: Conflagration Potential in the Greater Los Angeles, San Francisco, Seattle</t>
  </si>
  <si>
    <t>is necessary to look to definitive scientific studies, scientific modeling and judgment to supplement historical data.</t>
  </si>
  <si>
    <t>therefore, inappropriate to rely solely on historical insurance data to assess the exposure to fire following earthquake.  It</t>
  </si>
  <si>
    <t xml:space="preserve">1906 has there been a great earthquake of the magnitude expected to produce a catastrophic conflagration.  It is, </t>
  </si>
  <si>
    <t>Fortunately, neither occurred during extreme fire conditions.  In California, not since the San Francisco earthquake of</t>
  </si>
  <si>
    <t>and the 1994 Northridge earthquake were not of the magnitude expected to produce a catastrophic conflagration.</t>
  </si>
  <si>
    <t>Francisco Earthquake, can cause enormous property damage and loss of life.  The major 1989 Bay area earthquake</t>
  </si>
  <si>
    <t>Fire conflagrations following earthquakes, as evidenced by the 1923 Great Kanto Earthquake and the 1906 San</t>
  </si>
  <si>
    <r>
      <t>Provision for Fire Following Earthquake</t>
    </r>
    <r>
      <rPr>
        <sz val="10"/>
        <rFont val="Arial"/>
        <family val="2"/>
      </rPr>
      <t xml:space="preserve"> </t>
    </r>
  </si>
  <si>
    <t>reflected in this historical experience.  Any catastrophe provision based on historical data should be modified to more</t>
  </si>
  <si>
    <t xml:space="preserve">analysis of historical catastrophe losses.  There is exposure to loss due to fire following an earthquake that is not </t>
  </si>
  <si>
    <t>Catastrophe Provision</t>
  </si>
  <si>
    <t>FFEQ Provision per AIY</t>
  </si>
  <si>
    <t>DCCE factor</t>
  </si>
  <si>
    <t>Average</t>
  </si>
  <si>
    <t>AIR Model Loss per AIY</t>
  </si>
  <si>
    <t>RMS Model Loss per AIY</t>
  </si>
  <si>
    <t>RQE Model Loss per AIY</t>
  </si>
  <si>
    <t>This loss per AIY is adjusted to reflect defense and cost containment expense (DCCE) since this cost is</t>
  </si>
  <si>
    <t>following earthquake loss per AIY provision is the simple average of the results from the three models.</t>
  </si>
  <si>
    <t>determine the annual fire following earthquake loss per AIY for each model.  The statewide annual fire</t>
  </si>
  <si>
    <t>Seasonality: Wet or dry weather conditions can retard or contribute to the fire loss.</t>
  </si>
  <si>
    <t>7.</t>
  </si>
  <si>
    <t>estimating the frequency and event severity.</t>
  </si>
  <si>
    <t>Kanto and the 1991 Oakland Hills fire. Therefore, the variance in local wind speeds is essential in</t>
  </si>
  <si>
    <t>Wind speed: Strong winds can dramatically increase fire severity, as evidenced by the 1923</t>
  </si>
  <si>
    <t>6.</t>
  </si>
  <si>
    <t>routes.</t>
  </si>
  <si>
    <t>vulnerability (pipeline breaks), including storage reservoirs, and alternate (redundant) waterline</t>
  </si>
  <si>
    <t>will imperil fire department functionality. The network based model includes water supply</t>
  </si>
  <si>
    <t>Water supply vulnerability: Even with adequate fire fighting capacity, failed water supply systems</t>
  </si>
  <si>
    <t>5.</t>
  </si>
  <si>
    <t>of fire stations, fire engines and manpower.</t>
  </si>
  <si>
    <t>Fire Fighting Capacity: The model estimates the potential fire fighting capacity, including number</t>
  </si>
  <si>
    <t>4.</t>
  </si>
  <si>
    <t>Burn Rate: The rate at which a fire spreads is dependent on the fuel source and building density.</t>
  </si>
  <si>
    <t>3.</t>
  </si>
  <si>
    <t>Fuel Source: Wooden structures greatly increase the fire risk, for a given ignition frequency</t>
  </si>
  <si>
    <t>2.</t>
  </si>
  <si>
    <t>Ignition Frequency: Conflagration risk increases with the number of ignitions.</t>
  </si>
  <si>
    <t>1.</t>
  </si>
  <si>
    <t>underlying physical parameters that impact the loss. Additional loss factors include:</t>
  </si>
  <si>
    <t>intensity, all three fire following earthquake models estimate severity and frequency of loss based on the</t>
  </si>
  <si>
    <t>Shaking intensity is the basis of estimating fire following earthquake losses. In addition to shaking</t>
  </si>
  <si>
    <t>credible.</t>
  </si>
  <si>
    <t>information has been taken into account in the model simulations, the model results are considered fully</t>
  </si>
  <si>
    <t xml:space="preserve">Given the large volume of simulated events and the fact that theoretically all relevant available </t>
  </si>
  <si>
    <t>Page 5</t>
  </si>
  <si>
    <t>(8) = (7) + 1</t>
  </si>
  <si>
    <t>(7)  = (6) / (1)</t>
  </si>
  <si>
    <t>(6)  = (4) x (5)</t>
  </si>
  <si>
    <t>(4)  = (2) + (3)</t>
  </si>
  <si>
    <t xml:space="preserve">    + (Historic DCCE x To-Ult Factor (Exhibit 7) x Loss &amp; DCCE Trend Factor (Exhibit 8))</t>
  </si>
  <si>
    <t>(1)  (Historic Losses x To-Ult Factor (Exhibit 7) x Loss &amp; DCCE Trend Factor (Exhibit 8))</t>
  </si>
  <si>
    <t>(8) Catastrophe Adjustment Factor incl FFEQ</t>
  </si>
  <si>
    <t>(7)  CAT Provision to NC Loss + DCCE</t>
  </si>
  <si>
    <t>(6)  CAT Provision Dollars</t>
  </si>
  <si>
    <t>(1)  NC Loss + DCCE developed and trended</t>
  </si>
  <si>
    <t>Page 6</t>
  </si>
  <si>
    <t>Calendar</t>
  </si>
  <si>
    <t>Exhibit 14</t>
  </si>
  <si>
    <t>Rate Distribution</t>
  </si>
  <si>
    <t>Non-Tenant</t>
  </si>
  <si>
    <t>Homeowners</t>
  </si>
  <si>
    <t>Program</t>
  </si>
  <si>
    <t>Non-Tenant Homeowners</t>
  </si>
  <si>
    <t>The premium adjustment factor is calculated as the current level earned premium divided by the earned premium.</t>
  </si>
  <si>
    <t>To derive the current level earned premium, we first bring the monthly written premium to current rate level based</t>
  </si>
  <si>
    <t>on the rate changes shown in Exhibit 2.  Monthly current level earned premium is first estimated by earning the</t>
  </si>
  <si>
    <t>current level written premium uniformly over a 13-month period with the first and last month each earning 1/24th</t>
  </si>
  <si>
    <t>and the remaining months each earning 1/12th of the current level written premium.  Since the actual earning of</t>
  </si>
  <si>
    <t>the premium was not uniform, an additional adjustment is made to get the final current level earned premium.</t>
  </si>
  <si>
    <t>The procedure is applied separately to new and renewal premium then combined for the final current level earned</t>
  </si>
  <si>
    <t>premium by month.  This produces a more accurate estimate of current level earned premium than can be</t>
  </si>
  <si>
    <t>produced using the traditional parallelogram method.</t>
  </si>
  <si>
    <t>Fiscal</t>
  </si>
  <si>
    <t>Program: Non-Tenant Homeowners</t>
  </si>
  <si>
    <t>State Farm's Homeowners Catastrophe Provision calculation described in the preceding pages is based on a statistical</t>
  </si>
  <si>
    <t>appropriately recognize the Homeowners exposure due to fire following an earthquake.</t>
  </si>
  <si>
    <t>Fire Following Earthquake provisions shown below.</t>
  </si>
  <si>
    <t>Page 7</t>
  </si>
  <si>
    <t>(2)  Exhibit 9 - Page 1</t>
  </si>
  <si>
    <t>Catastrophe Provision per AIY (Excluding Fire Following Earthquake)</t>
  </si>
  <si>
    <t>AIY</t>
  </si>
  <si>
    <t>CAT Loss</t>
  </si>
  <si>
    <t>&amp; DCCE</t>
  </si>
  <si>
    <t>Catastrophe Ratio (Column (4) weighted by Column (5)):</t>
  </si>
  <si>
    <t>(3) / (2)</t>
  </si>
  <si>
    <t>(2)  CAT Provision per AIY excluding FFEQ</t>
  </si>
  <si>
    <t>(3)  FFEQ Provision per AIY</t>
  </si>
  <si>
    <t>(4)  CAT Provision per AIY including FFEQ</t>
  </si>
  <si>
    <t>CAT Provision per AIY excluding FFEQ</t>
  </si>
  <si>
    <t>In accordance with CCR §2644.5, we have developed a catastrophe adjustment factor based on at least 20 years of</t>
  </si>
  <si>
    <t>catastrophe data as described in this exhibit.  Losses are coded as "catastrophe" if they result from a single event</t>
  </si>
  <si>
    <t>California for all Fire lines.</t>
  </si>
  <si>
    <t>that is expected to produce at least 500 claims and $500,000 in anticipated indemnity payments within the state of</t>
  </si>
  <si>
    <t>For ratemaking purposes, all catastrophe (CAT) losses are removed from our loss data.  CAT losses are analyzed</t>
  </si>
  <si>
    <t>formula.</t>
  </si>
  <si>
    <t>separately and a CAT provision is developed according to the following procedure and used in the ratemaking</t>
  </si>
  <si>
    <t>The Amount of Insurance Years statistic (AIY) measures $1,000's of building insurance in force for one year.</t>
  </si>
  <si>
    <t>For example, a $100,000 dwelling insured on January 1st and in force continuously for that year equals 100</t>
  </si>
  <si>
    <t>measure of our exposure to catastrophic loss.</t>
  </si>
  <si>
    <t>Amount of Insurance Years.  Amount of Insurance Years reflects changing values and represents an accurate</t>
  </si>
  <si>
    <t>Exhibit 12 is not applicable to Homeowners rate filings.</t>
  </si>
  <si>
    <t>Reported</t>
  </si>
  <si>
    <t>Paid</t>
  </si>
  <si>
    <t>***Credibility Standard is 3,000 claims, per CCR §2644.23b</t>
  </si>
  <si>
    <t>*  Credibility Standard is 6,000 claims, per CCR §2644.7d</t>
  </si>
  <si>
    <t>** Credibility is calculated using the square root rule</t>
  </si>
  <si>
    <t xml:space="preserve"> Standard***</t>
  </si>
  <si>
    <t>Proposed</t>
  </si>
  <si>
    <t>Current</t>
  </si>
  <si>
    <t>Change</t>
  </si>
  <si>
    <t>Rate Effect</t>
  </si>
  <si>
    <t>20% to 25%</t>
  </si>
  <si>
    <t>(1906 and 1923 events had predominantly wooden construction).</t>
  </si>
  <si>
    <t>Years Trended</t>
  </si>
  <si>
    <t>Projected Annual AIY Trend</t>
  </si>
  <si>
    <t>(5)  See calculation below</t>
  </si>
  <si>
    <t>Incurred</t>
  </si>
  <si>
    <t>(5)  Projected AIY</t>
  </si>
  <si>
    <t>Projected AIY</t>
  </si>
  <si>
    <t>Exhibit 14A</t>
  </si>
  <si>
    <t>Base Premium</t>
  </si>
  <si>
    <t>-5% to 0%</t>
  </si>
  <si>
    <t>25% to 30%</t>
  </si>
  <si>
    <t>30% to 35%</t>
  </si>
  <si>
    <t>35% to 40%</t>
  </si>
  <si>
    <t>Overall Proposed</t>
  </si>
  <si>
    <t>Exhibit 2</t>
  </si>
  <si>
    <t>Rate Level History</t>
  </si>
  <si>
    <t>The following are the CDI file numbers, effective dates, and the overall effects of the rate filings submitted</t>
  </si>
  <si>
    <t>Overall Effect (%)</t>
  </si>
  <si>
    <t>CDI File #</t>
  </si>
  <si>
    <t>Effective Date</t>
  </si>
  <si>
    <t>18-4896</t>
  </si>
  <si>
    <t>18-1196</t>
  </si>
  <si>
    <t>14-8381</t>
  </si>
  <si>
    <t>12/08/2016*</t>
  </si>
  <si>
    <t/>
  </si>
  <si>
    <t>* This change was originally implemented 02/13/2017.  Policies were refunded back to the 12/08/2016</t>
  </si>
  <si>
    <t xml:space="preserve">  effective date.  Refunds were sent April-May, 2017.</t>
  </si>
  <si>
    <t>Exhibit 3</t>
  </si>
  <si>
    <t>Policy Term Distribution</t>
  </si>
  <si>
    <t>All Homeowners Program policies are written on an annual term basis in California.</t>
  </si>
  <si>
    <t>Exhibit 6</t>
  </si>
  <si>
    <t>Miscellaneous Fees and Other Charges</t>
  </si>
  <si>
    <t>Policy Fee</t>
  </si>
  <si>
    <t>Installment Fee</t>
  </si>
  <si>
    <t>Endorsement Fee</t>
  </si>
  <si>
    <t>Inspection Fee</t>
  </si>
  <si>
    <t>Cancellation Fee</t>
  </si>
  <si>
    <t>Reinstatement Fee</t>
  </si>
  <si>
    <t>Late Fee</t>
  </si>
  <si>
    <t>SR 22</t>
  </si>
  <si>
    <t>Other, specify:</t>
  </si>
  <si>
    <t>Exhibit 11</t>
  </si>
  <si>
    <t>Ancillary Income</t>
  </si>
  <si>
    <t>(6)</t>
  </si>
  <si>
    <t>(7)</t>
  </si>
  <si>
    <t>(8)</t>
  </si>
  <si>
    <t>(9)</t>
  </si>
  <si>
    <t>California</t>
  </si>
  <si>
    <t>Companywide</t>
  </si>
  <si>
    <t>Total California</t>
  </si>
  <si>
    <t>Finance /</t>
  </si>
  <si>
    <t>Other</t>
  </si>
  <si>
    <t>Direct</t>
  </si>
  <si>
    <t>Direct WP</t>
  </si>
  <si>
    <t>Other Misc</t>
  </si>
  <si>
    <t>Service</t>
  </si>
  <si>
    <t>Miscellaneous</t>
  </si>
  <si>
    <t>Written</t>
  </si>
  <si>
    <t>% to Total</t>
  </si>
  <si>
    <t>Income</t>
  </si>
  <si>
    <t>% of Direct WP</t>
  </si>
  <si>
    <t>Charges</t>
  </si>
  <si>
    <t>(4) / (5)</t>
  </si>
  <si>
    <t>(3) x (6)</t>
  </si>
  <si>
    <t>(2) + (7)</t>
  </si>
  <si>
    <t>(8) / (4)</t>
  </si>
  <si>
    <t>Sources:</t>
  </si>
  <si>
    <t>Column (2):</t>
  </si>
  <si>
    <t>Schedule T, Column 8, Line 5</t>
  </si>
  <si>
    <t>Column (3):</t>
  </si>
  <si>
    <t>Annual Statement Page 4, Line 12 + Line 14 Checks and drafts cancelled, non presentation for payment amount only</t>
  </si>
  <si>
    <t>Column (4):</t>
  </si>
  <si>
    <t>Schedule T, Column 2, Line 5</t>
  </si>
  <si>
    <t>Column (5):</t>
  </si>
  <si>
    <t>Schedule T, Column 2, Total</t>
  </si>
  <si>
    <t>California Non-Tenant Homeowners</t>
  </si>
  <si>
    <t>Catastrophe Subrogation Recoveries</t>
  </si>
  <si>
    <t>Recoveries*</t>
  </si>
  <si>
    <t>Major Catastrophe Events</t>
  </si>
  <si>
    <t>Event Name</t>
  </si>
  <si>
    <t>Associated Peril(s)</t>
  </si>
  <si>
    <t>Oakland Hills Wildfire</t>
  </si>
  <si>
    <t>Fire</t>
  </si>
  <si>
    <t>Simi/Cedar/Oak Wildfires</t>
  </si>
  <si>
    <t>Tubbs/Northern Wildfire</t>
  </si>
  <si>
    <t>Camp Wildfire</t>
  </si>
  <si>
    <t>Woolsey Wildfire</t>
  </si>
  <si>
    <t>Page 8</t>
  </si>
  <si>
    <t>Page 9</t>
  </si>
  <si>
    <t>Page 10</t>
  </si>
  <si>
    <t>Page 11</t>
  </si>
  <si>
    <t>Actuary's Area of Expertise (Property and Casualty).</t>
  </si>
  <si>
    <t>in accordance with the guidance outlined in Actuarial Standard of Practice 38, Using Models Outside the</t>
  </si>
  <si>
    <t>used in this rate filing.  The manager of the team is a credentialed actuary and the review was conducted</t>
  </si>
  <si>
    <t>Our Catastrophe Risk management team works closely with the vendors and has evaluated all models</t>
  </si>
  <si>
    <t>Supplemental Information</t>
  </si>
  <si>
    <t>Exhibit 19</t>
  </si>
  <si>
    <t>Location Rating</t>
  </si>
  <si>
    <t>19-2063</t>
  </si>
  <si>
    <t>Projection Date</t>
  </si>
  <si>
    <t>Trend Date</t>
  </si>
  <si>
    <t>* Subrogation data prior to 2004 is not readily available</t>
  </si>
  <si>
    <t>Plan fees. As a result, the projected ancillary income as a % of Direct WP is 0.0%.</t>
  </si>
  <si>
    <t>fire following earthquake relativities used in the Location Rating methodology relies on</t>
  </si>
  <si>
    <t xml:space="preserve">vendor applies to both model versions. </t>
  </si>
  <si>
    <t>24pt</t>
  </si>
  <si>
    <t>Customer Dislocation by ZIP Code</t>
  </si>
  <si>
    <t>40% to 45%</t>
  </si>
  <si>
    <t>45% to 50%</t>
  </si>
  <si>
    <t>50% to 55%</t>
  </si>
  <si>
    <t>August 2020 Wildfires</t>
  </si>
  <si>
    <t>Exhibit 20</t>
  </si>
  <si>
    <t>ZIP Code</t>
  </si>
  <si>
    <t>Page 12</t>
  </si>
  <si>
    <t>Page 13</t>
  </si>
  <si>
    <t>Page 14</t>
  </si>
  <si>
    <t>Page 15</t>
  </si>
  <si>
    <t>Page 16</t>
  </si>
  <si>
    <t>Page 17</t>
  </si>
  <si>
    <t>Page 18</t>
  </si>
  <si>
    <t>Page 19</t>
  </si>
  <si>
    <t>Page 20</t>
  </si>
  <si>
    <t>Page 21</t>
  </si>
  <si>
    <t>Page 22</t>
  </si>
  <si>
    <t>Page 23</t>
  </si>
  <si>
    <t>Page 24</t>
  </si>
  <si>
    <t>Page 25</t>
  </si>
  <si>
    <t>Page 26</t>
  </si>
  <si>
    <t>Page 27</t>
  </si>
  <si>
    <t>Page 28</t>
  </si>
  <si>
    <t>Page 29</t>
  </si>
  <si>
    <t>Page 30</t>
  </si>
  <si>
    <t>Page 31</t>
  </si>
  <si>
    <t>Page 32</t>
  </si>
  <si>
    <t>Page 33</t>
  </si>
  <si>
    <t>Page 34</t>
  </si>
  <si>
    <t>Page 35</t>
  </si>
  <si>
    <t>Page 36</t>
  </si>
  <si>
    <t>Page 37</t>
  </si>
  <si>
    <t>Page 38</t>
  </si>
  <si>
    <t>Page 39</t>
  </si>
  <si>
    <t>Page 40</t>
  </si>
  <si>
    <t>Page 41</t>
  </si>
  <si>
    <t>Page 42</t>
  </si>
  <si>
    <t>Page 43</t>
  </si>
  <si>
    <t>Page 44</t>
  </si>
  <si>
    <t>Page 45</t>
  </si>
  <si>
    <t>Page 46</t>
  </si>
  <si>
    <t>Page 47</t>
  </si>
  <si>
    <t>Page 48</t>
  </si>
  <si>
    <t>Page 49</t>
  </si>
  <si>
    <t>development of the statewide fire following earthquake provision. The development of</t>
  </si>
  <si>
    <t>NCAT Loss</t>
  </si>
  <si>
    <t>(6) Non-Catastrophe Loss and DCCE net of subrogation. Adjustments have been made as needed to incorporate</t>
  </si>
  <si>
    <t xml:space="preserve">     any significant changes in our contract and in the distribution of our book of business.</t>
  </si>
  <si>
    <t>Catastrophe Risk Models</t>
  </si>
  <si>
    <t>Exhibit 7 - Annual</t>
  </si>
  <si>
    <t xml:space="preserve">The Non-Catastrophe Closed with Payment Claim Count Development - Annual Triangles and the </t>
  </si>
  <si>
    <t>Non-Catastrophe Closed without Payment Claim Count Development - Annual Triangles are populated</t>
  </si>
  <si>
    <t xml:space="preserve">from a different data source than the Non-Catastrophe Paid Claim Count Development - Annual Triangles </t>
  </si>
  <si>
    <t xml:space="preserve">Data adjustments from Variance 7 will continue to apply to the paid development data, but will not apply </t>
  </si>
  <si>
    <t>because the more granular data required for those triangles is not available on the table used for paid claims.</t>
  </si>
  <si>
    <t xml:space="preserve">to the closed with payment and closed without payment data due to the different intended uses of the data </t>
  </si>
  <si>
    <t>when comparing the results of the paid claim count development triangles and the triangles developed for</t>
  </si>
  <si>
    <t>closed with payment claim counts and closed without payment claim counts. The closed without payment</t>
  </si>
  <si>
    <t>and closed with payment development triangle data is not used in the calculation of the indication.</t>
  </si>
  <si>
    <t>sources. Additionally, Closed with Payment claim counts are not explicitly collected. Rather, an</t>
  </si>
  <si>
    <t>(3) Non-Hurricane Catastrophe Loss and DCCE net of subrogation. Adjustments have been made as needed to</t>
  </si>
  <si>
    <t>not included in the models' results.  The DCCE provision of 4.4% is selected, resulting in the final</t>
  </si>
  <si>
    <t xml:space="preserve">assumption-based approach is used to develop these claim counts. As such, some discrepancies may exist </t>
  </si>
  <si>
    <t>21-1404</t>
  </si>
  <si>
    <t>Condominium</t>
  </si>
  <si>
    <t>Unitowners</t>
  </si>
  <si>
    <t>N/A</t>
  </si>
  <si>
    <t>Condominium Unitowners</t>
  </si>
  <si>
    <t>Policy Form</t>
  </si>
  <si>
    <t>-20% to -15%</t>
  </si>
  <si>
    <t>-15% to -10%</t>
  </si>
  <si>
    <t>-10% to -5%</t>
  </si>
  <si>
    <t>55% to 60%</t>
  </si>
  <si>
    <t>60% to 65%</t>
  </si>
  <si>
    <t>65% to 70%</t>
  </si>
  <si>
    <t>70% to 75%</t>
  </si>
  <si>
    <t>75% to 80%</t>
  </si>
  <si>
    <t>80% to 85%</t>
  </si>
  <si>
    <t>85% to 90%</t>
  </si>
  <si>
    <t>90% to 95%</t>
  </si>
  <si>
    <t>95% to 100%</t>
  </si>
  <si>
    <t>100% to 105%</t>
  </si>
  <si>
    <t>105% to 110%</t>
  </si>
  <si>
    <t>110% to 115%</t>
  </si>
  <si>
    <t>90001</t>
  </si>
  <si>
    <t>90002</t>
  </si>
  <si>
    <t>90003</t>
  </si>
  <si>
    <t>90004</t>
  </si>
  <si>
    <t>90005</t>
  </si>
  <si>
    <t>90006</t>
  </si>
  <si>
    <t>90007</t>
  </si>
  <si>
    <t>90008</t>
  </si>
  <si>
    <t>90010</t>
  </si>
  <si>
    <t>90011</t>
  </si>
  <si>
    <t>90012</t>
  </si>
  <si>
    <t>90013</t>
  </si>
  <si>
    <t>90014</t>
  </si>
  <si>
    <t>90015</t>
  </si>
  <si>
    <t>90016</t>
  </si>
  <si>
    <t>90017</t>
  </si>
  <si>
    <t>90018</t>
  </si>
  <si>
    <t>90019</t>
  </si>
  <si>
    <t>90020</t>
  </si>
  <si>
    <t>90021</t>
  </si>
  <si>
    <t>90022</t>
  </si>
  <si>
    <t>90023</t>
  </si>
  <si>
    <t>90024</t>
  </si>
  <si>
    <t>90025</t>
  </si>
  <si>
    <t>90026</t>
  </si>
  <si>
    <t>90027</t>
  </si>
  <si>
    <t>90028</t>
  </si>
  <si>
    <t>90029</t>
  </si>
  <si>
    <t>90031</t>
  </si>
  <si>
    <t>90032</t>
  </si>
  <si>
    <t>90033</t>
  </si>
  <si>
    <t>90034</t>
  </si>
  <si>
    <t>90035</t>
  </si>
  <si>
    <t>90036</t>
  </si>
  <si>
    <t>90037</t>
  </si>
  <si>
    <t>90038</t>
  </si>
  <si>
    <t>90039</t>
  </si>
  <si>
    <t>90040</t>
  </si>
  <si>
    <t>90041</t>
  </si>
  <si>
    <t>90042</t>
  </si>
  <si>
    <t>90043</t>
  </si>
  <si>
    <t>90044</t>
  </si>
  <si>
    <t>90045</t>
  </si>
  <si>
    <t>90046</t>
  </si>
  <si>
    <t>90047</t>
  </si>
  <si>
    <t>90048</t>
  </si>
  <si>
    <t>90049</t>
  </si>
  <si>
    <t>90050</t>
  </si>
  <si>
    <t>90053</t>
  </si>
  <si>
    <t>90055</t>
  </si>
  <si>
    <t>90056</t>
  </si>
  <si>
    <t>90057</t>
  </si>
  <si>
    <t>90058</t>
  </si>
  <si>
    <t>90059</t>
  </si>
  <si>
    <t>90060</t>
  </si>
  <si>
    <t>90061</t>
  </si>
  <si>
    <t>90062</t>
  </si>
  <si>
    <t>90063</t>
  </si>
  <si>
    <t>90064</t>
  </si>
  <si>
    <t>90065</t>
  </si>
  <si>
    <t>90066</t>
  </si>
  <si>
    <t>90067</t>
  </si>
  <si>
    <t>90068</t>
  </si>
  <si>
    <t>90069</t>
  </si>
  <si>
    <t>90070</t>
  </si>
  <si>
    <t>90071</t>
  </si>
  <si>
    <t>90072</t>
  </si>
  <si>
    <t>90073</t>
  </si>
  <si>
    <t>90075</t>
  </si>
  <si>
    <t>90076</t>
  </si>
  <si>
    <t>90077</t>
  </si>
  <si>
    <t>90079</t>
  </si>
  <si>
    <t>90081</t>
  </si>
  <si>
    <t>90082</t>
  </si>
  <si>
    <t>90083</t>
  </si>
  <si>
    <t>90087</t>
  </si>
  <si>
    <t>90089</t>
  </si>
  <si>
    <t>90091</t>
  </si>
  <si>
    <t>90094</t>
  </si>
  <si>
    <t>90095</t>
  </si>
  <si>
    <t>90201</t>
  </si>
  <si>
    <t>90202</t>
  </si>
  <si>
    <t>90210</t>
  </si>
  <si>
    <t>90211</t>
  </si>
  <si>
    <t>90212</t>
  </si>
  <si>
    <t>90220</t>
  </si>
  <si>
    <t>90221</t>
  </si>
  <si>
    <t>90222</t>
  </si>
  <si>
    <t>90223</t>
  </si>
  <si>
    <t>90224</t>
  </si>
  <si>
    <t>90230</t>
  </si>
  <si>
    <t>90232</t>
  </si>
  <si>
    <t>90233</t>
  </si>
  <si>
    <t>90239</t>
  </si>
  <si>
    <t>90240</t>
  </si>
  <si>
    <t>90241</t>
  </si>
  <si>
    <t>90242</t>
  </si>
  <si>
    <t>90245</t>
  </si>
  <si>
    <t>90247</t>
  </si>
  <si>
    <t>90248</t>
  </si>
  <si>
    <t>90249</t>
  </si>
  <si>
    <t>90250</t>
  </si>
  <si>
    <t>90251</t>
  </si>
  <si>
    <t>90254</t>
  </si>
  <si>
    <t>90255</t>
  </si>
  <si>
    <t>90260</t>
  </si>
  <si>
    <t>90262</t>
  </si>
  <si>
    <t>90263</t>
  </si>
  <si>
    <t>90264</t>
  </si>
  <si>
    <t>90265</t>
  </si>
  <si>
    <t>90266</t>
  </si>
  <si>
    <t>90267</t>
  </si>
  <si>
    <t>90270</t>
  </si>
  <si>
    <t>90272</t>
  </si>
  <si>
    <t>90274</t>
  </si>
  <si>
    <t>90275</t>
  </si>
  <si>
    <t>90277</t>
  </si>
  <si>
    <t>90278</t>
  </si>
  <si>
    <t>90280</t>
  </si>
  <si>
    <t>90290</t>
  </si>
  <si>
    <t>90291</t>
  </si>
  <si>
    <t>90292</t>
  </si>
  <si>
    <t>90293</t>
  </si>
  <si>
    <t>90294</t>
  </si>
  <si>
    <t>90295</t>
  </si>
  <si>
    <t>90296</t>
  </si>
  <si>
    <t>90301</t>
  </si>
  <si>
    <t>90302</t>
  </si>
  <si>
    <t>90303</t>
  </si>
  <si>
    <t>90304</t>
  </si>
  <si>
    <t>90305</t>
  </si>
  <si>
    <t>90306</t>
  </si>
  <si>
    <t>90307</t>
  </si>
  <si>
    <t>90308</t>
  </si>
  <si>
    <t>90309</t>
  </si>
  <si>
    <t>90310</t>
  </si>
  <si>
    <t>90312</t>
  </si>
  <si>
    <t>90401</t>
  </si>
  <si>
    <t>90402</t>
  </si>
  <si>
    <t>90403</t>
  </si>
  <si>
    <t>90404</t>
  </si>
  <si>
    <t>90405</t>
  </si>
  <si>
    <t>90406</t>
  </si>
  <si>
    <t>90408</t>
  </si>
  <si>
    <t>90409</t>
  </si>
  <si>
    <t>90501</t>
  </si>
  <si>
    <t>90502</t>
  </si>
  <si>
    <t>90503</t>
  </si>
  <si>
    <t>90504</t>
  </si>
  <si>
    <t>90505</t>
  </si>
  <si>
    <t>90506</t>
  </si>
  <si>
    <t>90507</t>
  </si>
  <si>
    <t>90508</t>
  </si>
  <si>
    <t>90601</t>
  </si>
  <si>
    <t>90602</t>
  </si>
  <si>
    <t>90603</t>
  </si>
  <si>
    <t>90604</t>
  </si>
  <si>
    <t>90605</t>
  </si>
  <si>
    <t>90606</t>
  </si>
  <si>
    <t>90608</t>
  </si>
  <si>
    <t>90609</t>
  </si>
  <si>
    <t>90610</t>
  </si>
  <si>
    <t>90620</t>
  </si>
  <si>
    <t>90621</t>
  </si>
  <si>
    <t>90622</t>
  </si>
  <si>
    <t>90623</t>
  </si>
  <si>
    <t>90630</t>
  </si>
  <si>
    <t>90631</t>
  </si>
  <si>
    <t>90633</t>
  </si>
  <si>
    <t>90638</t>
  </si>
  <si>
    <t>90639</t>
  </si>
  <si>
    <t>90640</t>
  </si>
  <si>
    <t>90650</t>
  </si>
  <si>
    <t>90651</t>
  </si>
  <si>
    <t>90652</t>
  </si>
  <si>
    <t>90660</t>
  </si>
  <si>
    <t>90661</t>
  </si>
  <si>
    <t>90662</t>
  </si>
  <si>
    <t>90670</t>
  </si>
  <si>
    <t>90680</t>
  </si>
  <si>
    <t>90701</t>
  </si>
  <si>
    <t>90703</t>
  </si>
  <si>
    <t>90704</t>
  </si>
  <si>
    <t>90706</t>
  </si>
  <si>
    <t>90707</t>
  </si>
  <si>
    <t>90710</t>
  </si>
  <si>
    <t>90711</t>
  </si>
  <si>
    <t>90712</t>
  </si>
  <si>
    <t>90713</t>
  </si>
  <si>
    <t>90714</t>
  </si>
  <si>
    <t>90715</t>
  </si>
  <si>
    <t>90716</t>
  </si>
  <si>
    <t>90717</t>
  </si>
  <si>
    <t>90720</t>
  </si>
  <si>
    <t>90721</t>
  </si>
  <si>
    <t>90723</t>
  </si>
  <si>
    <t>90731</t>
  </si>
  <si>
    <t>90732</t>
  </si>
  <si>
    <t>90733</t>
  </si>
  <si>
    <t>90734</t>
  </si>
  <si>
    <t>90740</t>
  </si>
  <si>
    <t>90742</t>
  </si>
  <si>
    <t>90743</t>
  </si>
  <si>
    <t>90744</t>
  </si>
  <si>
    <t>90745</t>
  </si>
  <si>
    <t>90746</t>
  </si>
  <si>
    <t>90747</t>
  </si>
  <si>
    <t>90748</t>
  </si>
  <si>
    <t>90749</t>
  </si>
  <si>
    <t>90755</t>
  </si>
  <si>
    <t>90801</t>
  </si>
  <si>
    <t>90802</t>
  </si>
  <si>
    <t>90803</t>
  </si>
  <si>
    <t>90804</t>
  </si>
  <si>
    <t>90805</t>
  </si>
  <si>
    <t>90806</t>
  </si>
  <si>
    <t>90807</t>
  </si>
  <si>
    <t>90808</t>
  </si>
  <si>
    <t>90810</t>
  </si>
  <si>
    <t>90813</t>
  </si>
  <si>
    <t>90814</t>
  </si>
  <si>
    <t>90815</t>
  </si>
  <si>
    <t>90831</t>
  </si>
  <si>
    <t>90832</t>
  </si>
  <si>
    <t>90853</t>
  </si>
  <si>
    <t>91001</t>
  </si>
  <si>
    <t>91003</t>
  </si>
  <si>
    <t>91006</t>
  </si>
  <si>
    <t>91007</t>
  </si>
  <si>
    <t>91008</t>
  </si>
  <si>
    <t>91009</t>
  </si>
  <si>
    <t>91010</t>
  </si>
  <si>
    <t>91011</t>
  </si>
  <si>
    <t>91016</t>
  </si>
  <si>
    <t>91017</t>
  </si>
  <si>
    <t>91020</t>
  </si>
  <si>
    <t>91021</t>
  </si>
  <si>
    <t>91023</t>
  </si>
  <si>
    <t>91024</t>
  </si>
  <si>
    <t>91025</t>
  </si>
  <si>
    <t>91030</t>
  </si>
  <si>
    <t>91040</t>
  </si>
  <si>
    <t>91041</t>
  </si>
  <si>
    <t>91042</t>
  </si>
  <si>
    <t>91043</t>
  </si>
  <si>
    <t>91046</t>
  </si>
  <si>
    <t>91077</t>
  </si>
  <si>
    <t>91101</t>
  </si>
  <si>
    <t>91103</t>
  </si>
  <si>
    <t>91104</t>
  </si>
  <si>
    <t>91105</t>
  </si>
  <si>
    <t>91106</t>
  </si>
  <si>
    <t>91107</t>
  </si>
  <si>
    <t>91108</t>
  </si>
  <si>
    <t>91109</t>
  </si>
  <si>
    <t>91115</t>
  </si>
  <si>
    <t>91116</t>
  </si>
  <si>
    <t>91118</t>
  </si>
  <si>
    <t>91125</t>
  </si>
  <si>
    <t>91201</t>
  </si>
  <si>
    <t>91202</t>
  </si>
  <si>
    <t>91203</t>
  </si>
  <si>
    <t>91204</t>
  </si>
  <si>
    <t>91205</t>
  </si>
  <si>
    <t>91206</t>
  </si>
  <si>
    <t>91207</t>
  </si>
  <si>
    <t>91208</t>
  </si>
  <si>
    <t>91210</t>
  </si>
  <si>
    <t>91214</t>
  </si>
  <si>
    <t>91222</t>
  </si>
  <si>
    <t>91224</t>
  </si>
  <si>
    <t>91225</t>
  </si>
  <si>
    <t>91301</t>
  </si>
  <si>
    <t>91302</t>
  </si>
  <si>
    <t>91303</t>
  </si>
  <si>
    <t>91304</t>
  </si>
  <si>
    <t>91305</t>
  </si>
  <si>
    <t>91306</t>
  </si>
  <si>
    <t>91307</t>
  </si>
  <si>
    <t>91310</t>
  </si>
  <si>
    <t>91311</t>
  </si>
  <si>
    <t>91316</t>
  </si>
  <si>
    <t>91320</t>
  </si>
  <si>
    <t>91321</t>
  </si>
  <si>
    <t>91322</t>
  </si>
  <si>
    <t>91324</t>
  </si>
  <si>
    <t>91325</t>
  </si>
  <si>
    <t>91326</t>
  </si>
  <si>
    <t>91328</t>
  </si>
  <si>
    <t>91330</t>
  </si>
  <si>
    <t>91331</t>
  </si>
  <si>
    <t>91333</t>
  </si>
  <si>
    <t>91334</t>
  </si>
  <si>
    <t>91335</t>
  </si>
  <si>
    <t>91337</t>
  </si>
  <si>
    <t>91340</t>
  </si>
  <si>
    <t>91341</t>
  </si>
  <si>
    <t>91342</t>
  </si>
  <si>
    <t>91343</t>
  </si>
  <si>
    <t>91344</t>
  </si>
  <si>
    <t>91345</t>
  </si>
  <si>
    <t>91346</t>
  </si>
  <si>
    <t>91350</t>
  </si>
  <si>
    <t>91351</t>
  </si>
  <si>
    <t>91352</t>
  </si>
  <si>
    <t>91354</t>
  </si>
  <si>
    <t>91355</t>
  </si>
  <si>
    <t>91356</t>
  </si>
  <si>
    <t>91357</t>
  </si>
  <si>
    <t>91360</t>
  </si>
  <si>
    <t>91361</t>
  </si>
  <si>
    <t>91362</t>
  </si>
  <si>
    <t>91364</t>
  </si>
  <si>
    <t>91367</t>
  </si>
  <si>
    <t>91371</t>
  </si>
  <si>
    <t>91376</t>
  </si>
  <si>
    <t>91377</t>
  </si>
  <si>
    <t>91381</t>
  </si>
  <si>
    <t>91384</t>
  </si>
  <si>
    <t>91385</t>
  </si>
  <si>
    <t>91387</t>
  </si>
  <si>
    <t>91390</t>
  </si>
  <si>
    <t>91392</t>
  </si>
  <si>
    <t>91393</t>
  </si>
  <si>
    <t>91395</t>
  </si>
  <si>
    <t>91396</t>
  </si>
  <si>
    <t>91401</t>
  </si>
  <si>
    <t>91402</t>
  </si>
  <si>
    <t>91403</t>
  </si>
  <si>
    <t>91404</t>
  </si>
  <si>
    <t>91405</t>
  </si>
  <si>
    <t>91406</t>
  </si>
  <si>
    <t>91407</t>
  </si>
  <si>
    <t>91408</t>
  </si>
  <si>
    <t>91410</t>
  </si>
  <si>
    <t>91411</t>
  </si>
  <si>
    <t>91423</t>
  </si>
  <si>
    <t>91426</t>
  </si>
  <si>
    <t>91436</t>
  </si>
  <si>
    <t>91501</t>
  </si>
  <si>
    <t>91502</t>
  </si>
  <si>
    <t>91503</t>
  </si>
  <si>
    <t>91504</t>
  </si>
  <si>
    <t>91505</t>
  </si>
  <si>
    <t>91506</t>
  </si>
  <si>
    <t>91507</t>
  </si>
  <si>
    <t>91508</t>
  </si>
  <si>
    <t>91601</t>
  </si>
  <si>
    <t>91602</t>
  </si>
  <si>
    <t>91603</t>
  </si>
  <si>
    <t>91604</t>
  </si>
  <si>
    <t>91605</t>
  </si>
  <si>
    <t>91606</t>
  </si>
  <si>
    <t>91607</t>
  </si>
  <si>
    <t>91608</t>
  </si>
  <si>
    <t>91609</t>
  </si>
  <si>
    <t>91610</t>
  </si>
  <si>
    <t>91614</t>
  </si>
  <si>
    <t>91616</t>
  </si>
  <si>
    <t>91617</t>
  </si>
  <si>
    <t>91618</t>
  </si>
  <si>
    <t>91701</t>
  </si>
  <si>
    <t>91702</t>
  </si>
  <si>
    <t>91706</t>
  </si>
  <si>
    <t>91708</t>
  </si>
  <si>
    <t>91709</t>
  </si>
  <si>
    <t>91710</t>
  </si>
  <si>
    <t>91711</t>
  </si>
  <si>
    <t>91715</t>
  </si>
  <si>
    <t>91718</t>
  </si>
  <si>
    <t>91720</t>
  </si>
  <si>
    <t>91722</t>
  </si>
  <si>
    <t>91723</t>
  </si>
  <si>
    <t>91724</t>
  </si>
  <si>
    <t>91729</t>
  </si>
  <si>
    <t>91730</t>
  </si>
  <si>
    <t>91731</t>
  </si>
  <si>
    <t>91732</t>
  </si>
  <si>
    <t>91733</t>
  </si>
  <si>
    <t>91737</t>
  </si>
  <si>
    <t>91739</t>
  </si>
  <si>
    <t>91740</t>
  </si>
  <si>
    <t>91741</t>
  </si>
  <si>
    <t>91743</t>
  </si>
  <si>
    <t>91744</t>
  </si>
  <si>
    <t>91745</t>
  </si>
  <si>
    <t>91746</t>
  </si>
  <si>
    <t>91747</t>
  </si>
  <si>
    <t>91748</t>
  </si>
  <si>
    <t>91750</t>
  </si>
  <si>
    <t>91752</t>
  </si>
  <si>
    <t>91754</t>
  </si>
  <si>
    <t>91755</t>
  </si>
  <si>
    <t>91756</t>
  </si>
  <si>
    <t>91759</t>
  </si>
  <si>
    <t>91760</t>
  </si>
  <si>
    <t>91761</t>
  </si>
  <si>
    <t>91762</t>
  </si>
  <si>
    <t>91763</t>
  </si>
  <si>
    <t>91764</t>
  </si>
  <si>
    <t>91765</t>
  </si>
  <si>
    <t>91766</t>
  </si>
  <si>
    <t>91767</t>
  </si>
  <si>
    <t>91768</t>
  </si>
  <si>
    <t>91769</t>
  </si>
  <si>
    <t>91770</t>
  </si>
  <si>
    <t>91773</t>
  </si>
  <si>
    <t>91775</t>
  </si>
  <si>
    <t>91776</t>
  </si>
  <si>
    <t>91778</t>
  </si>
  <si>
    <t>91780</t>
  </si>
  <si>
    <t>91784</t>
  </si>
  <si>
    <t>91785</t>
  </si>
  <si>
    <t>91786</t>
  </si>
  <si>
    <t>91788</t>
  </si>
  <si>
    <t>91789</t>
  </si>
  <si>
    <t>91790</t>
  </si>
  <si>
    <t>91791</t>
  </si>
  <si>
    <t>91792</t>
  </si>
  <si>
    <t>91793</t>
  </si>
  <si>
    <t>91801</t>
  </si>
  <si>
    <t>91803</t>
  </si>
  <si>
    <t>91901</t>
  </si>
  <si>
    <t>91902</t>
  </si>
  <si>
    <t>91903</t>
  </si>
  <si>
    <t>91905</t>
  </si>
  <si>
    <t>91906</t>
  </si>
  <si>
    <t>91908</t>
  </si>
  <si>
    <t>91909</t>
  </si>
  <si>
    <t>91910</t>
  </si>
  <si>
    <t>91911</t>
  </si>
  <si>
    <t>91912</t>
  </si>
  <si>
    <t>91913</t>
  </si>
  <si>
    <t>91914</t>
  </si>
  <si>
    <t>91915</t>
  </si>
  <si>
    <t>91916</t>
  </si>
  <si>
    <t>91917</t>
  </si>
  <si>
    <t>91921</t>
  </si>
  <si>
    <t>91931</t>
  </si>
  <si>
    <t>91932</t>
  </si>
  <si>
    <t>91933</t>
  </si>
  <si>
    <t>91934</t>
  </si>
  <si>
    <t>91935</t>
  </si>
  <si>
    <t>91941</t>
  </si>
  <si>
    <t>91942</t>
  </si>
  <si>
    <t>91943</t>
  </si>
  <si>
    <t>91944</t>
  </si>
  <si>
    <t>91945</t>
  </si>
  <si>
    <t>91946</t>
  </si>
  <si>
    <t>91947</t>
  </si>
  <si>
    <t>91948</t>
  </si>
  <si>
    <t>91950</t>
  </si>
  <si>
    <t>91951</t>
  </si>
  <si>
    <t>91962</t>
  </si>
  <si>
    <t>91963</t>
  </si>
  <si>
    <t>91976</t>
  </si>
  <si>
    <t>91977</t>
  </si>
  <si>
    <t>91978</t>
  </si>
  <si>
    <t>91979</t>
  </si>
  <si>
    <t>91980</t>
  </si>
  <si>
    <t>92003</t>
  </si>
  <si>
    <t>92004</t>
  </si>
  <si>
    <t>92007</t>
  </si>
  <si>
    <t>92008</t>
  </si>
  <si>
    <t>92009</t>
  </si>
  <si>
    <t>92010</t>
  </si>
  <si>
    <t>92011</t>
  </si>
  <si>
    <t>92014</t>
  </si>
  <si>
    <t>92019</t>
  </si>
  <si>
    <t>92020</t>
  </si>
  <si>
    <t>92021</t>
  </si>
  <si>
    <t>92022</t>
  </si>
  <si>
    <t>92024</t>
  </si>
  <si>
    <t>92025</t>
  </si>
  <si>
    <t>92026</t>
  </si>
  <si>
    <t>92027</t>
  </si>
  <si>
    <t>92028</t>
  </si>
  <si>
    <t>92029</t>
  </si>
  <si>
    <t>92033</t>
  </si>
  <si>
    <t>92036</t>
  </si>
  <si>
    <t>92037</t>
  </si>
  <si>
    <t>92039</t>
  </si>
  <si>
    <t>92040</t>
  </si>
  <si>
    <t>92046</t>
  </si>
  <si>
    <t>92049</t>
  </si>
  <si>
    <t>92051</t>
  </si>
  <si>
    <t>92052</t>
  </si>
  <si>
    <t>92054</t>
  </si>
  <si>
    <t>92055</t>
  </si>
  <si>
    <t>92056</t>
  </si>
  <si>
    <t>92057</t>
  </si>
  <si>
    <t>92058</t>
  </si>
  <si>
    <t>92059</t>
  </si>
  <si>
    <t>92060</t>
  </si>
  <si>
    <t>92061</t>
  </si>
  <si>
    <t>92064</t>
  </si>
  <si>
    <t>92065</t>
  </si>
  <si>
    <t>92066</t>
  </si>
  <si>
    <t>92067</t>
  </si>
  <si>
    <t>92068</t>
  </si>
  <si>
    <t>92069</t>
  </si>
  <si>
    <t>92070</t>
  </si>
  <si>
    <t>92071</t>
  </si>
  <si>
    <t>92075</t>
  </si>
  <si>
    <t>92078</t>
  </si>
  <si>
    <t>92081</t>
  </si>
  <si>
    <t>92082</t>
  </si>
  <si>
    <t>92083</t>
  </si>
  <si>
    <t>92084</t>
  </si>
  <si>
    <t>92086</t>
  </si>
  <si>
    <t>92088</t>
  </si>
  <si>
    <t>92091</t>
  </si>
  <si>
    <t>92092</t>
  </si>
  <si>
    <t>92093</t>
  </si>
  <si>
    <t>92101</t>
  </si>
  <si>
    <t>92102</t>
  </si>
  <si>
    <t>92103</t>
  </si>
  <si>
    <t>92104</t>
  </si>
  <si>
    <t>92105</t>
  </si>
  <si>
    <t>92106</t>
  </si>
  <si>
    <t>92107</t>
  </si>
  <si>
    <t>92108</t>
  </si>
  <si>
    <t>92109</t>
  </si>
  <si>
    <t>92110</t>
  </si>
  <si>
    <t>92111</t>
  </si>
  <si>
    <t>92112</t>
  </si>
  <si>
    <t>92113</t>
  </si>
  <si>
    <t>92114</t>
  </si>
  <si>
    <t>92115</t>
  </si>
  <si>
    <t>92116</t>
  </si>
  <si>
    <t>92117</t>
  </si>
  <si>
    <t>92118</t>
  </si>
  <si>
    <t>92119</t>
  </si>
  <si>
    <t>92120</t>
  </si>
  <si>
    <t>92121</t>
  </si>
  <si>
    <t>92122</t>
  </si>
  <si>
    <t>92123</t>
  </si>
  <si>
    <t>92124</t>
  </si>
  <si>
    <t>92126</t>
  </si>
  <si>
    <t>92127</t>
  </si>
  <si>
    <t>92128</t>
  </si>
  <si>
    <t>92129</t>
  </si>
  <si>
    <t>92130</t>
  </si>
  <si>
    <t>92131</t>
  </si>
  <si>
    <t>92133</t>
  </si>
  <si>
    <t>92134</t>
  </si>
  <si>
    <t>92135</t>
  </si>
  <si>
    <t>92136</t>
  </si>
  <si>
    <t>92137</t>
  </si>
  <si>
    <t>92138</t>
  </si>
  <si>
    <t>92139</t>
  </si>
  <si>
    <t>92140</t>
  </si>
  <si>
    <t>92142</t>
  </si>
  <si>
    <t>92145</t>
  </si>
  <si>
    <t>92147</t>
  </si>
  <si>
    <t>92149</t>
  </si>
  <si>
    <t>92150</t>
  </si>
  <si>
    <t>92152</t>
  </si>
  <si>
    <t>92153</t>
  </si>
  <si>
    <t>92154</t>
  </si>
  <si>
    <t>92155</t>
  </si>
  <si>
    <t>92160</t>
  </si>
  <si>
    <t>92162</t>
  </si>
  <si>
    <t>92165</t>
  </si>
  <si>
    <t>92166</t>
  </si>
  <si>
    <t>92168</t>
  </si>
  <si>
    <t>92170</t>
  </si>
  <si>
    <t>92171</t>
  </si>
  <si>
    <t>92172</t>
  </si>
  <si>
    <t>92173</t>
  </si>
  <si>
    <t>92174</t>
  </si>
  <si>
    <t>92175</t>
  </si>
  <si>
    <t>92176</t>
  </si>
  <si>
    <t>92178</t>
  </si>
  <si>
    <t>92182</t>
  </si>
  <si>
    <t>92190</t>
  </si>
  <si>
    <t>92192</t>
  </si>
  <si>
    <t>92193</t>
  </si>
  <si>
    <t>92194</t>
  </si>
  <si>
    <t>92195</t>
  </si>
  <si>
    <t>92196</t>
  </si>
  <si>
    <t>92201</t>
  </si>
  <si>
    <t>92202</t>
  </si>
  <si>
    <t>92203</t>
  </si>
  <si>
    <t>92210</t>
  </si>
  <si>
    <t>92211</t>
  </si>
  <si>
    <t>92220</t>
  </si>
  <si>
    <t>92222</t>
  </si>
  <si>
    <t>92223</t>
  </si>
  <si>
    <t>92225</t>
  </si>
  <si>
    <t>92226</t>
  </si>
  <si>
    <t>92227</t>
  </si>
  <si>
    <t>92230</t>
  </si>
  <si>
    <t>92231</t>
  </si>
  <si>
    <t>92232</t>
  </si>
  <si>
    <t>92233</t>
  </si>
  <si>
    <t>92234</t>
  </si>
  <si>
    <t>92235</t>
  </si>
  <si>
    <t>92236</t>
  </si>
  <si>
    <t>92239</t>
  </si>
  <si>
    <t>92240</t>
  </si>
  <si>
    <t>92241</t>
  </si>
  <si>
    <t>92242</t>
  </si>
  <si>
    <t>92243</t>
  </si>
  <si>
    <t>92244</t>
  </si>
  <si>
    <t>92248</t>
  </si>
  <si>
    <t>92249</t>
  </si>
  <si>
    <t>92250</t>
  </si>
  <si>
    <t>92251</t>
  </si>
  <si>
    <t>92252</t>
  </si>
  <si>
    <t>92253</t>
  </si>
  <si>
    <t>92254</t>
  </si>
  <si>
    <t>92255</t>
  </si>
  <si>
    <t>92256</t>
  </si>
  <si>
    <t>92257</t>
  </si>
  <si>
    <t>92258</t>
  </si>
  <si>
    <t>92259</t>
  </si>
  <si>
    <t>92260</t>
  </si>
  <si>
    <t>92261</t>
  </si>
  <si>
    <t>92262</t>
  </si>
  <si>
    <t>92263</t>
  </si>
  <si>
    <t>92264</t>
  </si>
  <si>
    <t>92266</t>
  </si>
  <si>
    <t>92267</t>
  </si>
  <si>
    <t>92268</t>
  </si>
  <si>
    <t>92270</t>
  </si>
  <si>
    <t>92273</t>
  </si>
  <si>
    <t>92274</t>
  </si>
  <si>
    <t>92275</t>
  </si>
  <si>
    <t>92276</t>
  </si>
  <si>
    <t>92277</t>
  </si>
  <si>
    <t>92278</t>
  </si>
  <si>
    <t>92280</t>
  </si>
  <si>
    <t>92281</t>
  </si>
  <si>
    <t>92282</t>
  </si>
  <si>
    <t>92283</t>
  </si>
  <si>
    <t>92284</t>
  </si>
  <si>
    <t>92285</t>
  </si>
  <si>
    <t>92286</t>
  </si>
  <si>
    <t>92301</t>
  </si>
  <si>
    <t>92305</t>
  </si>
  <si>
    <t>92307</t>
  </si>
  <si>
    <t>92308</t>
  </si>
  <si>
    <t>92309</t>
  </si>
  <si>
    <t>92310</t>
  </si>
  <si>
    <t>92311</t>
  </si>
  <si>
    <t>92312</t>
  </si>
  <si>
    <t>92313</t>
  </si>
  <si>
    <t>92314</t>
  </si>
  <si>
    <t>92315</t>
  </si>
  <si>
    <t>92316</t>
  </si>
  <si>
    <t>92317</t>
  </si>
  <si>
    <t>92318</t>
  </si>
  <si>
    <t>92320</t>
  </si>
  <si>
    <t>92321</t>
  </si>
  <si>
    <t>92322</t>
  </si>
  <si>
    <t>92323</t>
  </si>
  <si>
    <t>92324</t>
  </si>
  <si>
    <t>92325</t>
  </si>
  <si>
    <t>92326</t>
  </si>
  <si>
    <t>92327</t>
  </si>
  <si>
    <t>92328</t>
  </si>
  <si>
    <t>92329</t>
  </si>
  <si>
    <t>92332</t>
  </si>
  <si>
    <t>92333</t>
  </si>
  <si>
    <t>92334</t>
  </si>
  <si>
    <t>92335</t>
  </si>
  <si>
    <t>92336</t>
  </si>
  <si>
    <t>92337</t>
  </si>
  <si>
    <t>92338</t>
  </si>
  <si>
    <t>92339</t>
  </si>
  <si>
    <t>92340</t>
  </si>
  <si>
    <t>92341</t>
  </si>
  <si>
    <t>92342</t>
  </si>
  <si>
    <t>92344</t>
  </si>
  <si>
    <t>92345</t>
  </si>
  <si>
    <t>92346</t>
  </si>
  <si>
    <t>92347</t>
  </si>
  <si>
    <t>92350</t>
  </si>
  <si>
    <t>92352</t>
  </si>
  <si>
    <t>92354</t>
  </si>
  <si>
    <t>92356</t>
  </si>
  <si>
    <t>92358</t>
  </si>
  <si>
    <t>92359</t>
  </si>
  <si>
    <t>92363</t>
  </si>
  <si>
    <t>92364</t>
  </si>
  <si>
    <t>92365</t>
  </si>
  <si>
    <t>92366</t>
  </si>
  <si>
    <t>92368</t>
  </si>
  <si>
    <t>92369</t>
  </si>
  <si>
    <t>92371</t>
  </si>
  <si>
    <t>92372</t>
  </si>
  <si>
    <t>92373</t>
  </si>
  <si>
    <t>92374</t>
  </si>
  <si>
    <t>92375</t>
  </si>
  <si>
    <t>92376</t>
  </si>
  <si>
    <t>92377</t>
  </si>
  <si>
    <t>92378</t>
  </si>
  <si>
    <t>92382</t>
  </si>
  <si>
    <t>92384</t>
  </si>
  <si>
    <t>92385</t>
  </si>
  <si>
    <t>92386</t>
  </si>
  <si>
    <t>92389</t>
  </si>
  <si>
    <t>92391</t>
  </si>
  <si>
    <t>92392</t>
  </si>
  <si>
    <t>92393</t>
  </si>
  <si>
    <t>92394</t>
  </si>
  <si>
    <t>92395</t>
  </si>
  <si>
    <t>92397</t>
  </si>
  <si>
    <t>92398</t>
  </si>
  <si>
    <t>92399</t>
  </si>
  <si>
    <t>92401</t>
  </si>
  <si>
    <t>92404</t>
  </si>
  <si>
    <t>92405</t>
  </si>
  <si>
    <t>92406</t>
  </si>
  <si>
    <t>92407</t>
  </si>
  <si>
    <t>92408</t>
  </si>
  <si>
    <t>92410</t>
  </si>
  <si>
    <t>92411</t>
  </si>
  <si>
    <t>92413</t>
  </si>
  <si>
    <t>92427</t>
  </si>
  <si>
    <t>92501</t>
  </si>
  <si>
    <t>92503</t>
  </si>
  <si>
    <t>92504</t>
  </si>
  <si>
    <t>92505</t>
  </si>
  <si>
    <t>92506</t>
  </si>
  <si>
    <t>92507</t>
  </si>
  <si>
    <t>92508</t>
  </si>
  <si>
    <t>92509</t>
  </si>
  <si>
    <t>92513</t>
  </si>
  <si>
    <t>92514</t>
  </si>
  <si>
    <t>92515</t>
  </si>
  <si>
    <t>92517</t>
  </si>
  <si>
    <t>92518</t>
  </si>
  <si>
    <t>92521</t>
  </si>
  <si>
    <t>92530</t>
  </si>
  <si>
    <t>92532</t>
  </si>
  <si>
    <t>92536</t>
  </si>
  <si>
    <t>92539</t>
  </si>
  <si>
    <t>92543</t>
  </si>
  <si>
    <t>92544</t>
  </si>
  <si>
    <t>92545</t>
  </si>
  <si>
    <t>92546</t>
  </si>
  <si>
    <t>92548</t>
  </si>
  <si>
    <t>92549</t>
  </si>
  <si>
    <t>92551</t>
  </si>
  <si>
    <t>92552</t>
  </si>
  <si>
    <t>92553</t>
  </si>
  <si>
    <t>92554</t>
  </si>
  <si>
    <t>92555</t>
  </si>
  <si>
    <t>92557</t>
  </si>
  <si>
    <t>92561</t>
  </si>
  <si>
    <t>92562</t>
  </si>
  <si>
    <t>92563</t>
  </si>
  <si>
    <t>92564</t>
  </si>
  <si>
    <t>92567</t>
  </si>
  <si>
    <t>92570</t>
  </si>
  <si>
    <t>92571</t>
  </si>
  <si>
    <t>92572</t>
  </si>
  <si>
    <t>92581</t>
  </si>
  <si>
    <t>92582</t>
  </si>
  <si>
    <t>92583</t>
  </si>
  <si>
    <t>92584</t>
  </si>
  <si>
    <t>92585</t>
  </si>
  <si>
    <t>92586</t>
  </si>
  <si>
    <t>92587</t>
  </si>
  <si>
    <t>92589</t>
  </si>
  <si>
    <t>92590</t>
  </si>
  <si>
    <t>92591</t>
  </si>
  <si>
    <t>92592</t>
  </si>
  <si>
    <t>92593</t>
  </si>
  <si>
    <t>92595</t>
  </si>
  <si>
    <t>92596</t>
  </si>
  <si>
    <t>92602</t>
  </si>
  <si>
    <t>92603</t>
  </si>
  <si>
    <t>92604</t>
  </si>
  <si>
    <t>92605</t>
  </si>
  <si>
    <t>92606</t>
  </si>
  <si>
    <t>92607</t>
  </si>
  <si>
    <t>92609</t>
  </si>
  <si>
    <t>92610</t>
  </si>
  <si>
    <t>92612</t>
  </si>
  <si>
    <t>92614</t>
  </si>
  <si>
    <t>92615</t>
  </si>
  <si>
    <t>92616</t>
  </si>
  <si>
    <t>92617</t>
  </si>
  <si>
    <t>92618</t>
  </si>
  <si>
    <t>92619</t>
  </si>
  <si>
    <t>92620</t>
  </si>
  <si>
    <t>92624</t>
  </si>
  <si>
    <t>92625</t>
  </si>
  <si>
    <t>92626</t>
  </si>
  <si>
    <t>92627</t>
  </si>
  <si>
    <t>92629</t>
  </si>
  <si>
    <t>92630</t>
  </si>
  <si>
    <t>92637</t>
  </si>
  <si>
    <t>92646</t>
  </si>
  <si>
    <t>92647</t>
  </si>
  <si>
    <t>92648</t>
  </si>
  <si>
    <t>92649</t>
  </si>
  <si>
    <t>92650</t>
  </si>
  <si>
    <t>92651</t>
  </si>
  <si>
    <t>92652</t>
  </si>
  <si>
    <t>92653</t>
  </si>
  <si>
    <t>92655</t>
  </si>
  <si>
    <t>92656</t>
  </si>
  <si>
    <t>92657</t>
  </si>
  <si>
    <t>92658</t>
  </si>
  <si>
    <t>92659</t>
  </si>
  <si>
    <t>92660</t>
  </si>
  <si>
    <t>92661</t>
  </si>
  <si>
    <t>92662</t>
  </si>
  <si>
    <t>92663</t>
  </si>
  <si>
    <t>92672</t>
  </si>
  <si>
    <t>92673</t>
  </si>
  <si>
    <t>92674</t>
  </si>
  <si>
    <t>92675</t>
  </si>
  <si>
    <t>92676</t>
  </si>
  <si>
    <t>92677</t>
  </si>
  <si>
    <t>92678</t>
  </si>
  <si>
    <t>92679</t>
  </si>
  <si>
    <t>92683</t>
  </si>
  <si>
    <t>92684</t>
  </si>
  <si>
    <t>92685</t>
  </si>
  <si>
    <t>92688</t>
  </si>
  <si>
    <t>92691</t>
  </si>
  <si>
    <t>92692</t>
  </si>
  <si>
    <t>92693</t>
  </si>
  <si>
    <t>92694</t>
  </si>
  <si>
    <t>92701</t>
  </si>
  <si>
    <t>92703</t>
  </si>
  <si>
    <t>92704</t>
  </si>
  <si>
    <t>92705</t>
  </si>
  <si>
    <t>92706</t>
  </si>
  <si>
    <t>92707</t>
  </si>
  <si>
    <t>92708</t>
  </si>
  <si>
    <t>92710</t>
  </si>
  <si>
    <t>92712</t>
  </si>
  <si>
    <t>92735</t>
  </si>
  <si>
    <t>92780</t>
  </si>
  <si>
    <t>92782</t>
  </si>
  <si>
    <t>92801</t>
  </si>
  <si>
    <t>92802</t>
  </si>
  <si>
    <t>92803</t>
  </si>
  <si>
    <t>92804</t>
  </si>
  <si>
    <t>92805</t>
  </si>
  <si>
    <t>92806</t>
  </si>
  <si>
    <t>92807</t>
  </si>
  <si>
    <t>92808</t>
  </si>
  <si>
    <t>92809</t>
  </si>
  <si>
    <t>92811</t>
  </si>
  <si>
    <t>92812</t>
  </si>
  <si>
    <t>92814</t>
  </si>
  <si>
    <t>92815</t>
  </si>
  <si>
    <t>92816</t>
  </si>
  <si>
    <t>92821</t>
  </si>
  <si>
    <t>92822</t>
  </si>
  <si>
    <t>92823</t>
  </si>
  <si>
    <t>92825</t>
  </si>
  <si>
    <t>92831</t>
  </si>
  <si>
    <t>92832</t>
  </si>
  <si>
    <t>92833</t>
  </si>
  <si>
    <t>92834</t>
  </si>
  <si>
    <t>92835</t>
  </si>
  <si>
    <t>92836</t>
  </si>
  <si>
    <t>92837</t>
  </si>
  <si>
    <t>92838</t>
  </si>
  <si>
    <t>92840</t>
  </si>
  <si>
    <t>92841</t>
  </si>
  <si>
    <t>92842</t>
  </si>
  <si>
    <t>92843</t>
  </si>
  <si>
    <t>92844</t>
  </si>
  <si>
    <t>92845</t>
  </si>
  <si>
    <t>92846</t>
  </si>
  <si>
    <t>92857</t>
  </si>
  <si>
    <t>92860</t>
  </si>
  <si>
    <t>92861</t>
  </si>
  <si>
    <t>92862</t>
  </si>
  <si>
    <t>92863</t>
  </si>
  <si>
    <t>92865</t>
  </si>
  <si>
    <t>92866</t>
  </si>
  <si>
    <t>92867</t>
  </si>
  <si>
    <t>92868</t>
  </si>
  <si>
    <t>92869</t>
  </si>
  <si>
    <t>92870</t>
  </si>
  <si>
    <t>92877</t>
  </si>
  <si>
    <t>92878</t>
  </si>
  <si>
    <t>92879</t>
  </si>
  <si>
    <t>92880</t>
  </si>
  <si>
    <t>92881</t>
  </si>
  <si>
    <t>92882</t>
  </si>
  <si>
    <t>92883</t>
  </si>
  <si>
    <t>92885</t>
  </si>
  <si>
    <t>92886</t>
  </si>
  <si>
    <t>92887</t>
  </si>
  <si>
    <t>93001</t>
  </si>
  <si>
    <t>93002</t>
  </si>
  <si>
    <t>93003</t>
  </si>
  <si>
    <t>93004</t>
  </si>
  <si>
    <t>93005</t>
  </si>
  <si>
    <t>93006</t>
  </si>
  <si>
    <t>93007</t>
  </si>
  <si>
    <t>93010</t>
  </si>
  <si>
    <t>93011</t>
  </si>
  <si>
    <t>93012</t>
  </si>
  <si>
    <t>93013</t>
  </si>
  <si>
    <t>93014</t>
  </si>
  <si>
    <t>93015</t>
  </si>
  <si>
    <t>93016</t>
  </si>
  <si>
    <t>93020</t>
  </si>
  <si>
    <t>93021</t>
  </si>
  <si>
    <t>93022</t>
  </si>
  <si>
    <t>93023</t>
  </si>
  <si>
    <t>93030</t>
  </si>
  <si>
    <t>93031</t>
  </si>
  <si>
    <t>93032</t>
  </si>
  <si>
    <t>93033</t>
  </si>
  <si>
    <t>93034</t>
  </si>
  <si>
    <t>93035</t>
  </si>
  <si>
    <t>93036</t>
  </si>
  <si>
    <t>93040</t>
  </si>
  <si>
    <t>93041</t>
  </si>
  <si>
    <t>93042</t>
  </si>
  <si>
    <t>93043</t>
  </si>
  <si>
    <t>93044</t>
  </si>
  <si>
    <t>93060</t>
  </si>
  <si>
    <t>93061</t>
  </si>
  <si>
    <t>93063</t>
  </si>
  <si>
    <t>93065</t>
  </si>
  <si>
    <t>93066</t>
  </si>
  <si>
    <t>93067</t>
  </si>
  <si>
    <t>93101</t>
  </si>
  <si>
    <t>93103</t>
  </si>
  <si>
    <t>93105</t>
  </si>
  <si>
    <t>93106</t>
  </si>
  <si>
    <t>93107</t>
  </si>
  <si>
    <t>93108</t>
  </si>
  <si>
    <t>93109</t>
  </si>
  <si>
    <t>93110</t>
  </si>
  <si>
    <t>93111</t>
  </si>
  <si>
    <t>93117</t>
  </si>
  <si>
    <t>93118</t>
  </si>
  <si>
    <t>93120</t>
  </si>
  <si>
    <t>93121</t>
  </si>
  <si>
    <t>93140</t>
  </si>
  <si>
    <t>93150</t>
  </si>
  <si>
    <t>93160</t>
  </si>
  <si>
    <t>93190</t>
  </si>
  <si>
    <t>93201</t>
  </si>
  <si>
    <t>93202</t>
  </si>
  <si>
    <t>93203</t>
  </si>
  <si>
    <t>93204</t>
  </si>
  <si>
    <t>93205</t>
  </si>
  <si>
    <t>93206</t>
  </si>
  <si>
    <t>93207</t>
  </si>
  <si>
    <t>93208</t>
  </si>
  <si>
    <t>93210</t>
  </si>
  <si>
    <t>93212</t>
  </si>
  <si>
    <t>93215</t>
  </si>
  <si>
    <t>93216</t>
  </si>
  <si>
    <t>93218</t>
  </si>
  <si>
    <t>93219</t>
  </si>
  <si>
    <t>93220</t>
  </si>
  <si>
    <t>93221</t>
  </si>
  <si>
    <t>93222</t>
  </si>
  <si>
    <t>93223</t>
  </si>
  <si>
    <t>93224</t>
  </si>
  <si>
    <t>93225</t>
  </si>
  <si>
    <t>93226</t>
  </si>
  <si>
    <t>93227</t>
  </si>
  <si>
    <t>93230</t>
  </si>
  <si>
    <t>93232</t>
  </si>
  <si>
    <t>93234</t>
  </si>
  <si>
    <t>93235</t>
  </si>
  <si>
    <t>93237</t>
  </si>
  <si>
    <t>93238</t>
  </si>
  <si>
    <t>93239</t>
  </si>
  <si>
    <t>93240</t>
  </si>
  <si>
    <t>93241</t>
  </si>
  <si>
    <t>93242</t>
  </si>
  <si>
    <t>93243</t>
  </si>
  <si>
    <t>93244</t>
  </si>
  <si>
    <t>93245</t>
  </si>
  <si>
    <t>93246</t>
  </si>
  <si>
    <t>93247</t>
  </si>
  <si>
    <t>93249</t>
  </si>
  <si>
    <t>93250</t>
  </si>
  <si>
    <t>93251</t>
  </si>
  <si>
    <t>93252</t>
  </si>
  <si>
    <t>93254</t>
  </si>
  <si>
    <t>93255</t>
  </si>
  <si>
    <t>93256</t>
  </si>
  <si>
    <t>93257</t>
  </si>
  <si>
    <t>93258</t>
  </si>
  <si>
    <t>93260</t>
  </si>
  <si>
    <t>93261</t>
  </si>
  <si>
    <t>93262</t>
  </si>
  <si>
    <t>93263</t>
  </si>
  <si>
    <t>93265</t>
  </si>
  <si>
    <t>93266</t>
  </si>
  <si>
    <t>93267</t>
  </si>
  <si>
    <t>93268</t>
  </si>
  <si>
    <t>93270</t>
  </si>
  <si>
    <t>93271</t>
  </si>
  <si>
    <t>93272</t>
  </si>
  <si>
    <t>93274</t>
  </si>
  <si>
    <t>93275</t>
  </si>
  <si>
    <t>93276</t>
  </si>
  <si>
    <t>93277</t>
  </si>
  <si>
    <t>93279</t>
  </si>
  <si>
    <t>93280</t>
  </si>
  <si>
    <t>93282</t>
  </si>
  <si>
    <t>93283</t>
  </si>
  <si>
    <t>93285</t>
  </si>
  <si>
    <t>93286</t>
  </si>
  <si>
    <t>93287</t>
  </si>
  <si>
    <t>93290</t>
  </si>
  <si>
    <t>93291</t>
  </si>
  <si>
    <t>93292</t>
  </si>
  <si>
    <t>93301</t>
  </si>
  <si>
    <t>93302</t>
  </si>
  <si>
    <t>93304</t>
  </si>
  <si>
    <t>93305</t>
  </si>
  <si>
    <t>93306</t>
  </si>
  <si>
    <t>93307</t>
  </si>
  <si>
    <t>93308</t>
  </si>
  <si>
    <t>93309</t>
  </si>
  <si>
    <t>93311</t>
  </si>
  <si>
    <t>93312</t>
  </si>
  <si>
    <t>93313</t>
  </si>
  <si>
    <t>93314</t>
  </si>
  <si>
    <t>93381</t>
  </si>
  <si>
    <t>93382</t>
  </si>
  <si>
    <t>93383</t>
  </si>
  <si>
    <t>93384</t>
  </si>
  <si>
    <t>93385</t>
  </si>
  <si>
    <t>93386</t>
  </si>
  <si>
    <t>93387</t>
  </si>
  <si>
    <t>93388</t>
  </si>
  <si>
    <t>93390</t>
  </si>
  <si>
    <t>93401</t>
  </si>
  <si>
    <t>93402</t>
  </si>
  <si>
    <t>93405</t>
  </si>
  <si>
    <t>93406</t>
  </si>
  <si>
    <t>93407</t>
  </si>
  <si>
    <t>93408</t>
  </si>
  <si>
    <t>93410</t>
  </si>
  <si>
    <t>93412</t>
  </si>
  <si>
    <t>93420</t>
  </si>
  <si>
    <t>93421</t>
  </si>
  <si>
    <t>93422</t>
  </si>
  <si>
    <t>93423</t>
  </si>
  <si>
    <t>93424</t>
  </si>
  <si>
    <t>93426</t>
  </si>
  <si>
    <t>93427</t>
  </si>
  <si>
    <t>93428</t>
  </si>
  <si>
    <t>93429</t>
  </si>
  <si>
    <t>93430</t>
  </si>
  <si>
    <t>93432</t>
  </si>
  <si>
    <t>93433</t>
  </si>
  <si>
    <t>93434</t>
  </si>
  <si>
    <t>93435</t>
  </si>
  <si>
    <t>93436</t>
  </si>
  <si>
    <t>93437</t>
  </si>
  <si>
    <t>93438</t>
  </si>
  <si>
    <t>93440</t>
  </si>
  <si>
    <t>93441</t>
  </si>
  <si>
    <t>93442</t>
  </si>
  <si>
    <t>93443</t>
  </si>
  <si>
    <t>93444</t>
  </si>
  <si>
    <t>93445</t>
  </si>
  <si>
    <t>93446</t>
  </si>
  <si>
    <t>93447</t>
  </si>
  <si>
    <t>93448</t>
  </si>
  <si>
    <t>93449</t>
  </si>
  <si>
    <t>93450</t>
  </si>
  <si>
    <t>93451</t>
  </si>
  <si>
    <t>93452</t>
  </si>
  <si>
    <t>93453</t>
  </si>
  <si>
    <t>93454</t>
  </si>
  <si>
    <t>93455</t>
  </si>
  <si>
    <t>93456</t>
  </si>
  <si>
    <t>93457</t>
  </si>
  <si>
    <t>93458</t>
  </si>
  <si>
    <t>93460</t>
  </si>
  <si>
    <t>93461</t>
  </si>
  <si>
    <t>93463</t>
  </si>
  <si>
    <t>93464</t>
  </si>
  <si>
    <t>93465</t>
  </si>
  <si>
    <t>93483</t>
  </si>
  <si>
    <t>93501</t>
  </si>
  <si>
    <t>93502</t>
  </si>
  <si>
    <t>93504</t>
  </si>
  <si>
    <t>93505</t>
  </si>
  <si>
    <t>93510</t>
  </si>
  <si>
    <t>93512</t>
  </si>
  <si>
    <t>93513</t>
  </si>
  <si>
    <t>93514</t>
  </si>
  <si>
    <t>93515</t>
  </si>
  <si>
    <t>93516</t>
  </si>
  <si>
    <t>93517</t>
  </si>
  <si>
    <t>93518</t>
  </si>
  <si>
    <t>93519</t>
  </si>
  <si>
    <t>93522</t>
  </si>
  <si>
    <t>93523</t>
  </si>
  <si>
    <t>93524</t>
  </si>
  <si>
    <t>93526</t>
  </si>
  <si>
    <t>93527</t>
  </si>
  <si>
    <t>93528</t>
  </si>
  <si>
    <t>93529</t>
  </si>
  <si>
    <t>93530</t>
  </si>
  <si>
    <t>93531</t>
  </si>
  <si>
    <t>93532</t>
  </si>
  <si>
    <t>93534</t>
  </si>
  <si>
    <t>93535</t>
  </si>
  <si>
    <t>93536</t>
  </si>
  <si>
    <t>93539</t>
  </si>
  <si>
    <t>93541</t>
  </si>
  <si>
    <t>93542</t>
  </si>
  <si>
    <t>93543</t>
  </si>
  <si>
    <t>93544</t>
  </si>
  <si>
    <t>93545</t>
  </si>
  <si>
    <t>93546</t>
  </si>
  <si>
    <t>93549</t>
  </si>
  <si>
    <t>93550</t>
  </si>
  <si>
    <t>93551</t>
  </si>
  <si>
    <t>93552</t>
  </si>
  <si>
    <t>93553</t>
  </si>
  <si>
    <t>93554</t>
  </si>
  <si>
    <t>93555</t>
  </si>
  <si>
    <t>93556</t>
  </si>
  <si>
    <t>93558</t>
  </si>
  <si>
    <t>93560</t>
  </si>
  <si>
    <t>93561</t>
  </si>
  <si>
    <t>93562</t>
  </si>
  <si>
    <t>93563</t>
  </si>
  <si>
    <t>93581</t>
  </si>
  <si>
    <t>93582</t>
  </si>
  <si>
    <t>93584</t>
  </si>
  <si>
    <t>93586</t>
  </si>
  <si>
    <t>93591</t>
  </si>
  <si>
    <t>93592</t>
  </si>
  <si>
    <t>93596</t>
  </si>
  <si>
    <t>93601</t>
  </si>
  <si>
    <t>93602</t>
  </si>
  <si>
    <t>93603</t>
  </si>
  <si>
    <t>93604</t>
  </si>
  <si>
    <t>93605</t>
  </si>
  <si>
    <t>93606</t>
  </si>
  <si>
    <t>93607</t>
  </si>
  <si>
    <t>93608</t>
  </si>
  <si>
    <t>93609</t>
  </si>
  <si>
    <t>93610</t>
  </si>
  <si>
    <t>93611</t>
  </si>
  <si>
    <t>93612</t>
  </si>
  <si>
    <t>93614</t>
  </si>
  <si>
    <t>93615</t>
  </si>
  <si>
    <t>93616</t>
  </si>
  <si>
    <t>93618</t>
  </si>
  <si>
    <t>93619</t>
  </si>
  <si>
    <t>93620</t>
  </si>
  <si>
    <t>93621</t>
  </si>
  <si>
    <t>93622</t>
  </si>
  <si>
    <t>93623</t>
  </si>
  <si>
    <t>93624</t>
  </si>
  <si>
    <t>93625</t>
  </si>
  <si>
    <t>93626</t>
  </si>
  <si>
    <t>93627</t>
  </si>
  <si>
    <t>93628</t>
  </si>
  <si>
    <t>93629</t>
  </si>
  <si>
    <t>93630</t>
  </si>
  <si>
    <t>93631</t>
  </si>
  <si>
    <t>93633</t>
  </si>
  <si>
    <t>93634</t>
  </si>
  <si>
    <t>93635</t>
  </si>
  <si>
    <t>93636</t>
  </si>
  <si>
    <t>93637</t>
  </si>
  <si>
    <t>93638</t>
  </si>
  <si>
    <t>93639</t>
  </si>
  <si>
    <t>93640</t>
  </si>
  <si>
    <t>93641</t>
  </si>
  <si>
    <t>93642</t>
  </si>
  <si>
    <t>93643</t>
  </si>
  <si>
    <t>93644</t>
  </si>
  <si>
    <t>93645</t>
  </si>
  <si>
    <t>93646</t>
  </si>
  <si>
    <t>93647</t>
  </si>
  <si>
    <t>93648</t>
  </si>
  <si>
    <t>93649</t>
  </si>
  <si>
    <t>93650</t>
  </si>
  <si>
    <t>93651</t>
  </si>
  <si>
    <t>93652</t>
  </si>
  <si>
    <t>93653</t>
  </si>
  <si>
    <t>93654</t>
  </si>
  <si>
    <t>93656</t>
  </si>
  <si>
    <t>93657</t>
  </si>
  <si>
    <t>93660</t>
  </si>
  <si>
    <t>93661</t>
  </si>
  <si>
    <t>93662</t>
  </si>
  <si>
    <t>93664</t>
  </si>
  <si>
    <t>93665</t>
  </si>
  <si>
    <t>93666</t>
  </si>
  <si>
    <t>93667</t>
  </si>
  <si>
    <t>93668</t>
  </si>
  <si>
    <t>93669</t>
  </si>
  <si>
    <t>93670</t>
  </si>
  <si>
    <t>93673</t>
  </si>
  <si>
    <t>93675</t>
  </si>
  <si>
    <t>93701</t>
  </si>
  <si>
    <t>93702</t>
  </si>
  <si>
    <t>93703</t>
  </si>
  <si>
    <t>93704</t>
  </si>
  <si>
    <t>93705</t>
  </si>
  <si>
    <t>93706</t>
  </si>
  <si>
    <t>93707</t>
  </si>
  <si>
    <t>93708</t>
  </si>
  <si>
    <t>93709</t>
  </si>
  <si>
    <t>93710</t>
  </si>
  <si>
    <t>93711</t>
  </si>
  <si>
    <t>93712</t>
  </si>
  <si>
    <t>93714</t>
  </si>
  <si>
    <t>93715</t>
  </si>
  <si>
    <t>93716</t>
  </si>
  <si>
    <t>93717</t>
  </si>
  <si>
    <t>93718</t>
  </si>
  <si>
    <t>93720</t>
  </si>
  <si>
    <t>93721</t>
  </si>
  <si>
    <t>93722</t>
  </si>
  <si>
    <t>93723</t>
  </si>
  <si>
    <t>93725</t>
  </si>
  <si>
    <t>93726</t>
  </si>
  <si>
    <t>93727</t>
  </si>
  <si>
    <t>93728</t>
  </si>
  <si>
    <t>93730</t>
  </si>
  <si>
    <t>93737</t>
  </si>
  <si>
    <t>93740</t>
  </si>
  <si>
    <t>93741</t>
  </si>
  <si>
    <t>93744</t>
  </si>
  <si>
    <t>93745</t>
  </si>
  <si>
    <t>93747</t>
  </si>
  <si>
    <t>93762</t>
  </si>
  <si>
    <t>93771</t>
  </si>
  <si>
    <t>93772</t>
  </si>
  <si>
    <t>93773</t>
  </si>
  <si>
    <t>93774</t>
  </si>
  <si>
    <t>93775</t>
  </si>
  <si>
    <t>93777</t>
  </si>
  <si>
    <t>93778</t>
  </si>
  <si>
    <t>93779</t>
  </si>
  <si>
    <t>93790</t>
  </si>
  <si>
    <t>93791</t>
  </si>
  <si>
    <t>93792</t>
  </si>
  <si>
    <t>93793</t>
  </si>
  <si>
    <t>93794</t>
  </si>
  <si>
    <t>93901</t>
  </si>
  <si>
    <t>93905</t>
  </si>
  <si>
    <t>93906</t>
  </si>
  <si>
    <t>93907</t>
  </si>
  <si>
    <t>93908</t>
  </si>
  <si>
    <t>93912</t>
  </si>
  <si>
    <t>93915</t>
  </si>
  <si>
    <t>93920</t>
  </si>
  <si>
    <t>93921</t>
  </si>
  <si>
    <t>93922</t>
  </si>
  <si>
    <t>93923</t>
  </si>
  <si>
    <t>93924</t>
  </si>
  <si>
    <t>93925</t>
  </si>
  <si>
    <t>93926</t>
  </si>
  <si>
    <t>93927</t>
  </si>
  <si>
    <t>93928</t>
  </si>
  <si>
    <t>93930</t>
  </si>
  <si>
    <t>93932</t>
  </si>
  <si>
    <t>93933</t>
  </si>
  <si>
    <t>93940</t>
  </si>
  <si>
    <t>93943</t>
  </si>
  <si>
    <t>93944</t>
  </si>
  <si>
    <t>93950</t>
  </si>
  <si>
    <t>93953</t>
  </si>
  <si>
    <t>93954</t>
  </si>
  <si>
    <t>93955</t>
  </si>
  <si>
    <t>93960</t>
  </si>
  <si>
    <t>93962</t>
  </si>
  <si>
    <t>94002</t>
  </si>
  <si>
    <t>94005</t>
  </si>
  <si>
    <t>94010</t>
  </si>
  <si>
    <t>94011</t>
  </si>
  <si>
    <t>94014</t>
  </si>
  <si>
    <t>94015</t>
  </si>
  <si>
    <t>94016</t>
  </si>
  <si>
    <t>94017</t>
  </si>
  <si>
    <t>94018</t>
  </si>
  <si>
    <t>94019</t>
  </si>
  <si>
    <t>94020</t>
  </si>
  <si>
    <t>94021</t>
  </si>
  <si>
    <t>94022</t>
  </si>
  <si>
    <t>94023</t>
  </si>
  <si>
    <t>94024</t>
  </si>
  <si>
    <t>94025</t>
  </si>
  <si>
    <t>94026</t>
  </si>
  <si>
    <t>94027</t>
  </si>
  <si>
    <t>94028</t>
  </si>
  <si>
    <t>94030</t>
  </si>
  <si>
    <t>94037</t>
  </si>
  <si>
    <t>94038</t>
  </si>
  <si>
    <t>94039</t>
  </si>
  <si>
    <t>94040</t>
  </si>
  <si>
    <t>94041</t>
  </si>
  <si>
    <t>94042</t>
  </si>
  <si>
    <t>94043</t>
  </si>
  <si>
    <t>94044</t>
  </si>
  <si>
    <t>94059</t>
  </si>
  <si>
    <t>94060</t>
  </si>
  <si>
    <t>94061</t>
  </si>
  <si>
    <t>94062</t>
  </si>
  <si>
    <t>94063</t>
  </si>
  <si>
    <t>94064</t>
  </si>
  <si>
    <t>94065</t>
  </si>
  <si>
    <t>94066</t>
  </si>
  <si>
    <t>94070</t>
  </si>
  <si>
    <t>94074</t>
  </si>
  <si>
    <t>94080</t>
  </si>
  <si>
    <t>94083</t>
  </si>
  <si>
    <t>94085</t>
  </si>
  <si>
    <t>94086</t>
  </si>
  <si>
    <t>94087</t>
  </si>
  <si>
    <t>94088</t>
  </si>
  <si>
    <t>94089</t>
  </si>
  <si>
    <t>94101</t>
  </si>
  <si>
    <t>94102</t>
  </si>
  <si>
    <t>94103</t>
  </si>
  <si>
    <t>94104</t>
  </si>
  <si>
    <t>94105</t>
  </si>
  <si>
    <t>94107</t>
  </si>
  <si>
    <t>94108</t>
  </si>
  <si>
    <t>94109</t>
  </si>
  <si>
    <t>94110</t>
  </si>
  <si>
    <t>94111</t>
  </si>
  <si>
    <t>94112</t>
  </si>
  <si>
    <t>94114</t>
  </si>
  <si>
    <t>94115</t>
  </si>
  <si>
    <t>94116</t>
  </si>
  <si>
    <t>94117</t>
  </si>
  <si>
    <t>94118</t>
  </si>
  <si>
    <t>94119</t>
  </si>
  <si>
    <t>94120</t>
  </si>
  <si>
    <t>94121</t>
  </si>
  <si>
    <t>94122</t>
  </si>
  <si>
    <t>94123</t>
  </si>
  <si>
    <t>94124</t>
  </si>
  <si>
    <t>94125</t>
  </si>
  <si>
    <t>94126</t>
  </si>
  <si>
    <t>94127</t>
  </si>
  <si>
    <t>94128</t>
  </si>
  <si>
    <t>94129</t>
  </si>
  <si>
    <t>94130</t>
  </si>
  <si>
    <t>94131</t>
  </si>
  <si>
    <t>94132</t>
  </si>
  <si>
    <t>94133</t>
  </si>
  <si>
    <t>94134</t>
  </si>
  <si>
    <t>94138</t>
  </si>
  <si>
    <t>94140</t>
  </si>
  <si>
    <t>94141</t>
  </si>
  <si>
    <t>94142</t>
  </si>
  <si>
    <t>94143</t>
  </si>
  <si>
    <t>94146</t>
  </si>
  <si>
    <t>94147</t>
  </si>
  <si>
    <t>94150</t>
  </si>
  <si>
    <t>94158</t>
  </si>
  <si>
    <t>94159</t>
  </si>
  <si>
    <t>94164</t>
  </si>
  <si>
    <t>94172</t>
  </si>
  <si>
    <t>94188</t>
  </si>
  <si>
    <t>94301</t>
  </si>
  <si>
    <t>94302</t>
  </si>
  <si>
    <t>94303</t>
  </si>
  <si>
    <t>94304</t>
  </si>
  <si>
    <t>94305</t>
  </si>
  <si>
    <t>94306</t>
  </si>
  <si>
    <t>94309</t>
  </si>
  <si>
    <t>94401</t>
  </si>
  <si>
    <t>94402</t>
  </si>
  <si>
    <t>94403</t>
  </si>
  <si>
    <t>94404</t>
  </si>
  <si>
    <t>94501</t>
  </si>
  <si>
    <t>94502</t>
  </si>
  <si>
    <t>94503</t>
  </si>
  <si>
    <t>94505</t>
  </si>
  <si>
    <t>94506</t>
  </si>
  <si>
    <t>94507</t>
  </si>
  <si>
    <t>94508</t>
  </si>
  <si>
    <t>94509</t>
  </si>
  <si>
    <t>94510</t>
  </si>
  <si>
    <t>94511</t>
  </si>
  <si>
    <t>94512</t>
  </si>
  <si>
    <t>94513</t>
  </si>
  <si>
    <t>94514</t>
  </si>
  <si>
    <t>94515</t>
  </si>
  <si>
    <t>94516</t>
  </si>
  <si>
    <t>94517</t>
  </si>
  <si>
    <t>94518</t>
  </si>
  <si>
    <t>94519</t>
  </si>
  <si>
    <t>94520</t>
  </si>
  <si>
    <t>94521</t>
  </si>
  <si>
    <t>94522</t>
  </si>
  <si>
    <t>94523</t>
  </si>
  <si>
    <t>94524</t>
  </si>
  <si>
    <t>94525</t>
  </si>
  <si>
    <t>94526</t>
  </si>
  <si>
    <t>94527</t>
  </si>
  <si>
    <t>94528</t>
  </si>
  <si>
    <t>94530</t>
  </si>
  <si>
    <t>94531</t>
  </si>
  <si>
    <t>94533</t>
  </si>
  <si>
    <t>94534</t>
  </si>
  <si>
    <t>94535</t>
  </si>
  <si>
    <t>94536</t>
  </si>
  <si>
    <t>94537</t>
  </si>
  <si>
    <t>94538</t>
  </si>
  <si>
    <t>94539</t>
  </si>
  <si>
    <t>94540</t>
  </si>
  <si>
    <t>94541</t>
  </si>
  <si>
    <t>94542</t>
  </si>
  <si>
    <t>94543</t>
  </si>
  <si>
    <t>94544</t>
  </si>
  <si>
    <t>94545</t>
  </si>
  <si>
    <t>94546</t>
  </si>
  <si>
    <t>94547</t>
  </si>
  <si>
    <t>94548</t>
  </si>
  <si>
    <t>94549</t>
  </si>
  <si>
    <t>94550</t>
  </si>
  <si>
    <t>94551</t>
  </si>
  <si>
    <t>94552</t>
  </si>
  <si>
    <t>94553</t>
  </si>
  <si>
    <t>94555</t>
  </si>
  <si>
    <t>94556</t>
  </si>
  <si>
    <t>94557</t>
  </si>
  <si>
    <t>94558</t>
  </si>
  <si>
    <t>94559</t>
  </si>
  <si>
    <t>94560</t>
  </si>
  <si>
    <t>94561</t>
  </si>
  <si>
    <t>94562</t>
  </si>
  <si>
    <t>94563</t>
  </si>
  <si>
    <t>94564</t>
  </si>
  <si>
    <t>94565</t>
  </si>
  <si>
    <t>94566</t>
  </si>
  <si>
    <t>94567</t>
  </si>
  <si>
    <t>94568</t>
  </si>
  <si>
    <t>94569</t>
  </si>
  <si>
    <t>94570</t>
  </si>
  <si>
    <t>94571</t>
  </si>
  <si>
    <t>94572</t>
  </si>
  <si>
    <t>94573</t>
  </si>
  <si>
    <t>94574</t>
  </si>
  <si>
    <t>94575</t>
  </si>
  <si>
    <t>94576</t>
  </si>
  <si>
    <t>94577</t>
  </si>
  <si>
    <t>94578</t>
  </si>
  <si>
    <t>94579</t>
  </si>
  <si>
    <t>94580</t>
  </si>
  <si>
    <t>94582</t>
  </si>
  <si>
    <t>94583</t>
  </si>
  <si>
    <t>94585</t>
  </si>
  <si>
    <t>94586</t>
  </si>
  <si>
    <t>94587</t>
  </si>
  <si>
    <t>94588</t>
  </si>
  <si>
    <t>94589</t>
  </si>
  <si>
    <t>94590</t>
  </si>
  <si>
    <t>94591</t>
  </si>
  <si>
    <t>94592</t>
  </si>
  <si>
    <t>94595</t>
  </si>
  <si>
    <t>94596</t>
  </si>
  <si>
    <t>94597</t>
  </si>
  <si>
    <t>94598</t>
  </si>
  <si>
    <t>94599</t>
  </si>
  <si>
    <t>94601</t>
  </si>
  <si>
    <t>94602</t>
  </si>
  <si>
    <t>94603</t>
  </si>
  <si>
    <t>94604</t>
  </si>
  <si>
    <t>94605</t>
  </si>
  <si>
    <t>94606</t>
  </si>
  <si>
    <t>94607</t>
  </si>
  <si>
    <t>94608</t>
  </si>
  <si>
    <t>94609</t>
  </si>
  <si>
    <t>94610</t>
  </si>
  <si>
    <t>94611</t>
  </si>
  <si>
    <t>94612</t>
  </si>
  <si>
    <t>94613</t>
  </si>
  <si>
    <t>94614</t>
  </si>
  <si>
    <t>94618</t>
  </si>
  <si>
    <t>94619</t>
  </si>
  <si>
    <t>94621</t>
  </si>
  <si>
    <t>94661</t>
  </si>
  <si>
    <t>94662</t>
  </si>
  <si>
    <t>94701</t>
  </si>
  <si>
    <t>94702</t>
  </si>
  <si>
    <t>94703</t>
  </si>
  <si>
    <t>94704</t>
  </si>
  <si>
    <t>94705</t>
  </si>
  <si>
    <t>94706</t>
  </si>
  <si>
    <t>94707</t>
  </si>
  <si>
    <t>94708</t>
  </si>
  <si>
    <t>94709</t>
  </si>
  <si>
    <t>94710</t>
  </si>
  <si>
    <t>94712</t>
  </si>
  <si>
    <t>94720</t>
  </si>
  <si>
    <t>94801</t>
  </si>
  <si>
    <t>94802</t>
  </si>
  <si>
    <t>94803</t>
  </si>
  <si>
    <t>94804</t>
  </si>
  <si>
    <t>94805</t>
  </si>
  <si>
    <t>94806</t>
  </si>
  <si>
    <t>94807</t>
  </si>
  <si>
    <t>94808</t>
  </si>
  <si>
    <t>94820</t>
  </si>
  <si>
    <t>94875</t>
  </si>
  <si>
    <t>94901</t>
  </si>
  <si>
    <t>94903</t>
  </si>
  <si>
    <t>94904</t>
  </si>
  <si>
    <t>94913</t>
  </si>
  <si>
    <t>94914</t>
  </si>
  <si>
    <t>94915</t>
  </si>
  <si>
    <t>94920</t>
  </si>
  <si>
    <t>94922</t>
  </si>
  <si>
    <t>94923</t>
  </si>
  <si>
    <t>94924</t>
  </si>
  <si>
    <t>94925</t>
  </si>
  <si>
    <t>94928</t>
  </si>
  <si>
    <t>94929</t>
  </si>
  <si>
    <t>94930</t>
  </si>
  <si>
    <t>94931</t>
  </si>
  <si>
    <t>94933</t>
  </si>
  <si>
    <t>94937</t>
  </si>
  <si>
    <t>94938</t>
  </si>
  <si>
    <t>94939</t>
  </si>
  <si>
    <t>94940</t>
  </si>
  <si>
    <t>94941</t>
  </si>
  <si>
    <t>94942</t>
  </si>
  <si>
    <t>94945</t>
  </si>
  <si>
    <t>94946</t>
  </si>
  <si>
    <t>94947</t>
  </si>
  <si>
    <t>94949</t>
  </si>
  <si>
    <t>94950</t>
  </si>
  <si>
    <t>94951</t>
  </si>
  <si>
    <t>94952</t>
  </si>
  <si>
    <t>94954</t>
  </si>
  <si>
    <t>94955</t>
  </si>
  <si>
    <t>94956</t>
  </si>
  <si>
    <t>94957</t>
  </si>
  <si>
    <t>94960</t>
  </si>
  <si>
    <t>94963</t>
  </si>
  <si>
    <t>94964</t>
  </si>
  <si>
    <t>94965</t>
  </si>
  <si>
    <t>94966</t>
  </si>
  <si>
    <t>94970</t>
  </si>
  <si>
    <t>94971</t>
  </si>
  <si>
    <t>94972</t>
  </si>
  <si>
    <t>94973</t>
  </si>
  <si>
    <t>94976</t>
  </si>
  <si>
    <t>94977</t>
  </si>
  <si>
    <t>94978</t>
  </si>
  <si>
    <t>94979</t>
  </si>
  <si>
    <t>94998</t>
  </si>
  <si>
    <t>95002</t>
  </si>
  <si>
    <t>95003</t>
  </si>
  <si>
    <t>95004</t>
  </si>
  <si>
    <t>95005</t>
  </si>
  <si>
    <t>95006</t>
  </si>
  <si>
    <t>95007</t>
  </si>
  <si>
    <t>95008</t>
  </si>
  <si>
    <t>95010</t>
  </si>
  <si>
    <t>95011</t>
  </si>
  <si>
    <t>95012</t>
  </si>
  <si>
    <t>95013</t>
  </si>
  <si>
    <t>95014</t>
  </si>
  <si>
    <t>95017</t>
  </si>
  <si>
    <t>95018</t>
  </si>
  <si>
    <t>95019</t>
  </si>
  <si>
    <t>95020</t>
  </si>
  <si>
    <t>95021</t>
  </si>
  <si>
    <t>95023</t>
  </si>
  <si>
    <t>95024</t>
  </si>
  <si>
    <t>95026</t>
  </si>
  <si>
    <t>95030</t>
  </si>
  <si>
    <t>95032</t>
  </si>
  <si>
    <t>95033</t>
  </si>
  <si>
    <t>95035</t>
  </si>
  <si>
    <t>95036</t>
  </si>
  <si>
    <t>95037</t>
  </si>
  <si>
    <t>95038</t>
  </si>
  <si>
    <t>95039</t>
  </si>
  <si>
    <t>95041</t>
  </si>
  <si>
    <t>95042</t>
  </si>
  <si>
    <t>95043</t>
  </si>
  <si>
    <t>95044</t>
  </si>
  <si>
    <t>95045</t>
  </si>
  <si>
    <t>95046</t>
  </si>
  <si>
    <t>95050</t>
  </si>
  <si>
    <t>95051</t>
  </si>
  <si>
    <t>95053</t>
  </si>
  <si>
    <t>95054</t>
  </si>
  <si>
    <t>95055</t>
  </si>
  <si>
    <t>95056</t>
  </si>
  <si>
    <t>95060</t>
  </si>
  <si>
    <t>95062</t>
  </si>
  <si>
    <t>95063</t>
  </si>
  <si>
    <t>95064</t>
  </si>
  <si>
    <t>95065</t>
  </si>
  <si>
    <t>95066</t>
  </si>
  <si>
    <t>95067</t>
  </si>
  <si>
    <t>95070</t>
  </si>
  <si>
    <t>95071</t>
  </si>
  <si>
    <t>95073</t>
  </si>
  <si>
    <t>95075</t>
  </si>
  <si>
    <t>95076</t>
  </si>
  <si>
    <t>95077</t>
  </si>
  <si>
    <t>95103</t>
  </si>
  <si>
    <t>95106</t>
  </si>
  <si>
    <t>95108</t>
  </si>
  <si>
    <t>95109</t>
  </si>
  <si>
    <t>95110</t>
  </si>
  <si>
    <t>95111</t>
  </si>
  <si>
    <t>95112</t>
  </si>
  <si>
    <t>95113</t>
  </si>
  <si>
    <t>95115</t>
  </si>
  <si>
    <t>95116</t>
  </si>
  <si>
    <t>95117</t>
  </si>
  <si>
    <t>95118</t>
  </si>
  <si>
    <t>95119</t>
  </si>
  <si>
    <t>95120</t>
  </si>
  <si>
    <t>95121</t>
  </si>
  <si>
    <t>95122</t>
  </si>
  <si>
    <t>95123</t>
  </si>
  <si>
    <t>95124</t>
  </si>
  <si>
    <t>95125</t>
  </si>
  <si>
    <t>95126</t>
  </si>
  <si>
    <t>95127</t>
  </si>
  <si>
    <t>95128</t>
  </si>
  <si>
    <t>95129</t>
  </si>
  <si>
    <t>95130</t>
  </si>
  <si>
    <t>95131</t>
  </si>
  <si>
    <t>95132</t>
  </si>
  <si>
    <t>95133</t>
  </si>
  <si>
    <t>95134</t>
  </si>
  <si>
    <t>95135</t>
  </si>
  <si>
    <t>95136</t>
  </si>
  <si>
    <t>95138</t>
  </si>
  <si>
    <t>95139</t>
  </si>
  <si>
    <t>95140</t>
  </si>
  <si>
    <t>95141</t>
  </si>
  <si>
    <t>95148</t>
  </si>
  <si>
    <t>95150</t>
  </si>
  <si>
    <t>95151</t>
  </si>
  <si>
    <t>95152</t>
  </si>
  <si>
    <t>95154</t>
  </si>
  <si>
    <t>95155</t>
  </si>
  <si>
    <t>95156</t>
  </si>
  <si>
    <t>95157</t>
  </si>
  <si>
    <t>95158</t>
  </si>
  <si>
    <t>95159</t>
  </si>
  <si>
    <t>95164</t>
  </si>
  <si>
    <t>95170</t>
  </si>
  <si>
    <t>95172</t>
  </si>
  <si>
    <t>95173</t>
  </si>
  <si>
    <t>95190</t>
  </si>
  <si>
    <t>95201</t>
  </si>
  <si>
    <t>95202</t>
  </si>
  <si>
    <t>95203</t>
  </si>
  <si>
    <t>95204</t>
  </si>
  <si>
    <t>95205</t>
  </si>
  <si>
    <t>95206</t>
  </si>
  <si>
    <t>95207</t>
  </si>
  <si>
    <t>95209</t>
  </si>
  <si>
    <t>95210</t>
  </si>
  <si>
    <t>95211</t>
  </si>
  <si>
    <t>95212</t>
  </si>
  <si>
    <t>95213</t>
  </si>
  <si>
    <t>95215</t>
  </si>
  <si>
    <t>95219</t>
  </si>
  <si>
    <t>95220</t>
  </si>
  <si>
    <t>95221</t>
  </si>
  <si>
    <t>95222</t>
  </si>
  <si>
    <t>95223</t>
  </si>
  <si>
    <t>95224</t>
  </si>
  <si>
    <t>95225</t>
  </si>
  <si>
    <t>95226</t>
  </si>
  <si>
    <t>95227</t>
  </si>
  <si>
    <t>95228</t>
  </si>
  <si>
    <t>95229</t>
  </si>
  <si>
    <t>95230</t>
  </si>
  <si>
    <t>95231</t>
  </si>
  <si>
    <t>95232</t>
  </si>
  <si>
    <t>95233</t>
  </si>
  <si>
    <t>95234</t>
  </si>
  <si>
    <t>95236</t>
  </si>
  <si>
    <t>95237</t>
  </si>
  <si>
    <t>95240</t>
  </si>
  <si>
    <t>95242</t>
  </si>
  <si>
    <t>95245</t>
  </si>
  <si>
    <t>95246</t>
  </si>
  <si>
    <t>95247</t>
  </si>
  <si>
    <t>95248</t>
  </si>
  <si>
    <t>95249</t>
  </si>
  <si>
    <t>95250</t>
  </si>
  <si>
    <t>95251</t>
  </si>
  <si>
    <t>95252</t>
  </si>
  <si>
    <t>95253</t>
  </si>
  <si>
    <t>95254</t>
  </si>
  <si>
    <t>95255</t>
  </si>
  <si>
    <t>95257</t>
  </si>
  <si>
    <t>95258</t>
  </si>
  <si>
    <t>95269</t>
  </si>
  <si>
    <t>95301</t>
  </si>
  <si>
    <t>95303</t>
  </si>
  <si>
    <t>95304</t>
  </si>
  <si>
    <t>95305</t>
  </si>
  <si>
    <t>95306</t>
  </si>
  <si>
    <t>95307</t>
  </si>
  <si>
    <t>95309</t>
  </si>
  <si>
    <t>95310</t>
  </si>
  <si>
    <t>95311</t>
  </si>
  <si>
    <t>95312</t>
  </si>
  <si>
    <t>95313</t>
  </si>
  <si>
    <t>95314</t>
  </si>
  <si>
    <t>95315</t>
  </si>
  <si>
    <t>95316</t>
  </si>
  <si>
    <t>95317</t>
  </si>
  <si>
    <t>95318</t>
  </si>
  <si>
    <t>95319</t>
  </si>
  <si>
    <t>95320</t>
  </si>
  <si>
    <t>95321</t>
  </si>
  <si>
    <t>95322</t>
  </si>
  <si>
    <t>95323</t>
  </si>
  <si>
    <t>95324</t>
  </si>
  <si>
    <t>95325</t>
  </si>
  <si>
    <t>95326</t>
  </si>
  <si>
    <t>95327</t>
  </si>
  <si>
    <t>95328</t>
  </si>
  <si>
    <t>95329</t>
  </si>
  <si>
    <t>95330</t>
  </si>
  <si>
    <t>95333</t>
  </si>
  <si>
    <t>95334</t>
  </si>
  <si>
    <t>95335</t>
  </si>
  <si>
    <t>95336</t>
  </si>
  <si>
    <t>95337</t>
  </si>
  <si>
    <t>95338</t>
  </si>
  <si>
    <t>95340</t>
  </si>
  <si>
    <t>95341</t>
  </si>
  <si>
    <t>95343</t>
  </si>
  <si>
    <t>95345</t>
  </si>
  <si>
    <t>95346</t>
  </si>
  <si>
    <t>95347</t>
  </si>
  <si>
    <t>95348</t>
  </si>
  <si>
    <t>95350</t>
  </si>
  <si>
    <t>95351</t>
  </si>
  <si>
    <t>95354</t>
  </si>
  <si>
    <t>95355</t>
  </si>
  <si>
    <t>95356</t>
  </si>
  <si>
    <t>95357</t>
  </si>
  <si>
    <t>95358</t>
  </si>
  <si>
    <t>95360</t>
  </si>
  <si>
    <t>95361</t>
  </si>
  <si>
    <t>95363</t>
  </si>
  <si>
    <t>95364</t>
  </si>
  <si>
    <t>95365</t>
  </si>
  <si>
    <t>95366</t>
  </si>
  <si>
    <t>95367</t>
  </si>
  <si>
    <t>95368</t>
  </si>
  <si>
    <t>95369</t>
  </si>
  <si>
    <t>95370</t>
  </si>
  <si>
    <t>95372</t>
  </si>
  <si>
    <t>95373</t>
  </si>
  <si>
    <t>95374</t>
  </si>
  <si>
    <t>95375</t>
  </si>
  <si>
    <t>95376</t>
  </si>
  <si>
    <t>95377</t>
  </si>
  <si>
    <t>95378</t>
  </si>
  <si>
    <t>95379</t>
  </si>
  <si>
    <t>95380</t>
  </si>
  <si>
    <t>95381</t>
  </si>
  <si>
    <t>95382</t>
  </si>
  <si>
    <t>95383</t>
  </si>
  <si>
    <t>95385</t>
  </si>
  <si>
    <t>95386</t>
  </si>
  <si>
    <t>95387</t>
  </si>
  <si>
    <t>95388</t>
  </si>
  <si>
    <t>95389</t>
  </si>
  <si>
    <t>95391</t>
  </si>
  <si>
    <t>95397</t>
  </si>
  <si>
    <t>95401</t>
  </si>
  <si>
    <t>95402</t>
  </si>
  <si>
    <t>95403</t>
  </si>
  <si>
    <t>95404</t>
  </si>
  <si>
    <t>95405</t>
  </si>
  <si>
    <t>95407</t>
  </si>
  <si>
    <t>95408</t>
  </si>
  <si>
    <t>95409</t>
  </si>
  <si>
    <t>95410</t>
  </si>
  <si>
    <t>95412</t>
  </si>
  <si>
    <t>95415</t>
  </si>
  <si>
    <t>95416</t>
  </si>
  <si>
    <t>95417</t>
  </si>
  <si>
    <t>95418</t>
  </si>
  <si>
    <t>95419</t>
  </si>
  <si>
    <t>95420</t>
  </si>
  <si>
    <t>95421</t>
  </si>
  <si>
    <t>95422</t>
  </si>
  <si>
    <t>95423</t>
  </si>
  <si>
    <t>95424</t>
  </si>
  <si>
    <t>95425</t>
  </si>
  <si>
    <t>95426</t>
  </si>
  <si>
    <t>95427</t>
  </si>
  <si>
    <t>95428</t>
  </si>
  <si>
    <t>95429</t>
  </si>
  <si>
    <t>95430</t>
  </si>
  <si>
    <t>95431</t>
  </si>
  <si>
    <t>95432</t>
  </si>
  <si>
    <t>95433</t>
  </si>
  <si>
    <t>95435</t>
  </si>
  <si>
    <t>95436</t>
  </si>
  <si>
    <t>95437</t>
  </si>
  <si>
    <t>95439</t>
  </si>
  <si>
    <t>95441</t>
  </si>
  <si>
    <t>95442</t>
  </si>
  <si>
    <t>95443</t>
  </si>
  <si>
    <t>95444</t>
  </si>
  <si>
    <t>95445</t>
  </si>
  <si>
    <t>95446</t>
  </si>
  <si>
    <t>95448</t>
  </si>
  <si>
    <t>95449</t>
  </si>
  <si>
    <t>95450</t>
  </si>
  <si>
    <t>95451</t>
  </si>
  <si>
    <t>95452</t>
  </si>
  <si>
    <t>95453</t>
  </si>
  <si>
    <t>95454</t>
  </si>
  <si>
    <t>95456</t>
  </si>
  <si>
    <t>95457</t>
  </si>
  <si>
    <t>95458</t>
  </si>
  <si>
    <t>95459</t>
  </si>
  <si>
    <t>95460</t>
  </si>
  <si>
    <t>95461</t>
  </si>
  <si>
    <t>95462</t>
  </si>
  <si>
    <t>95463</t>
  </si>
  <si>
    <t>95464</t>
  </si>
  <si>
    <t>95465</t>
  </si>
  <si>
    <t>95466</t>
  </si>
  <si>
    <t>95467</t>
  </si>
  <si>
    <t>95468</t>
  </si>
  <si>
    <t>95469</t>
  </si>
  <si>
    <t>95470</t>
  </si>
  <si>
    <t>95471</t>
  </si>
  <si>
    <t>95472</t>
  </si>
  <si>
    <t>95473</t>
  </si>
  <si>
    <t>95476</t>
  </si>
  <si>
    <t>95480</t>
  </si>
  <si>
    <t>95481</t>
  </si>
  <si>
    <t>95482</t>
  </si>
  <si>
    <t>95485</t>
  </si>
  <si>
    <t>95486</t>
  </si>
  <si>
    <t>95487</t>
  </si>
  <si>
    <t>95488</t>
  </si>
  <si>
    <t>95490</t>
  </si>
  <si>
    <t>95492</t>
  </si>
  <si>
    <t>95493</t>
  </si>
  <si>
    <t>95494</t>
  </si>
  <si>
    <t>95497</t>
  </si>
  <si>
    <t>95501</t>
  </si>
  <si>
    <t>95502</t>
  </si>
  <si>
    <t>95503</t>
  </si>
  <si>
    <t>95511</t>
  </si>
  <si>
    <t>95514</t>
  </si>
  <si>
    <t>95518</t>
  </si>
  <si>
    <t>95519</t>
  </si>
  <si>
    <t>95521</t>
  </si>
  <si>
    <t>95524</t>
  </si>
  <si>
    <t>95525</t>
  </si>
  <si>
    <t>95526</t>
  </si>
  <si>
    <t>95527</t>
  </si>
  <si>
    <t>95528</t>
  </si>
  <si>
    <t>95531</t>
  </si>
  <si>
    <t>95534</t>
  </si>
  <si>
    <t>95536</t>
  </si>
  <si>
    <t>95537</t>
  </si>
  <si>
    <t>95538</t>
  </si>
  <si>
    <t>95540</t>
  </si>
  <si>
    <t>95542</t>
  </si>
  <si>
    <t>95543</t>
  </si>
  <si>
    <t>95545</t>
  </si>
  <si>
    <t>95546</t>
  </si>
  <si>
    <t>95547</t>
  </si>
  <si>
    <t>95548</t>
  </si>
  <si>
    <t>95549</t>
  </si>
  <si>
    <t>95550</t>
  </si>
  <si>
    <t>95551</t>
  </si>
  <si>
    <t>95552</t>
  </si>
  <si>
    <t>95553</t>
  </si>
  <si>
    <t>95554</t>
  </si>
  <si>
    <t>95555</t>
  </si>
  <si>
    <t>95556</t>
  </si>
  <si>
    <t>95558</t>
  </si>
  <si>
    <t>95559</t>
  </si>
  <si>
    <t>95560</t>
  </si>
  <si>
    <t>95562</t>
  </si>
  <si>
    <t>95563</t>
  </si>
  <si>
    <t>95564</t>
  </si>
  <si>
    <t>95565</t>
  </si>
  <si>
    <t>95567</t>
  </si>
  <si>
    <t>95568</t>
  </si>
  <si>
    <t>95569</t>
  </si>
  <si>
    <t>95570</t>
  </si>
  <si>
    <t>95571</t>
  </si>
  <si>
    <t>95573</t>
  </si>
  <si>
    <t>95585</t>
  </si>
  <si>
    <t>95587</t>
  </si>
  <si>
    <t>95589</t>
  </si>
  <si>
    <t>95595</t>
  </si>
  <si>
    <t>95601</t>
  </si>
  <si>
    <t>95602</t>
  </si>
  <si>
    <t>95603</t>
  </si>
  <si>
    <t>95604</t>
  </si>
  <si>
    <t>95605</t>
  </si>
  <si>
    <t>95606</t>
  </si>
  <si>
    <t>95607</t>
  </si>
  <si>
    <t>95608</t>
  </si>
  <si>
    <t>95609</t>
  </si>
  <si>
    <t>95610</t>
  </si>
  <si>
    <t>95611</t>
  </si>
  <si>
    <t>95612</t>
  </si>
  <si>
    <t>95613</t>
  </si>
  <si>
    <t>95614</t>
  </si>
  <si>
    <t>95615</t>
  </si>
  <si>
    <t>95616</t>
  </si>
  <si>
    <t>95617</t>
  </si>
  <si>
    <t>95618</t>
  </si>
  <si>
    <t>95619</t>
  </si>
  <si>
    <t>95620</t>
  </si>
  <si>
    <t>95621</t>
  </si>
  <si>
    <t>95623</t>
  </si>
  <si>
    <t>95624</t>
  </si>
  <si>
    <t>95625</t>
  </si>
  <si>
    <t>95626</t>
  </si>
  <si>
    <t>95627</t>
  </si>
  <si>
    <t>95628</t>
  </si>
  <si>
    <t>95629</t>
  </si>
  <si>
    <t>95630</t>
  </si>
  <si>
    <t>95631</t>
  </si>
  <si>
    <t>95632</t>
  </si>
  <si>
    <t>95633</t>
  </si>
  <si>
    <t>95634</t>
  </si>
  <si>
    <t>95635</t>
  </si>
  <si>
    <t>95636</t>
  </si>
  <si>
    <t>95637</t>
  </si>
  <si>
    <t>95638</t>
  </si>
  <si>
    <t>95639</t>
  </si>
  <si>
    <t>95640</t>
  </si>
  <si>
    <t>95641</t>
  </si>
  <si>
    <t>95642</t>
  </si>
  <si>
    <t>95644</t>
  </si>
  <si>
    <t>95645</t>
  </si>
  <si>
    <t>95646</t>
  </si>
  <si>
    <t>95648</t>
  </si>
  <si>
    <t>95650</t>
  </si>
  <si>
    <t>95651</t>
  </si>
  <si>
    <t>95652</t>
  </si>
  <si>
    <t>95653</t>
  </si>
  <si>
    <t>95654</t>
  </si>
  <si>
    <t>95655</t>
  </si>
  <si>
    <t>95656</t>
  </si>
  <si>
    <t>95658</t>
  </si>
  <si>
    <t>95659</t>
  </si>
  <si>
    <t>95660</t>
  </si>
  <si>
    <t>95661</t>
  </si>
  <si>
    <t>95662</t>
  </si>
  <si>
    <t>95663</t>
  </si>
  <si>
    <t>95664</t>
  </si>
  <si>
    <t>95665</t>
  </si>
  <si>
    <t>95666</t>
  </si>
  <si>
    <t>95667</t>
  </si>
  <si>
    <t>95668</t>
  </si>
  <si>
    <t>95669</t>
  </si>
  <si>
    <t>95670</t>
  </si>
  <si>
    <t>95671</t>
  </si>
  <si>
    <t>95672</t>
  </si>
  <si>
    <t>95673</t>
  </si>
  <si>
    <t>95674</t>
  </si>
  <si>
    <t>95675</t>
  </si>
  <si>
    <t>95676</t>
  </si>
  <si>
    <t>95677</t>
  </si>
  <si>
    <t>95678</t>
  </si>
  <si>
    <t>95679</t>
  </si>
  <si>
    <t>95680</t>
  </si>
  <si>
    <t>95681</t>
  </si>
  <si>
    <t>95682</t>
  </si>
  <si>
    <t>95683</t>
  </si>
  <si>
    <t>95684</t>
  </si>
  <si>
    <t>95685</t>
  </si>
  <si>
    <t>95686</t>
  </si>
  <si>
    <t>95687</t>
  </si>
  <si>
    <t>95688</t>
  </si>
  <si>
    <t>95689</t>
  </si>
  <si>
    <t>95690</t>
  </si>
  <si>
    <t>95691</t>
  </si>
  <si>
    <t>95692</t>
  </si>
  <si>
    <t>95693</t>
  </si>
  <si>
    <t>95694</t>
  </si>
  <si>
    <t>95695</t>
  </si>
  <si>
    <t>95696</t>
  </si>
  <si>
    <t>95697</t>
  </si>
  <si>
    <t>95698</t>
  </si>
  <si>
    <t>95699</t>
  </si>
  <si>
    <t>95701</t>
  </si>
  <si>
    <t>95703</t>
  </si>
  <si>
    <t>95709</t>
  </si>
  <si>
    <t>95712</t>
  </si>
  <si>
    <t>95713</t>
  </si>
  <si>
    <t>95714</t>
  </si>
  <si>
    <t>95715</t>
  </si>
  <si>
    <t>95717</t>
  </si>
  <si>
    <t>95718</t>
  </si>
  <si>
    <t>95720</t>
  </si>
  <si>
    <t>95721</t>
  </si>
  <si>
    <t>95722</t>
  </si>
  <si>
    <t>95723</t>
  </si>
  <si>
    <t>95724</t>
  </si>
  <si>
    <t>95726</t>
  </si>
  <si>
    <t>95728</t>
  </si>
  <si>
    <t>95735</t>
  </si>
  <si>
    <t>95736</t>
  </si>
  <si>
    <t>95741</t>
  </si>
  <si>
    <t>95742</t>
  </si>
  <si>
    <t>95746</t>
  </si>
  <si>
    <t>95747</t>
  </si>
  <si>
    <t>95757</t>
  </si>
  <si>
    <t>95758</t>
  </si>
  <si>
    <t>95759</t>
  </si>
  <si>
    <t>95762</t>
  </si>
  <si>
    <t>95763</t>
  </si>
  <si>
    <t>95765</t>
  </si>
  <si>
    <t>95776</t>
  </si>
  <si>
    <t>95798</t>
  </si>
  <si>
    <t>95811</t>
  </si>
  <si>
    <t>95813</t>
  </si>
  <si>
    <t>95814</t>
  </si>
  <si>
    <t>95815</t>
  </si>
  <si>
    <t>95816</t>
  </si>
  <si>
    <t>95817</t>
  </si>
  <si>
    <t>95818</t>
  </si>
  <si>
    <t>95819</t>
  </si>
  <si>
    <t>95820</t>
  </si>
  <si>
    <t>95821</t>
  </si>
  <si>
    <t>95822</t>
  </si>
  <si>
    <t>95823</t>
  </si>
  <si>
    <t>95824</t>
  </si>
  <si>
    <t>95825</t>
  </si>
  <si>
    <t>95826</t>
  </si>
  <si>
    <t>95827</t>
  </si>
  <si>
    <t>95828</t>
  </si>
  <si>
    <t>95829</t>
  </si>
  <si>
    <t>95830</t>
  </si>
  <si>
    <t>95831</t>
  </si>
  <si>
    <t>95832</t>
  </si>
  <si>
    <t>95833</t>
  </si>
  <si>
    <t>95834</t>
  </si>
  <si>
    <t>95835</t>
  </si>
  <si>
    <t>95836</t>
  </si>
  <si>
    <t>95837</t>
  </si>
  <si>
    <t>95838</t>
  </si>
  <si>
    <t>95841</t>
  </si>
  <si>
    <t>95842</t>
  </si>
  <si>
    <t>95843</t>
  </si>
  <si>
    <t>95852</t>
  </si>
  <si>
    <t>95853</t>
  </si>
  <si>
    <t>95864</t>
  </si>
  <si>
    <t>95866</t>
  </si>
  <si>
    <t>95901</t>
  </si>
  <si>
    <t>95903</t>
  </si>
  <si>
    <t>95910</t>
  </si>
  <si>
    <t>95912</t>
  </si>
  <si>
    <t>95913</t>
  </si>
  <si>
    <t>95914</t>
  </si>
  <si>
    <t>95915</t>
  </si>
  <si>
    <t>95916</t>
  </si>
  <si>
    <t>95917</t>
  </si>
  <si>
    <t>95918</t>
  </si>
  <si>
    <t>95919</t>
  </si>
  <si>
    <t>95920</t>
  </si>
  <si>
    <t>95922</t>
  </si>
  <si>
    <t>95923</t>
  </si>
  <si>
    <t>95924</t>
  </si>
  <si>
    <t>95925</t>
  </si>
  <si>
    <t>95926</t>
  </si>
  <si>
    <t>95927</t>
  </si>
  <si>
    <t>95928</t>
  </si>
  <si>
    <t>95929</t>
  </si>
  <si>
    <t>95930</t>
  </si>
  <si>
    <t>95932</t>
  </si>
  <si>
    <t>95934</t>
  </si>
  <si>
    <t>95935</t>
  </si>
  <si>
    <t>95936</t>
  </si>
  <si>
    <t>95937</t>
  </si>
  <si>
    <t>95938</t>
  </si>
  <si>
    <t>95939</t>
  </si>
  <si>
    <t>95940</t>
  </si>
  <si>
    <t>95941</t>
  </si>
  <si>
    <t>95942</t>
  </si>
  <si>
    <t>95943</t>
  </si>
  <si>
    <t>95944</t>
  </si>
  <si>
    <t>95945</t>
  </si>
  <si>
    <t>95946</t>
  </si>
  <si>
    <t>95947</t>
  </si>
  <si>
    <t>95948</t>
  </si>
  <si>
    <t>95949</t>
  </si>
  <si>
    <t>95950</t>
  </si>
  <si>
    <t>95951</t>
  </si>
  <si>
    <t>95953</t>
  </si>
  <si>
    <t>95954</t>
  </si>
  <si>
    <t>95955</t>
  </si>
  <si>
    <t>95956</t>
  </si>
  <si>
    <t>95957</t>
  </si>
  <si>
    <t>95958</t>
  </si>
  <si>
    <t>95959</t>
  </si>
  <si>
    <t>95960</t>
  </si>
  <si>
    <t>95961</t>
  </si>
  <si>
    <t>95962</t>
  </si>
  <si>
    <t>95963</t>
  </si>
  <si>
    <t>95965</t>
  </si>
  <si>
    <t>95966</t>
  </si>
  <si>
    <t>95967</t>
  </si>
  <si>
    <t>95968</t>
  </si>
  <si>
    <t>95969</t>
  </si>
  <si>
    <t>95970</t>
  </si>
  <si>
    <t>95971</t>
  </si>
  <si>
    <t>95972</t>
  </si>
  <si>
    <t>95973</t>
  </si>
  <si>
    <t>95974</t>
  </si>
  <si>
    <t>95975</t>
  </si>
  <si>
    <t>95977</t>
  </si>
  <si>
    <t>95978</t>
  </si>
  <si>
    <t>95979</t>
  </si>
  <si>
    <t>95980</t>
  </si>
  <si>
    <t>95981</t>
  </si>
  <si>
    <t>95982</t>
  </si>
  <si>
    <t>95983</t>
  </si>
  <si>
    <t>95984</t>
  </si>
  <si>
    <t>95986</t>
  </si>
  <si>
    <t>95987</t>
  </si>
  <si>
    <t>95988</t>
  </si>
  <si>
    <t>95991</t>
  </si>
  <si>
    <t>95992</t>
  </si>
  <si>
    <t>95993</t>
  </si>
  <si>
    <t>96001</t>
  </si>
  <si>
    <t>96002</t>
  </si>
  <si>
    <t>96003</t>
  </si>
  <si>
    <t>96006</t>
  </si>
  <si>
    <t>96007</t>
  </si>
  <si>
    <t>96008</t>
  </si>
  <si>
    <t>96009</t>
  </si>
  <si>
    <t>96010</t>
  </si>
  <si>
    <t>96011</t>
  </si>
  <si>
    <t>96013</t>
  </si>
  <si>
    <t>96014</t>
  </si>
  <si>
    <t>96015</t>
  </si>
  <si>
    <t>96016</t>
  </si>
  <si>
    <t>96017</t>
  </si>
  <si>
    <t>96019</t>
  </si>
  <si>
    <t>96020</t>
  </si>
  <si>
    <t>96021</t>
  </si>
  <si>
    <t>96022</t>
  </si>
  <si>
    <t>96023</t>
  </si>
  <si>
    <t>96024</t>
  </si>
  <si>
    <t>96025</t>
  </si>
  <si>
    <t>96027</t>
  </si>
  <si>
    <t>96028</t>
  </si>
  <si>
    <t>96029</t>
  </si>
  <si>
    <t>96031</t>
  </si>
  <si>
    <t>96032</t>
  </si>
  <si>
    <t>96033</t>
  </si>
  <si>
    <t>96034</t>
  </si>
  <si>
    <t>96035</t>
  </si>
  <si>
    <t>96037</t>
  </si>
  <si>
    <t>96038</t>
  </si>
  <si>
    <t>96039</t>
  </si>
  <si>
    <t>96040</t>
  </si>
  <si>
    <t>96041</t>
  </si>
  <si>
    <t>96044</t>
  </si>
  <si>
    <t>96046</t>
  </si>
  <si>
    <t>96047</t>
  </si>
  <si>
    <t>96048</t>
  </si>
  <si>
    <t>96049</t>
  </si>
  <si>
    <t>96050</t>
  </si>
  <si>
    <t>96051</t>
  </si>
  <si>
    <t>96052</t>
  </si>
  <si>
    <t>96053</t>
  </si>
  <si>
    <t>96054</t>
  </si>
  <si>
    <t>96055</t>
  </si>
  <si>
    <t>96056</t>
  </si>
  <si>
    <t>96057</t>
  </si>
  <si>
    <t>96058</t>
  </si>
  <si>
    <t>96059</t>
  </si>
  <si>
    <t>96061</t>
  </si>
  <si>
    <t>96062</t>
  </si>
  <si>
    <t>96063</t>
  </si>
  <si>
    <t>96064</t>
  </si>
  <si>
    <t>96065</t>
  </si>
  <si>
    <t>96067</t>
  </si>
  <si>
    <t>96068</t>
  </si>
  <si>
    <t>96069</t>
  </si>
  <si>
    <t>96070</t>
  </si>
  <si>
    <t>96071</t>
  </si>
  <si>
    <t>96073</t>
  </si>
  <si>
    <t>96074</t>
  </si>
  <si>
    <t>96075</t>
  </si>
  <si>
    <t>96076</t>
  </si>
  <si>
    <t>96078</t>
  </si>
  <si>
    <t>96079</t>
  </si>
  <si>
    <t>96080</t>
  </si>
  <si>
    <t>96084</t>
  </si>
  <si>
    <t>96085</t>
  </si>
  <si>
    <t>96086</t>
  </si>
  <si>
    <t>96087</t>
  </si>
  <si>
    <t>96088</t>
  </si>
  <si>
    <t>96089</t>
  </si>
  <si>
    <t>96090</t>
  </si>
  <si>
    <t>96091</t>
  </si>
  <si>
    <t>96092</t>
  </si>
  <si>
    <t>96093</t>
  </si>
  <si>
    <t>96094</t>
  </si>
  <si>
    <t>96095</t>
  </si>
  <si>
    <t>96096</t>
  </si>
  <si>
    <t>96097</t>
  </si>
  <si>
    <t>96099</t>
  </si>
  <si>
    <t>96101</t>
  </si>
  <si>
    <t>96103</t>
  </si>
  <si>
    <t>96104</t>
  </si>
  <si>
    <t>96105</t>
  </si>
  <si>
    <t>96106</t>
  </si>
  <si>
    <t>96107</t>
  </si>
  <si>
    <t>96108</t>
  </si>
  <si>
    <t>96109</t>
  </si>
  <si>
    <t>96110</t>
  </si>
  <si>
    <t>96111</t>
  </si>
  <si>
    <t>96112</t>
  </si>
  <si>
    <t>96113</t>
  </si>
  <si>
    <t>96114</t>
  </si>
  <si>
    <t>96115</t>
  </si>
  <si>
    <t>96116</t>
  </si>
  <si>
    <t>96117</t>
  </si>
  <si>
    <t>96118</t>
  </si>
  <si>
    <t>96119</t>
  </si>
  <si>
    <t>96120</t>
  </si>
  <si>
    <t>96121</t>
  </si>
  <si>
    <t>96122</t>
  </si>
  <si>
    <t>96123</t>
  </si>
  <si>
    <t>96124</t>
  </si>
  <si>
    <t>96125</t>
  </si>
  <si>
    <t>96126</t>
  </si>
  <si>
    <t>96127</t>
  </si>
  <si>
    <t>96128</t>
  </si>
  <si>
    <t>96129</t>
  </si>
  <si>
    <t>96130</t>
  </si>
  <si>
    <t>96132</t>
  </si>
  <si>
    <t>96133</t>
  </si>
  <si>
    <t>96134</t>
  </si>
  <si>
    <t>96135</t>
  </si>
  <si>
    <t>96136</t>
  </si>
  <si>
    <t>96137</t>
  </si>
  <si>
    <t>96140</t>
  </si>
  <si>
    <t>96141</t>
  </si>
  <si>
    <t>96142</t>
  </si>
  <si>
    <t>96143</t>
  </si>
  <si>
    <t>96145</t>
  </si>
  <si>
    <t>96146</t>
  </si>
  <si>
    <t>96148</t>
  </si>
  <si>
    <t>96150</t>
  </si>
  <si>
    <t>96151</t>
  </si>
  <si>
    <t>96152</t>
  </si>
  <si>
    <t>96154</t>
  </si>
  <si>
    <t>96155</t>
  </si>
  <si>
    <t>96156</t>
  </si>
  <si>
    <t>96157</t>
  </si>
  <si>
    <t>96158</t>
  </si>
  <si>
    <t>96160</t>
  </si>
  <si>
    <t>96161</t>
  </si>
  <si>
    <t>96162</t>
  </si>
  <si>
    <t>97635</t>
  </si>
  <si>
    <t>Program: Condominium Unitowners</t>
  </si>
  <si>
    <t>California Homeowners</t>
  </si>
  <si>
    <t>the CAT/AIY by program.</t>
  </si>
  <si>
    <t>prudent to give greater weight to more recent years.  Please see Exhibit 9 - Pages 2-3 for the development of</t>
  </si>
  <si>
    <t xml:space="preserve">     incorporate any significant changes in our contract and in the distribution of our book of business.</t>
  </si>
  <si>
    <t>(5) The latest year is given a weight of 6.0%, with each prior year receiving 5% less weight back to 2000.  For the</t>
  </si>
  <si>
    <t xml:space="preserve">      years 1990-99, the remainder of the distribution was spread evenly across the 10 year period.</t>
  </si>
  <si>
    <t>Homeowners program.</t>
  </si>
  <si>
    <t>Unitowners program.</t>
  </si>
  <si>
    <t xml:space="preserve"> </t>
  </si>
  <si>
    <t>20pt</t>
  </si>
  <si>
    <t>California Condominium Unitowners</t>
  </si>
  <si>
    <t>RiskLink 17.0.1, RQE v17.0, and Touchstone v6.0.  The attached documentation from each</t>
  </si>
  <si>
    <t>filing for the development of wildfire relativities used in the Location Rating methodology.</t>
  </si>
  <si>
    <t>Also refer to the attached documentation from CoreLogic regarding RQE v19.2, from AIR regarding</t>
  </si>
  <si>
    <t xml:space="preserve">     events that occurred in calendar years 2017 and 2018.</t>
  </si>
  <si>
    <t xml:space="preserve">     NOTE: Calendar year 2020 and 2021 CAT loss &amp; DCCE reflects subrogation recoveries attributed to wildfire</t>
  </si>
  <si>
    <t xml:space="preserve">Touchstone v8.0, and from Aon Impact Forecasting regarding Elements v14  which are used in this </t>
  </si>
  <si>
    <t>for these lines in the past seven years.</t>
  </si>
  <si>
    <t>Copies of Reinsurance Agreements</t>
  </si>
  <si>
    <t>Reinsurance Exhibit</t>
  </si>
  <si>
    <t>Not applicable to this filing since reinsurance does not apply.</t>
  </si>
  <si>
    <t>Renters</t>
  </si>
  <si>
    <t>22-1514</t>
  </si>
  <si>
    <t>Basic Premium</t>
  </si>
  <si>
    <t>Base Rate Offset</t>
  </si>
  <si>
    <t>Optional Coverages Premium</t>
  </si>
  <si>
    <t>All Other Optional Coverages Premium</t>
  </si>
  <si>
    <t>Total Premium</t>
  </si>
  <si>
    <t>Condominiums Building Property - Increased Limits</t>
  </si>
  <si>
    <t>Fiscal Calendar Year Ending 20222</t>
  </si>
  <si>
    <t>Note: Final base rate adjustments are applied to achieve our target overall rate impact. While we do not have separate fixed and variable components, the impacts of the base rate increase are flattened by the presence of Optional Coverages with separate premiums. Because of this additional premium, the proposed changes to the base rates are larger than the total overall proposed rate effect from the base rate changes.</t>
  </si>
  <si>
    <t>California Renters</t>
  </si>
  <si>
    <t>The amounts in Column (2) are expected to be $0 for future years as a result of our filing (CDI # 19-3699) that removes the State Farm Payment</t>
  </si>
  <si>
    <t>Touchstone 9.0 to provide annual fire following earthquake property loss estimates.  The RQE model is used by the</t>
  </si>
  <si>
    <t>State Farm is utilizing the earthquake simulation models from CoreLogic RQE v21.0, RMS RiskLink 21.0 and AIR</t>
  </si>
  <si>
    <t>Program: Renters</t>
  </si>
  <si>
    <t>12pt</t>
  </si>
  <si>
    <t>Total Homeowners</t>
  </si>
  <si>
    <t>91309</t>
  </si>
  <si>
    <t>91386</t>
  </si>
  <si>
    <t>91413</t>
  </si>
  <si>
    <t>94912</t>
  </si>
  <si>
    <t>Please refer to the attached documentation from RMS regarding RiskLink 21.0, from CoreLogic</t>
  </si>
  <si>
    <t xml:space="preserve">regarding RQE v21.0, and from AIR regarding Touchstone v9.0 which are used in this filing for the </t>
  </si>
  <si>
    <t>Building Ordinance or Law*</t>
  </si>
  <si>
    <t>Energy Efficiency Upgrade*</t>
  </si>
  <si>
    <t>Minimum Premium Impact**</t>
  </si>
  <si>
    <t>* Optional coverages with premiums calculated using multiplicative adjustments applied to the basic premium</t>
  </si>
  <si>
    <t>** Minimum Premium Impact reflects the difference between the calculated policy premium and the applied minimum premium.</t>
  </si>
  <si>
    <t>Note: All impacts were measured using our procedure in which each policy as of November 30, 2022 is re-rated using the current and proposed rate structure.</t>
  </si>
  <si>
    <t>The total outstanding California catastrophe reserves as of 6/30/2022 is $259,559,250 for the Non-Tenant</t>
  </si>
  <si>
    <t>The total outstanding California catastrophe reserves as of 6/30/2022 is $1,086,828 for the Condominium</t>
  </si>
  <si>
    <t>The total outstanding California catastrophe reserves as of 6/30/2022 is $1,460,655 for the Renters program.</t>
  </si>
  <si>
    <t>Fiscal Calendar/Accident Year Ending 20222</t>
  </si>
  <si>
    <t>State Farm General Insurance Company's fire exposure as of 9/30/2021 is used for the simulations to</t>
  </si>
  <si>
    <t>(3)  Exhibit 9 - Page 6</t>
  </si>
  <si>
    <t>20163 to 20222</t>
  </si>
  <si>
    <t>20193 to 20222</t>
  </si>
  <si>
    <t>20173 to 20222</t>
  </si>
  <si>
    <t>Exhibit 15A</t>
  </si>
  <si>
    <t>Exhibit 15B</t>
  </si>
  <si>
    <t xml:space="preserve">Development of Statewide Provisions </t>
  </si>
  <si>
    <t>for WF, FFEQ, and Other Catastrophes</t>
  </si>
  <si>
    <t>Non-Tenant CAT Provision per AIY excluding FFEQ</t>
  </si>
  <si>
    <t>Estimated % of Non-Tenant Cat Provision for WF</t>
  </si>
  <si>
    <t>Non-Tenant WF Cat Provision/AIY</t>
  </si>
  <si>
    <t>Non-Tenant Other Cat Provision/AIY</t>
  </si>
  <si>
    <t>Non-Tenant WF Non Cat Provision/AIY</t>
  </si>
  <si>
    <t>Non-Tenant WF Total Provision/AIY</t>
  </si>
  <si>
    <t>Non-Tenant FFEQ Provision/AIY</t>
  </si>
  <si>
    <t>Non-Tenant Total Provision</t>
  </si>
  <si>
    <t>Notes:</t>
  </si>
  <si>
    <t>Exhibit 9 - p1</t>
  </si>
  <si>
    <t>Developed from historical % of catastrophe losses due to wildfire.</t>
  </si>
  <si>
    <t>There were approximately $5 billion of Non-Tenant Homeowners</t>
  </si>
  <si>
    <t xml:space="preserve">catastrophe losses from 1990 to 2020, where approximately </t>
  </si>
  <si>
    <t xml:space="preserve">$3.8 billion of those were attributed to wildfire. </t>
  </si>
  <si>
    <t>$3,796,832,315 / $5,071,018,576 = 74.87%</t>
  </si>
  <si>
    <t>(1) x (2)</t>
  </si>
  <si>
    <t>(1) x (1 - (2))</t>
  </si>
  <si>
    <t>Developed from estimated historical non-cat WF losses / AIY.</t>
  </si>
  <si>
    <t>From 2011-2020, the estimated non-cat wildfire losses were approximately</t>
  </si>
  <si>
    <t xml:space="preserve">$257 million. Dividing this by the 2011-2020 AIY of approximately $4.7 billion </t>
  </si>
  <si>
    <t>yields the non-catastrophe provision of 0.0545.</t>
  </si>
  <si>
    <t>$257,115,953 / 4,716,719,279 = 0.0545</t>
  </si>
  <si>
    <t>(3) + (5)</t>
  </si>
  <si>
    <t>Exhibit 9 - p5 of SFMA-133283250</t>
  </si>
  <si>
    <t>(4) + (6) + (7)</t>
  </si>
  <si>
    <t>Location Rating Factor Calculation</t>
  </si>
  <si>
    <t>GRID ID - XXXXXXXXXX</t>
  </si>
  <si>
    <t>Loss Period - 1/2011-12/2020 / Premium Period - 1/2020-12/2020</t>
  </si>
  <si>
    <t>GRID Cell</t>
  </si>
  <si>
    <t>Non-catastrophe Fire Peril</t>
  </si>
  <si>
    <t>Experience Area</t>
  </si>
  <si>
    <t>Statewide</t>
  </si>
  <si>
    <t>Non-catastrophe Loss &amp; ALAE</t>
  </si>
  <si>
    <t>Common Risk Exposure</t>
  </si>
  <si>
    <t>Exposure * Peril Exposure Adjustment</t>
  </si>
  <si>
    <t>Non-catastrophe Loss &amp; ALAE/Common Risk Exposure</t>
  </si>
  <si>
    <t>Capped Non-catastrophe Loss &amp; ALAE/Common Risk Exposure</t>
  </si>
  <si>
    <t>Credibility Standard</t>
  </si>
  <si>
    <t>Based on 90% Confidence Interval and 15% Error</t>
  </si>
  <si>
    <t>Non-catastrophe Claims</t>
  </si>
  <si>
    <t>Credibility</t>
  </si>
  <si>
    <t>Minimum{[(6) / (5)] ^ [0.5] , 0.5000}</t>
  </si>
  <si>
    <t>Modeled Non-catastrophe Loss &amp; ALAE Relativity</t>
  </si>
  <si>
    <t>Modeled Non-catastrophe Loss &amp; ALAE/Common Risk Exposure</t>
  </si>
  <si>
    <t>(10)</t>
  </si>
  <si>
    <t>Expected Non-catastrophe Loss &amp; ALAE/Common Risk Exposure</t>
  </si>
  <si>
    <t>(11)</t>
  </si>
  <si>
    <t>Relative to Statewide</t>
  </si>
  <si>
    <t>Non-catastrophe Crime Peril</t>
  </si>
  <si>
    <t>(12)</t>
  </si>
  <si>
    <t>(13)</t>
  </si>
  <si>
    <t>(14)</t>
  </si>
  <si>
    <t>(15)</t>
  </si>
  <si>
    <t>(16)</t>
  </si>
  <si>
    <t>(17)</t>
  </si>
  <si>
    <t>(18)</t>
  </si>
  <si>
    <t>Minimum{[(17) / (16)] ^ [0.5] , 1.0000}</t>
  </si>
  <si>
    <t>(19)</t>
  </si>
  <si>
    <t>(20)</t>
  </si>
  <si>
    <t>Non-catastrophe OEC Peril</t>
  </si>
  <si>
    <t>(21)</t>
  </si>
  <si>
    <t>(22)</t>
  </si>
  <si>
    <t>(23)</t>
  </si>
  <si>
    <t>(24)</t>
  </si>
  <si>
    <t>(25)</t>
  </si>
  <si>
    <t>(26)</t>
  </si>
  <si>
    <t>(27)</t>
  </si>
  <si>
    <t>Minimum{[(26) / (25)] ^ [0.5] , 1.0000}</t>
  </si>
  <si>
    <t>(28)</t>
  </si>
  <si>
    <t>(29)</t>
  </si>
  <si>
    <t>Non-catastrophe Wind/Hail Peril</t>
  </si>
  <si>
    <t>(30)</t>
  </si>
  <si>
    <t>Expected Non-hurricane Non-catastrophe Loss &amp; ALAE/AIY</t>
  </si>
  <si>
    <t>(31)</t>
  </si>
  <si>
    <t>Latest Year Statewide AIY/Latest Year Statewide Common Risk Exposure</t>
  </si>
  <si>
    <t>(32)</t>
  </si>
  <si>
    <t>Expected Non-hurricane Non-catastrophe Loss &amp; ALAE/Common Risk Exposure</t>
  </si>
  <si>
    <t>(33)</t>
  </si>
  <si>
    <t>Non-catastrophe Liability Peril</t>
  </si>
  <si>
    <t>(34)</t>
  </si>
  <si>
    <t>(35)</t>
  </si>
  <si>
    <t>(36)</t>
  </si>
  <si>
    <t>(37)</t>
  </si>
  <si>
    <t>(38)</t>
  </si>
  <si>
    <t>(39)</t>
  </si>
  <si>
    <t>All Peril Expected Non-hurricane Non-catastrophe Loss &amp; ALAE/Common Risk Exposure</t>
  </si>
  <si>
    <t>(40)</t>
  </si>
  <si>
    <t>ULAE Factor</t>
  </si>
  <si>
    <t>1 + Statewide Non-catastrophe ULAE / Statewide Non-catastrophe Loss &amp; ALAE</t>
  </si>
  <si>
    <t>(41)</t>
  </si>
  <si>
    <t>All Peril Expected Non-hurricane Non-catastrophe Loss &amp; LAE/Common Risk Exposure</t>
  </si>
  <si>
    <t>(42)</t>
  </si>
  <si>
    <t>Expected Non-hurricane Catastrophe Loss &amp; LAE/AIY</t>
  </si>
  <si>
    <t>(43)</t>
  </si>
  <si>
    <t>Expected Hurricane Catastrophe Loss &amp; LAE/AIY</t>
  </si>
  <si>
    <t>(44)</t>
  </si>
  <si>
    <t>(45)</t>
  </si>
  <si>
    <t>Catastrophe Loss &amp; LAE/Common Risk Exposure</t>
  </si>
  <si>
    <t>(46)</t>
  </si>
  <si>
    <t>Total Expected Loss &amp; LAE/Common Risk Exposure</t>
  </si>
  <si>
    <t>(47)</t>
  </si>
  <si>
    <t>(48)</t>
  </si>
  <si>
    <t>Expense Flattening Provision</t>
  </si>
  <si>
    <t>(49)</t>
  </si>
  <si>
    <t>Expense Flattened Factor</t>
  </si>
  <si>
    <t>(50)</t>
  </si>
  <si>
    <t>Indicated Factor</t>
  </si>
  <si>
    <t>(51)</t>
  </si>
  <si>
    <t>Balanced Indicated Factor</t>
  </si>
  <si>
    <t>Average $
Rate Impact</t>
  </si>
  <si>
    <t>Average %
Rate Impact</t>
  </si>
  <si>
    <t>Max $
Impact</t>
  </si>
  <si>
    <t xml:space="preserve">Number of Policies </t>
  </si>
  <si>
    <t>-25% to -20%</t>
  </si>
  <si>
    <t>Note: The Non-Tenant Homeowners maximum change policy had their LRF increase by 75.3% and the base rate increase by 21.9%, resulting in a total change of 114.7%.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</si>
</sst>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00"/>
    <numFmt numFmtId="165" formatCode="0.0000"/>
    <numFmt numFmtId="166" formatCode="0.0%"/>
    <numFmt numFmtId="167" formatCode="mm/dd/yyyy"/>
    <numFmt numFmtId="168" formatCode="0.0"/>
    <numFmt numFmtId="169" formatCode="#,##0.0"/>
    <numFmt numFmtId="171" formatCode="#,##0.000"/>
    <numFmt numFmtId="172" formatCode="_(* #,##0_);_(* \(#,##0\);_(* &quot;-&quot;??_);_(@_)"/>
    <numFmt numFmtId="173" formatCode="&quot;$&quot;#,##0"/>
    <numFmt numFmtId="176" formatCode="0.000_);\(0.000\)"/>
    <numFmt numFmtId="177" formatCode="&quot;$&quot;#,##0.00"/>
    <numFmt numFmtId="178" formatCode="_(* #,##0.0000_);_(* \(#,##0.0000\);_(* &quot;-&quot;??_);_(@_)"/>
  </numFmts>
  <fonts count="6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0"/>
      <color indexed="8"/>
      <name val="Arial"/>
      <family val="2"/>
    </font>
    <font>
      <u/>
      <sz val="10"/>
      <name val="Arial"/>
      <family val="2"/>
    </font>
    <font>
      <sz val="10"/>
      <name val="MS Sans Serif"/>
      <family val="2"/>
    </font>
    <font>
      <sz val="11"/>
      <color theme="1"/>
      <name val="Calibri"/>
      <family val="2"/>
      <scheme val="minor"/>
    </font>
    <font>
      <sz val="8"/>
      <color theme="1"/>
      <name val="Arial"/>
      <family val="2"/>
    </font>
    <font>
      <sz val="10"/>
      <color theme="1"/>
      <name val="Arial"/>
      <family val="2"/>
    </font>
    <font>
      <b/>
      <sz val="10"/>
      <color theme="1"/>
      <name val="Arial"/>
      <family val="2"/>
    </font>
    <font>
      <sz val="11"/>
      <color indexed="8"/>
      <name val="Calibri"/>
      <family val="2"/>
      <scheme val="minor"/>
    </font>
    <font>
      <sz val="11"/>
      <color indexed="8"/>
      <name val="Calibri"/>
      <family val="2"/>
    </font>
    <font>
      <u/>
      <sz val="10"/>
      <color theme="10"/>
      <name val="Arial"/>
      <family val="2"/>
    </font>
    <font>
      <sz val="10"/>
      <color theme="1"/>
      <name val="Tahoma"/>
      <family val="2"/>
    </font>
    <font>
      <sz val="11"/>
      <color rgb="FF000000"/>
      <name val="Calibri"/>
      <family val="2"/>
    </font>
    <font>
      <sz val="11"/>
      <name val="Calibri"/>
      <family val="2"/>
      <scheme val="minor"/>
    </font>
    <font>
      <sz val="10"/>
      <color rgb="FF000000"/>
      <name val="Arial"/>
      <family val="2"/>
    </font>
    <font>
      <i/>
      <sz val="10"/>
      <color indexed="8"/>
      <name val="Arial"/>
      <family val="2"/>
    </font>
    <font>
      <sz val="12"/>
      <color theme="1"/>
      <name val="Calibri"/>
      <family val="2"/>
      <scheme val="minor"/>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10"/>
      <name val="Times New Roman"/>
      <family val="1"/>
    </font>
    <font>
      <sz val="6"/>
      <color indexed="8"/>
      <name val="Times New Roman"/>
      <family val="1"/>
    </font>
    <font>
      <sz val="8.25"/>
      <name val="Microsoft Sans Serif"/>
      <family val="2"/>
    </font>
    <font>
      <sz val="10"/>
      <color rgb="FF000000"/>
      <name val="Times New Roman"/>
      <family val="1"/>
    </font>
    <font>
      <sz val="10"/>
      <color rgb="FFFF0000"/>
      <name val="Arial"/>
      <family val="2"/>
    </font>
    <font>
      <b/>
      <u/>
      <sz val="10"/>
      <name val="Arial"/>
      <family val="2"/>
    </font>
    <font>
      <sz val="10"/>
      <color rgb="FF0000FF"/>
      <name val="Arial"/>
      <family val="2"/>
    </font>
    <font>
      <b/>
      <sz val="10"/>
      <color rgb="FF00B050"/>
      <name val="Arial"/>
      <family val="2"/>
    </font>
    <font>
      <sz val="11"/>
      <color rgb="FF0000FF"/>
      <name val="Calibri"/>
      <family val="2"/>
      <scheme val="minor"/>
    </font>
    <font>
      <sz val="8"/>
      <name val="Arial"/>
      <family val="2"/>
    </font>
    <font>
      <i/>
      <sz val="10"/>
      <color theme="1"/>
      <name val="Arial"/>
      <family val="2"/>
    </font>
  </fonts>
  <fills count="25">
    <fill>
      <patternFill patternType="none"/>
    </fill>
    <fill>
      <patternFill patternType="gray125"/>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35">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3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style="thin">
        <color auto="1"/>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bottom style="double">
        <color indexed="64"/>
      </bottom>
      <diagonal/>
    </border>
    <border>
      <left/>
      <right/>
      <top style="thin">
        <color indexed="64"/>
      </top>
      <bottom style="double">
        <color indexed="64"/>
      </bottom>
      <diagonal/>
    </border>
  </borders>
  <cellStyleXfs count="305">
    <xf numFmtId="0" fontId="0" fillId="0" borderId="0"/>
    <xf numFmtId="43" fontId="1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22" fillId="0" borderId="0" applyFont="0" applyFill="0" applyBorder="0" applyAlignment="0" applyProtection="0"/>
    <xf numFmtId="43" fontId="19" fillId="0" borderId="0" applyFont="0" applyFill="0" applyBorder="0" applyAlignment="0" applyProtection="0"/>
    <xf numFmtId="43" fontId="22"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0" fontId="23" fillId="0" borderId="0"/>
    <xf numFmtId="0" fontId="23" fillId="0" borderId="0"/>
    <xf numFmtId="0" fontId="19" fillId="0" borderId="0"/>
    <xf numFmtId="0" fontId="22" fillId="0" borderId="0"/>
    <xf numFmtId="0" fontId="19" fillId="0" borderId="0"/>
    <xf numFmtId="0" fontId="23" fillId="0" borderId="0"/>
    <xf numFmtId="0" fontId="24" fillId="0" borderId="0"/>
    <xf numFmtId="0" fontId="23" fillId="0" borderId="0"/>
    <xf numFmtId="0" fontId="23" fillId="0" borderId="0"/>
    <xf numFmtId="0" fontId="22" fillId="0" borderId="0"/>
    <xf numFmtId="0" fontId="23" fillId="0" borderId="0"/>
    <xf numFmtId="0" fontId="19" fillId="0" borderId="0"/>
    <xf numFmtId="0" fontId="22" fillId="0" borderId="0"/>
    <xf numFmtId="0" fontId="22" fillId="0" borderId="0"/>
    <xf numFmtId="0" fontId="20" fillId="0" borderId="0"/>
    <xf numFmtId="0" fontId="23" fillId="2" borderId="12" applyNumberFormat="0" applyFont="0" applyAlignment="0" applyProtection="0"/>
    <xf numFmtId="9" fontId="17" fillId="0" borderId="0" applyFont="0" applyFill="0" applyBorder="0" applyAlignment="0" applyProtection="0"/>
    <xf numFmtId="9" fontId="19" fillId="0" borderId="0" applyFont="0" applyFill="0" applyBorder="0" applyAlignment="0" applyProtection="0"/>
    <xf numFmtId="9" fontId="22" fillId="0" borderId="0" applyFont="0" applyFill="0" applyBorder="0" applyAlignment="0" applyProtection="0"/>
    <xf numFmtId="9" fontId="19" fillId="0" borderId="0" applyFont="0" applyFill="0" applyBorder="0" applyAlignment="0" applyProtection="0"/>
    <xf numFmtId="9" fontId="23" fillId="0" borderId="0" applyFont="0" applyFill="0" applyBorder="0" applyAlignment="0" applyProtection="0"/>
    <xf numFmtId="9" fontId="19" fillId="0" borderId="0" applyFont="0" applyFill="0" applyBorder="0" applyAlignment="0" applyProtection="0"/>
    <xf numFmtId="0" fontId="16" fillId="0" borderId="0"/>
    <xf numFmtId="0" fontId="15" fillId="0" borderId="0"/>
    <xf numFmtId="9" fontId="15" fillId="0" borderId="0" applyFont="0" applyFill="0" applyBorder="0" applyAlignment="0" applyProtection="0"/>
    <xf numFmtId="0" fontId="27" fillId="0" borderId="0"/>
    <xf numFmtId="0" fontId="17" fillId="0" borderId="0"/>
    <xf numFmtId="0" fontId="14" fillId="0" borderId="0"/>
    <xf numFmtId="43" fontId="17" fillId="0" borderId="0" applyFont="0" applyFill="0" applyBorder="0" applyAlignment="0" applyProtection="0"/>
    <xf numFmtId="43" fontId="2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28"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0" fontId="29" fillId="0" borderId="0" applyNumberForma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7" fillId="0" borderId="0"/>
    <xf numFmtId="0" fontId="17" fillId="0" borderId="0"/>
    <xf numFmtId="0" fontId="17" fillId="0" borderId="0"/>
    <xf numFmtId="0" fontId="17" fillId="0" borderId="0"/>
    <xf numFmtId="0" fontId="17" fillId="0" borderId="0"/>
    <xf numFmtId="0" fontId="14" fillId="0" borderId="0"/>
    <xf numFmtId="0" fontId="14" fillId="0" borderId="0"/>
    <xf numFmtId="0" fontId="17" fillId="0" borderId="0"/>
    <xf numFmtId="0" fontId="14" fillId="0" borderId="0"/>
    <xf numFmtId="0" fontId="22" fillId="0" borderId="0"/>
    <xf numFmtId="0" fontId="14" fillId="0" borderId="0"/>
    <xf numFmtId="0" fontId="17" fillId="0" borderId="0"/>
    <xf numFmtId="0" fontId="2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2" fillId="0" borderId="0"/>
    <xf numFmtId="0" fontId="14" fillId="0" borderId="0"/>
    <xf numFmtId="0" fontId="14" fillId="0" borderId="0"/>
    <xf numFmtId="0" fontId="22" fillId="0" borderId="0"/>
    <xf numFmtId="0" fontId="22" fillId="0" borderId="0"/>
    <xf numFmtId="0" fontId="22" fillId="0" borderId="0"/>
    <xf numFmtId="0" fontId="22" fillId="0" borderId="0"/>
    <xf numFmtId="0" fontId="22" fillId="0" borderId="0"/>
    <xf numFmtId="0" fontId="22" fillId="0" borderId="0"/>
    <xf numFmtId="0" fontId="17" fillId="0" borderId="0"/>
    <xf numFmtId="0" fontId="14" fillId="0" borderId="0"/>
    <xf numFmtId="0" fontId="14" fillId="0" borderId="0"/>
    <xf numFmtId="0" fontId="14" fillId="0" borderId="0"/>
    <xf numFmtId="0" fontId="2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9" fontId="17" fillId="0" borderId="0" applyFont="0" applyFill="0" applyBorder="0" applyAlignment="0" applyProtection="0"/>
    <xf numFmtId="9" fontId="22"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22"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0" fontId="17" fillId="0" borderId="0"/>
    <xf numFmtId="9" fontId="17" fillId="0" borderId="0" applyFont="0" applyFill="0" applyBorder="0" applyAlignment="0" applyProtection="0"/>
    <xf numFmtId="0" fontId="13" fillId="0" borderId="0"/>
    <xf numFmtId="0" fontId="12" fillId="0" borderId="0"/>
    <xf numFmtId="9" fontId="12" fillId="0" borderId="0" applyFont="0" applyFill="0" applyBorder="0" applyAlignment="0" applyProtection="0"/>
    <xf numFmtId="43" fontId="12" fillId="0" borderId="0" applyFont="0" applyFill="0" applyBorder="0" applyAlignment="0" applyProtection="0"/>
    <xf numFmtId="44" fontId="12" fillId="0" borderId="0" applyFont="0" applyFill="0" applyBorder="0" applyAlignment="0" applyProtection="0"/>
    <xf numFmtId="0" fontId="17" fillId="0" borderId="0"/>
    <xf numFmtId="0" fontId="17" fillId="0" borderId="0"/>
    <xf numFmtId="0" fontId="11" fillId="0" borderId="0"/>
    <xf numFmtId="9" fontId="11" fillId="0" borderId="0" applyFont="0" applyFill="0" applyBorder="0" applyAlignment="0" applyProtection="0"/>
    <xf numFmtId="0" fontId="10" fillId="0" borderId="0"/>
    <xf numFmtId="9" fontId="10" fillId="0" borderId="0" applyFont="0" applyFill="0" applyBorder="0" applyAlignment="0" applyProtection="0"/>
    <xf numFmtId="0" fontId="20" fillId="0" borderId="0"/>
    <xf numFmtId="43" fontId="17" fillId="0" borderId="0" applyFont="0" applyFill="0" applyBorder="0" applyAlignment="0" applyProtection="0"/>
    <xf numFmtId="44" fontId="17"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2" borderId="12" applyNumberFormat="0" applyFont="0" applyAlignment="0" applyProtection="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43" fontId="9" fillId="0" borderId="0" applyFont="0" applyFill="0" applyBorder="0" applyAlignment="0" applyProtection="0"/>
    <xf numFmtId="44" fontId="9" fillId="0" borderId="0" applyFont="0" applyFill="0" applyBorder="0" applyAlignment="0" applyProtection="0"/>
    <xf numFmtId="0" fontId="9" fillId="0" borderId="0"/>
    <xf numFmtId="9" fontId="9"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30" fillId="0" borderId="0"/>
    <xf numFmtId="0" fontId="17" fillId="0" borderId="0"/>
    <xf numFmtId="0" fontId="7" fillId="0" borderId="0"/>
    <xf numFmtId="43" fontId="7" fillId="0" borderId="0" applyFont="0" applyFill="0" applyBorder="0" applyAlignment="0" applyProtection="0"/>
    <xf numFmtId="0" fontId="6" fillId="0" borderId="0"/>
    <xf numFmtId="0" fontId="5" fillId="0" borderId="0"/>
    <xf numFmtId="9" fontId="5" fillId="0" borderId="0" applyFont="0" applyFill="0" applyBorder="0" applyAlignment="0" applyProtection="0"/>
    <xf numFmtId="0" fontId="4" fillId="0" borderId="0"/>
    <xf numFmtId="0" fontId="17" fillId="0" borderId="0"/>
    <xf numFmtId="0" fontId="3" fillId="0" borderId="0"/>
    <xf numFmtId="9" fontId="3"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0" fillId="3"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36" fillId="13"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36" fillId="18" borderId="0" applyNumberFormat="0" applyBorder="0" applyAlignment="0" applyProtection="0"/>
    <xf numFmtId="0" fontId="36" fillId="19"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20" borderId="0" applyNumberFormat="0" applyBorder="0" applyAlignment="0" applyProtection="0"/>
    <xf numFmtId="0" fontId="37" fillId="4" borderId="0" applyNumberFormat="0" applyBorder="0" applyAlignment="0" applyProtection="0"/>
    <xf numFmtId="0" fontId="38" fillId="21" borderId="16" applyNumberFormat="0" applyAlignment="0" applyProtection="0"/>
    <xf numFmtId="0" fontId="39" fillId="22" borderId="17" applyNumberFormat="0" applyAlignment="0" applyProtection="0"/>
    <xf numFmtId="43" fontId="2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4" fontId="17" fillId="0" borderId="0" applyFont="0" applyFill="0" applyBorder="0" applyAlignment="0" applyProtection="0"/>
    <xf numFmtId="44" fontId="20" fillId="0" borderId="0" applyFont="0" applyFill="0" applyBorder="0" applyAlignment="0" applyProtection="0"/>
    <xf numFmtId="0" fontId="40" fillId="0" borderId="0" applyNumberFormat="0" applyFill="0" applyBorder="0" applyAlignment="0" applyProtection="0"/>
    <xf numFmtId="0" fontId="41" fillId="5" borderId="0" applyNumberFormat="0" applyBorder="0" applyAlignment="0" applyProtection="0"/>
    <xf numFmtId="0" fontId="42" fillId="0" borderId="18"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0" applyNumberFormat="0" applyFill="0" applyBorder="0" applyAlignment="0" applyProtection="0"/>
    <xf numFmtId="0" fontId="45" fillId="8" borderId="16" applyNumberFormat="0" applyAlignment="0" applyProtection="0"/>
    <xf numFmtId="0" fontId="46" fillId="0" borderId="21" applyNumberFormat="0" applyFill="0" applyAlignment="0" applyProtection="0"/>
    <xf numFmtId="0" fontId="47" fillId="23" borderId="0" applyNumberFormat="0" applyBorder="0" applyAlignment="0" applyProtection="0"/>
    <xf numFmtId="0" fontId="20" fillId="0" borderId="0"/>
    <xf numFmtId="0" fontId="35" fillId="0" borderId="0"/>
    <xf numFmtId="0" fontId="17" fillId="0" borderId="0"/>
    <xf numFmtId="0" fontId="20" fillId="0" borderId="0"/>
    <xf numFmtId="0" fontId="20" fillId="0" borderId="0"/>
    <xf numFmtId="0" fontId="17" fillId="0" borderId="0"/>
    <xf numFmtId="0" fontId="17" fillId="0" borderId="0"/>
    <xf numFmtId="0" fontId="20" fillId="24" borderId="22" applyNumberFormat="0" applyFont="0" applyAlignment="0" applyProtection="0"/>
    <xf numFmtId="0" fontId="20" fillId="24" borderId="22" applyNumberFormat="0" applyFont="0" applyAlignment="0" applyProtection="0"/>
    <xf numFmtId="0" fontId="48" fillId="21" borderId="23" applyNumberFormat="0" applyAlignment="0" applyProtection="0"/>
    <xf numFmtId="9" fontId="17" fillId="0" borderId="0" applyFont="0" applyFill="0" applyBorder="0" applyAlignment="0" applyProtection="0"/>
    <xf numFmtId="0" fontId="49" fillId="0" borderId="0" applyNumberFormat="0" applyFill="0" applyBorder="0" applyAlignment="0" applyProtection="0"/>
    <xf numFmtId="0" fontId="50" fillId="0" borderId="24" applyNumberFormat="0" applyFill="0" applyAlignment="0" applyProtection="0"/>
    <xf numFmtId="0" fontId="51" fillId="0" borderId="0" applyNumberFormat="0" applyFill="0" applyBorder="0" applyAlignment="0" applyProtection="0"/>
    <xf numFmtId="0" fontId="52" fillId="0" borderId="0"/>
    <xf numFmtId="43" fontId="52" fillId="0" borderId="0" applyFont="0" applyFill="0" applyBorder="0" applyAlignment="0" applyProtection="0"/>
    <xf numFmtId="43" fontId="52" fillId="0" borderId="0" applyFont="0" applyFill="0" applyBorder="0" applyAlignment="0" applyProtection="0"/>
    <xf numFmtId="44" fontId="52" fillId="0" borderId="0" applyFont="0" applyFill="0" applyBorder="0" applyAlignment="0" applyProtection="0"/>
    <xf numFmtId="44"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0" fontId="17" fillId="0" borderId="0"/>
    <xf numFmtId="0" fontId="17" fillId="0" borderId="0"/>
    <xf numFmtId="43" fontId="52" fillId="0" borderId="0" applyFont="0" applyFill="0" applyBorder="0" applyAlignment="0" applyProtection="0"/>
    <xf numFmtId="9" fontId="5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53" fillId="0" borderId="0" applyFont="0" applyFill="0" applyBorder="0" applyAlignment="0" applyProtection="0"/>
    <xf numFmtId="43" fontId="20" fillId="0" borderId="0" applyFont="0" applyFill="0" applyBorder="0" applyAlignment="0" applyProtection="0"/>
    <xf numFmtId="0" fontId="54" fillId="0" borderId="0">
      <protection locked="0"/>
    </xf>
    <xf numFmtId="0" fontId="20" fillId="0" borderId="0"/>
    <xf numFmtId="0" fontId="55" fillId="0" borderId="0"/>
    <xf numFmtId="0" fontId="20" fillId="0" borderId="0"/>
    <xf numFmtId="0" fontId="55" fillId="0" borderId="0"/>
    <xf numFmtId="0" fontId="17" fillId="0" borderId="0"/>
    <xf numFmtId="0" fontId="17" fillId="0" borderId="0"/>
    <xf numFmtId="0" fontId="2" fillId="0" borderId="0"/>
    <xf numFmtId="0" fontId="2" fillId="0" borderId="0"/>
    <xf numFmtId="0" fontId="54" fillId="0" borderId="0">
      <protection locked="0"/>
    </xf>
    <xf numFmtId="0" fontId="17" fillId="0" borderId="0"/>
    <xf numFmtId="9" fontId="2" fillId="0" borderId="0" applyFont="0" applyFill="0" applyBorder="0" applyAlignment="0" applyProtection="0"/>
    <xf numFmtId="9" fontId="20" fillId="0" borderId="0" applyFont="0" applyFill="0" applyBorder="0" applyAlignment="0" applyProtection="0"/>
    <xf numFmtId="0" fontId="44" fillId="0" borderId="25" applyNumberFormat="0" applyFill="0" applyAlignment="0" applyProtection="0"/>
    <xf numFmtId="0" fontId="1" fillId="0" borderId="0"/>
  </cellStyleXfs>
  <cellXfs count="306">
    <xf numFmtId="0" fontId="0" fillId="0" borderId="0" xfId="0"/>
    <xf numFmtId="0" fontId="18" fillId="0" borderId="0" xfId="0" applyFont="1"/>
    <xf numFmtId="0" fontId="0" fillId="0" borderId="0" xfId="0" applyAlignment="1">
      <alignment horizontal="center"/>
    </xf>
    <xf numFmtId="0" fontId="18" fillId="0" borderId="0" xfId="0" applyFont="1" applyAlignment="1">
      <alignment horizontal="centerContinuous"/>
    </xf>
    <xf numFmtId="0" fontId="0" fillId="0" borderId="0" xfId="0" applyAlignment="1">
      <alignment horizontal="centerContinuous"/>
    </xf>
    <xf numFmtId="0" fontId="17" fillId="0" borderId="0" xfId="0" applyFont="1" applyAlignment="1">
      <alignment horizontal="center"/>
    </xf>
    <xf numFmtId="0" fontId="17" fillId="0" borderId="0" xfId="0" applyFont="1"/>
    <xf numFmtId="0" fontId="20" fillId="0" borderId="0" xfId="23"/>
    <xf numFmtId="0" fontId="21" fillId="0" borderId="0" xfId="0" applyFont="1" applyAlignment="1">
      <alignment horizontal="center"/>
    </xf>
    <xf numFmtId="0" fontId="18" fillId="0" borderId="0" xfId="11" applyFont="1" applyAlignment="1">
      <alignment horizontal="centerContinuous"/>
    </xf>
    <xf numFmtId="0" fontId="19" fillId="0" borderId="0" xfId="11" applyAlignment="1">
      <alignment horizontal="centerContinuous"/>
    </xf>
    <xf numFmtId="0" fontId="19" fillId="0" borderId="0" xfId="11"/>
    <xf numFmtId="0" fontId="18" fillId="0" borderId="0" xfId="0" applyFont="1" applyAlignment="1">
      <alignment horizontal="right"/>
    </xf>
    <xf numFmtId="3" fontId="17" fillId="0" borderId="0" xfId="0" applyNumberFormat="1" applyFont="1" applyAlignment="1">
      <alignment horizontal="center"/>
    </xf>
    <xf numFmtId="0" fontId="17" fillId="0" borderId="0" xfId="0" quotePrefix="1" applyFont="1"/>
    <xf numFmtId="0" fontId="18" fillId="0" borderId="0" xfId="60" applyFont="1" applyAlignment="1">
      <alignment horizontal="centerContinuous"/>
    </xf>
    <xf numFmtId="0" fontId="17" fillId="0" borderId="0" xfId="60"/>
    <xf numFmtId="0" fontId="18" fillId="0" borderId="0" xfId="11" applyFont="1" applyAlignment="1">
      <alignment horizontal="right"/>
    </xf>
    <xf numFmtId="3" fontId="21" fillId="0" borderId="0" xfId="0" applyNumberFormat="1" applyFont="1" applyAlignment="1">
      <alignment horizontal="center"/>
    </xf>
    <xf numFmtId="166" fontId="0" fillId="0" borderId="0" xfId="25" applyNumberFormat="1" applyFont="1" applyAlignment="1">
      <alignment horizontal="center"/>
    </xf>
    <xf numFmtId="3" fontId="0" fillId="0" borderId="0" xfId="1" applyNumberFormat="1" applyFont="1" applyAlignment="1">
      <alignment horizontal="center"/>
    </xf>
    <xf numFmtId="0" fontId="25" fillId="0" borderId="0" xfId="129" applyFont="1"/>
    <xf numFmtId="0" fontId="26" fillId="0" borderId="0" xfId="129" applyFont="1" applyAlignment="1">
      <alignment horizontal="centerContinuous"/>
    </xf>
    <xf numFmtId="0" fontId="17" fillId="0" borderId="0" xfId="71"/>
    <xf numFmtId="0" fontId="18" fillId="0" borderId="0" xfId="60" applyFont="1"/>
    <xf numFmtId="0" fontId="17" fillId="0" borderId="0" xfId="60" applyAlignment="1">
      <alignment horizontal="centerContinuous"/>
    </xf>
    <xf numFmtId="0" fontId="18" fillId="0" borderId="0" xfId="60" applyFont="1" applyAlignment="1">
      <alignment horizontal="right"/>
    </xf>
    <xf numFmtId="165" fontId="25" fillId="0" borderId="0" xfId="131" applyNumberFormat="1" applyFont="1" applyAlignment="1">
      <alignment horizontal="center"/>
    </xf>
    <xf numFmtId="0" fontId="25" fillId="0" borderId="0" xfId="60" applyFont="1"/>
    <xf numFmtId="0" fontId="25" fillId="0" borderId="0" xfId="60" quotePrefix="1" applyFont="1"/>
    <xf numFmtId="0" fontId="25" fillId="0" borderId="0" xfId="131" quotePrefix="1" applyFont="1"/>
    <xf numFmtId="0" fontId="25" fillId="0" borderId="0" xfId="131" quotePrefix="1" applyFont="1" applyAlignment="1">
      <alignment horizontal="left"/>
    </xf>
    <xf numFmtId="0" fontId="25" fillId="0" borderId="0" xfId="60" applyFont="1" applyAlignment="1">
      <alignment horizontal="center"/>
    </xf>
    <xf numFmtId="0" fontId="25" fillId="0" borderId="4" xfId="60" applyFont="1" applyBorder="1" applyAlignment="1">
      <alignment horizontal="center"/>
    </xf>
    <xf numFmtId="0" fontId="25" fillId="0" borderId="5" xfId="60" applyFont="1" applyBorder="1" applyAlignment="1">
      <alignment horizontal="center"/>
    </xf>
    <xf numFmtId="0" fontId="25" fillId="0" borderId="9" xfId="60" applyFont="1" applyBorder="1" applyAlignment="1">
      <alignment horizontal="center"/>
    </xf>
    <xf numFmtId="0" fontId="25" fillId="0" borderId="1" xfId="60" applyFont="1" applyBorder="1" applyAlignment="1">
      <alignment horizontal="center"/>
    </xf>
    <xf numFmtId="0" fontId="25" fillId="0" borderId="3" xfId="60" quotePrefix="1" applyFont="1" applyBorder="1" applyAlignment="1">
      <alignment horizontal="center"/>
    </xf>
    <xf numFmtId="0" fontId="25" fillId="0" borderId="2" xfId="60" quotePrefix="1" applyFont="1" applyBorder="1" applyAlignment="1">
      <alignment horizontal="center"/>
    </xf>
    <xf numFmtId="0" fontId="17" fillId="0" borderId="0" xfId="60" applyAlignment="1">
      <alignment horizontal="center"/>
    </xf>
    <xf numFmtId="0" fontId="17" fillId="0" borderId="0" xfId="71" quotePrefix="1" applyAlignment="1">
      <alignment horizontal="left"/>
    </xf>
    <xf numFmtId="0" fontId="17" fillId="0" borderId="0" xfId="60" quotePrefix="1"/>
    <xf numFmtId="0" fontId="17" fillId="0" borderId="0" xfId="133" applyFont="1"/>
    <xf numFmtId="164" fontId="20" fillId="0" borderId="0" xfId="23" applyNumberFormat="1"/>
    <xf numFmtId="0" fontId="21" fillId="0" borderId="0" xfId="60" applyFont="1" applyAlignment="1">
      <alignment horizontal="center"/>
    </xf>
    <xf numFmtId="0" fontId="17" fillId="0" borderId="1" xfId="60" applyBorder="1" applyAlignment="1">
      <alignment horizontal="centerContinuous"/>
    </xf>
    <xf numFmtId="0" fontId="17" fillId="0" borderId="1" xfId="60" applyBorder="1" applyAlignment="1">
      <alignment horizontal="center"/>
    </xf>
    <xf numFmtId="3" fontId="17" fillId="0" borderId="0" xfId="60" applyNumberFormat="1" applyAlignment="1">
      <alignment horizontal="right" indent="1"/>
    </xf>
    <xf numFmtId="164" fontId="17" fillId="0" borderId="0" xfId="60" applyNumberFormat="1" applyAlignment="1">
      <alignment horizontal="center"/>
    </xf>
    <xf numFmtId="0" fontId="21" fillId="0" borderId="0" xfId="71" applyFont="1"/>
    <xf numFmtId="3" fontId="25" fillId="0" borderId="0" xfId="60" applyNumberFormat="1" applyFont="1" applyAlignment="1">
      <alignment horizontal="right" indent="2"/>
    </xf>
    <xf numFmtId="3" fontId="25" fillId="0" borderId="1" xfId="60" applyNumberFormat="1" applyFont="1" applyBorder="1" applyAlignment="1">
      <alignment horizontal="right" indent="2"/>
    </xf>
    <xf numFmtId="164" fontId="17" fillId="0" borderId="0" xfId="60" applyNumberFormat="1" applyAlignment="1">
      <alignment horizontal="right" indent="3"/>
    </xf>
    <xf numFmtId="164" fontId="17" fillId="0" borderId="1" xfId="60" applyNumberFormat="1" applyBorder="1" applyAlignment="1">
      <alignment horizontal="right" indent="3"/>
    </xf>
    <xf numFmtId="0" fontId="25" fillId="0" borderId="1" xfId="60" quotePrefix="1" applyFont="1" applyBorder="1" applyAlignment="1">
      <alignment horizontal="center"/>
    </xf>
    <xf numFmtId="3" fontId="17" fillId="0" borderId="0" xfId="60" applyNumberFormat="1"/>
    <xf numFmtId="0" fontId="17" fillId="0" borderId="0" xfId="60" applyAlignment="1">
      <alignment horizontal="left"/>
    </xf>
    <xf numFmtId="3" fontId="17" fillId="0" borderId="0" xfId="1" applyNumberFormat="1" applyFont="1" applyFill="1" applyAlignment="1">
      <alignment horizontal="center"/>
    </xf>
    <xf numFmtId="166" fontId="17" fillId="0" borderId="0" xfId="25" applyNumberFormat="1" applyFont="1" applyFill="1" applyAlignment="1">
      <alignment horizontal="center"/>
    </xf>
    <xf numFmtId="3" fontId="25" fillId="0" borderId="0" xfId="60" applyNumberFormat="1" applyFont="1" applyAlignment="1">
      <alignment horizontal="right" indent="1"/>
    </xf>
    <xf numFmtId="3" fontId="20" fillId="0" borderId="0" xfId="23" applyNumberFormat="1"/>
    <xf numFmtId="3" fontId="17" fillId="0" borderId="1" xfId="60" applyNumberFormat="1" applyBorder="1" applyAlignment="1">
      <alignment horizontal="right" indent="1"/>
    </xf>
    <xf numFmtId="0" fontId="17" fillId="0" borderId="0" xfId="193"/>
    <xf numFmtId="0" fontId="17" fillId="0" borderId="6" xfId="0" quotePrefix="1" applyFont="1" applyBorder="1" applyAlignment="1">
      <alignment horizontal="center"/>
    </xf>
    <xf numFmtId="0" fontId="17" fillId="0" borderId="0" xfId="60" applyAlignment="1">
      <alignment horizontal="right"/>
    </xf>
    <xf numFmtId="167" fontId="17" fillId="0" borderId="0" xfId="60" applyNumberFormat="1" applyAlignment="1">
      <alignment horizontal="centerContinuous"/>
    </xf>
    <xf numFmtId="168" fontId="17" fillId="0" borderId="0" xfId="60" applyNumberFormat="1" applyAlignment="1">
      <alignment horizontal="right" indent="2"/>
    </xf>
    <xf numFmtId="17" fontId="17" fillId="0" borderId="0" xfId="60" quotePrefix="1" applyNumberFormat="1" applyAlignment="1">
      <alignment horizontal="center"/>
    </xf>
    <xf numFmtId="169" fontId="17" fillId="0" borderId="0" xfId="60" applyNumberFormat="1" applyAlignment="1">
      <alignment horizontal="centerContinuous"/>
    </xf>
    <xf numFmtId="0" fontId="31" fillId="0" borderId="0" xfId="0" applyFont="1" applyAlignment="1">
      <alignment horizontal="center" vertical="center"/>
    </xf>
    <xf numFmtId="3" fontId="32" fillId="0" borderId="0" xfId="1" applyNumberFormat="1" applyFont="1" applyBorder="1" applyAlignment="1">
      <alignment horizontal="center"/>
    </xf>
    <xf numFmtId="0" fontId="33" fillId="0" borderId="0" xfId="0" applyFont="1" applyAlignment="1">
      <alignment horizontal="center" vertical="center"/>
    </xf>
    <xf numFmtId="0" fontId="17" fillId="0" borderId="0" xfId="193" applyAlignment="1">
      <alignment horizontal="centerContinuous"/>
    </xf>
    <xf numFmtId="0" fontId="18" fillId="0" borderId="0" xfId="193" applyFont="1" applyAlignment="1">
      <alignment horizontal="centerContinuous"/>
    </xf>
    <xf numFmtId="0" fontId="18" fillId="0" borderId="0" xfId="193" applyFont="1" applyAlignment="1">
      <alignment horizontal="right"/>
    </xf>
    <xf numFmtId="0" fontId="18" fillId="0" borderId="0" xfId="193" applyFont="1"/>
    <xf numFmtId="166" fontId="17" fillId="0" borderId="0" xfId="25" applyNumberFormat="1"/>
    <xf numFmtId="0" fontId="25" fillId="0" borderId="0" xfId="0" applyFont="1"/>
    <xf numFmtId="0" fontId="26" fillId="0" borderId="0" xfId="129" applyFont="1" applyAlignment="1">
      <alignment horizontal="right"/>
    </xf>
    <xf numFmtId="0" fontId="25" fillId="0" borderId="10" xfId="60" quotePrefix="1" applyFont="1" applyBorder="1" applyAlignment="1">
      <alignment horizontal="center"/>
    </xf>
    <xf numFmtId="0" fontId="25" fillId="0" borderId="11" xfId="60" applyFont="1" applyBorder="1" applyAlignment="1">
      <alignment horizontal="center"/>
    </xf>
    <xf numFmtId="166" fontId="17" fillId="0" borderId="0" xfId="25" applyNumberFormat="1" applyFont="1" applyBorder="1" applyAlignment="1">
      <alignment horizontal="center"/>
    </xf>
    <xf numFmtId="166" fontId="17" fillId="0" borderId="1" xfId="25" applyNumberFormat="1" applyFont="1" applyBorder="1" applyAlignment="1">
      <alignment horizontal="center"/>
    </xf>
    <xf numFmtId="172" fontId="25" fillId="0" borderId="11" xfId="1" quotePrefix="1" applyNumberFormat="1" applyFont="1" applyFill="1" applyBorder="1" applyAlignment="1">
      <alignment horizontal="center"/>
    </xf>
    <xf numFmtId="172" fontId="25" fillId="0" borderId="11" xfId="1" applyNumberFormat="1" applyFont="1" applyFill="1" applyBorder="1" applyAlignment="1">
      <alignment horizontal="center"/>
    </xf>
    <xf numFmtId="172" fontId="20" fillId="0" borderId="11" xfId="1" applyNumberFormat="1" applyFont="1" applyBorder="1" applyAlignment="1"/>
    <xf numFmtId="172" fontId="20" fillId="0" borderId="9" xfId="1" applyNumberFormat="1" applyFont="1" applyBorder="1" applyAlignment="1"/>
    <xf numFmtId="0" fontId="33" fillId="0" borderId="5" xfId="0" applyFont="1" applyBorder="1" applyAlignment="1">
      <alignment horizontal="center" vertical="center"/>
    </xf>
    <xf numFmtId="172" fontId="33" fillId="0" borderId="6" xfId="1" applyNumberFormat="1" applyFont="1" applyFill="1" applyBorder="1" applyAlignment="1">
      <alignment horizontal="center" vertical="center"/>
    </xf>
    <xf numFmtId="0" fontId="33" fillId="0" borderId="4" xfId="0" applyFont="1" applyBorder="1" applyAlignment="1">
      <alignment horizontal="center" vertical="center"/>
    </xf>
    <xf numFmtId="172" fontId="33" fillId="0" borderId="8" xfId="1" applyNumberFormat="1" applyFont="1" applyFill="1" applyBorder="1" applyAlignment="1">
      <alignment horizontal="center" vertical="center"/>
    </xf>
    <xf numFmtId="0" fontId="20" fillId="0" borderId="0" xfId="23" applyAlignment="1">
      <alignment horizontal="centerContinuous"/>
    </xf>
    <xf numFmtId="168" fontId="17" fillId="0" borderId="0" xfId="60" applyNumberFormat="1" applyAlignment="1">
      <alignment horizontal="right" indent="4"/>
    </xf>
    <xf numFmtId="0" fontId="17" fillId="0" borderId="0" xfId="60" applyAlignment="1">
      <alignment horizontal="right" indent="4"/>
    </xf>
    <xf numFmtId="167" fontId="17" fillId="0" borderId="0" xfId="60" applyNumberFormat="1" applyAlignment="1">
      <alignment horizontal="center"/>
    </xf>
    <xf numFmtId="3" fontId="17" fillId="0" borderId="0" xfId="0" applyNumberFormat="1" applyFont="1"/>
    <xf numFmtId="10" fontId="17" fillId="0" borderId="0" xfId="0" applyNumberFormat="1" applyFont="1" applyAlignment="1">
      <alignment horizontal="right" indent="1"/>
    </xf>
    <xf numFmtId="3" fontId="17" fillId="0" borderId="0" xfId="0" applyNumberFormat="1" applyFont="1" applyAlignment="1">
      <alignment horizontal="right" indent="1"/>
    </xf>
    <xf numFmtId="0" fontId="0" fillId="0" borderId="7" xfId="0" applyBorder="1" applyAlignment="1">
      <alignment horizontal="center"/>
    </xf>
    <xf numFmtId="0" fontId="0" fillId="0" borderId="8" xfId="0" applyBorder="1" applyAlignment="1">
      <alignment horizontal="center"/>
    </xf>
    <xf numFmtId="0" fontId="17" fillId="0" borderId="8" xfId="0" quotePrefix="1" applyFont="1" applyBorder="1" applyAlignment="1">
      <alignment horizontal="center"/>
    </xf>
    <xf numFmtId="3" fontId="18" fillId="0" borderId="0" xfId="0" applyNumberFormat="1" applyFont="1" applyAlignment="1">
      <alignment horizontal="center"/>
    </xf>
    <xf numFmtId="0" fontId="17" fillId="0" borderId="0" xfId="129" applyFont="1"/>
    <xf numFmtId="0" fontId="18" fillId="0" borderId="0" xfId="129" applyFont="1" applyAlignment="1">
      <alignment horizontal="centerContinuous"/>
    </xf>
    <xf numFmtId="0" fontId="17" fillId="0" borderId="6" xfId="0" applyFont="1" applyBorder="1" applyAlignment="1">
      <alignment horizontal="center"/>
    </xf>
    <xf numFmtId="0" fontId="17" fillId="0" borderId="8" xfId="0" applyFont="1" applyBorder="1" applyAlignment="1">
      <alignment horizontal="center"/>
    </xf>
    <xf numFmtId="0" fontId="17" fillId="0" borderId="3" xfId="60" applyBorder="1" applyAlignment="1">
      <alignment horizontal="center"/>
    </xf>
    <xf numFmtId="0" fontId="18" fillId="0" borderId="0" xfId="0" applyFont="1" applyAlignment="1">
      <alignment horizontal="center" vertical="center"/>
    </xf>
    <xf numFmtId="0" fontId="18" fillId="0" borderId="0" xfId="0" applyFont="1" applyAlignment="1">
      <alignment horizontal="center"/>
    </xf>
    <xf numFmtId="0" fontId="17" fillId="0" borderId="0" xfId="0" applyFont="1" applyAlignment="1">
      <alignment horizontal="centerContinuous"/>
    </xf>
    <xf numFmtId="172" fontId="0" fillId="0" borderId="7" xfId="1" applyNumberFormat="1" applyFont="1" applyFill="1" applyBorder="1"/>
    <xf numFmtId="172" fontId="0" fillId="0" borderId="6" xfId="1" applyNumberFormat="1" applyFont="1" applyFill="1" applyBorder="1"/>
    <xf numFmtId="172" fontId="0" fillId="0" borderId="8" xfId="1" applyNumberFormat="1" applyFont="1" applyFill="1" applyBorder="1"/>
    <xf numFmtId="0" fontId="34" fillId="0" borderId="0" xfId="23" applyFont="1"/>
    <xf numFmtId="0" fontId="17" fillId="0" borderId="0" xfId="193" applyAlignment="1">
      <alignment horizontal="center"/>
    </xf>
    <xf numFmtId="0" fontId="17" fillId="0" borderId="0" xfId="193" quotePrefix="1" applyAlignment="1">
      <alignment horizontal="center"/>
    </xf>
    <xf numFmtId="3" fontId="17" fillId="0" borderId="0" xfId="0" applyNumberFormat="1" applyFont="1" applyAlignment="1">
      <alignment vertical="center" wrapText="1"/>
    </xf>
    <xf numFmtId="3" fontId="0" fillId="0" borderId="0" xfId="0" applyNumberFormat="1"/>
    <xf numFmtId="43" fontId="17" fillId="0" borderId="0" xfId="60" applyNumberFormat="1"/>
    <xf numFmtId="37" fontId="2" fillId="0" borderId="0" xfId="204" applyNumberFormat="1" applyAlignment="1">
      <alignment vertical="center"/>
    </xf>
    <xf numFmtId="176" fontId="2" fillId="0" borderId="0" xfId="204" applyNumberFormat="1" applyAlignment="1">
      <alignment vertical="center"/>
    </xf>
    <xf numFmtId="0" fontId="21" fillId="0" borderId="0" xfId="0" quotePrefix="1" applyFont="1" applyAlignment="1">
      <alignment horizontal="center"/>
    </xf>
    <xf numFmtId="10" fontId="17" fillId="0" borderId="0" xfId="0" applyNumberFormat="1" applyFont="1" applyAlignment="1">
      <alignment horizontal="right" indent="2"/>
    </xf>
    <xf numFmtId="0" fontId="17" fillId="0" borderId="0" xfId="0" quotePrefix="1" applyFont="1" applyAlignment="1">
      <alignment horizontal="center"/>
    </xf>
    <xf numFmtId="169" fontId="17" fillId="0" borderId="0" xfId="0" applyNumberFormat="1" applyFont="1" applyAlignment="1">
      <alignment horizontal="center"/>
    </xf>
    <xf numFmtId="0" fontId="17" fillId="0" borderId="0" xfId="0" applyFont="1" applyAlignment="1">
      <alignment horizontal="right"/>
    </xf>
    <xf numFmtId="171" fontId="17" fillId="0" borderId="0" xfId="0" applyNumberFormat="1" applyFont="1"/>
    <xf numFmtId="0" fontId="17" fillId="0" borderId="28" xfId="60" applyBorder="1" applyAlignment="1">
      <alignment horizontal="center"/>
    </xf>
    <xf numFmtId="0" fontId="17" fillId="0" borderId="32" xfId="0" applyFont="1" applyBorder="1" applyAlignment="1">
      <alignment horizontal="center" vertical="center"/>
    </xf>
    <xf numFmtId="0" fontId="17" fillId="0" borderId="32" xfId="0" applyFont="1" applyBorder="1" applyAlignment="1">
      <alignment horizontal="center"/>
    </xf>
    <xf numFmtId="0" fontId="17" fillId="0" borderId="8" xfId="0" applyFont="1" applyBorder="1" applyAlignment="1">
      <alignment horizontal="center" vertical="center"/>
    </xf>
    <xf numFmtId="0" fontId="17" fillId="0" borderId="1" xfId="0" applyFont="1" applyBorder="1" applyAlignment="1">
      <alignment horizontal="center"/>
    </xf>
    <xf numFmtId="166" fontId="17" fillId="0" borderId="0" xfId="25" applyNumberFormat="1" applyFont="1" applyAlignment="1">
      <alignment horizontal="right"/>
    </xf>
    <xf numFmtId="166" fontId="17" fillId="0" borderId="0" xfId="25" applyNumberFormat="1" applyFont="1" applyAlignment="1">
      <alignment horizontal="centerContinuous"/>
    </xf>
    <xf numFmtId="0" fontId="57" fillId="0" borderId="0" xfId="60" applyFont="1"/>
    <xf numFmtId="0" fontId="18" fillId="0" borderId="0" xfId="60" applyFont="1" applyAlignment="1">
      <alignment horizontal="center" vertical="center" wrapText="1"/>
    </xf>
    <xf numFmtId="166" fontId="18" fillId="0" borderId="0" xfId="25" applyNumberFormat="1" applyFont="1" applyFill="1" applyBorder="1" applyAlignment="1">
      <alignment horizontal="center" vertical="center" wrapText="1"/>
    </xf>
    <xf numFmtId="177" fontId="58" fillId="0" borderId="0" xfId="1" applyNumberFormat="1" applyFont="1" applyFill="1" applyBorder="1" applyAlignment="1">
      <alignment horizontal="right"/>
    </xf>
    <xf numFmtId="173" fontId="25" fillId="0" borderId="0" xfId="1" applyNumberFormat="1" applyFont="1" applyFill="1" applyBorder="1" applyAlignment="1">
      <alignment horizontal="right"/>
    </xf>
    <xf numFmtId="166" fontId="17" fillId="0" borderId="0" xfId="25" applyNumberFormat="1" applyFont="1" applyFill="1" applyBorder="1" applyAlignment="1">
      <alignment horizontal="right"/>
    </xf>
    <xf numFmtId="0" fontId="18" fillId="0" borderId="32" xfId="0" applyFont="1" applyBorder="1"/>
    <xf numFmtId="173" fontId="18" fillId="0" borderId="28" xfId="1" applyNumberFormat="1" applyFont="1" applyFill="1" applyBorder="1" applyAlignment="1">
      <alignment horizontal="right"/>
    </xf>
    <xf numFmtId="173" fontId="18" fillId="0" borderId="32" xfId="1" applyNumberFormat="1" applyFont="1" applyFill="1" applyBorder="1" applyAlignment="1">
      <alignment horizontal="right"/>
    </xf>
    <xf numFmtId="166" fontId="18" fillId="0" borderId="32" xfId="25" applyNumberFormat="1" applyFont="1" applyFill="1" applyBorder="1" applyAlignment="1">
      <alignment horizontal="right"/>
    </xf>
    <xf numFmtId="0" fontId="17" fillId="0" borderId="6" xfId="60" applyBorder="1"/>
    <xf numFmtId="166" fontId="17" fillId="0" borderId="6" xfId="25" applyNumberFormat="1" applyFont="1" applyFill="1" applyBorder="1" applyAlignment="1">
      <alignment horizontal="right"/>
    </xf>
    <xf numFmtId="0" fontId="17" fillId="0" borderId="8" xfId="60" applyBorder="1"/>
    <xf numFmtId="173" fontId="17" fillId="0" borderId="1" xfId="1" applyNumberFormat="1" applyFont="1" applyFill="1" applyBorder="1" applyAlignment="1">
      <alignment horizontal="right"/>
    </xf>
    <xf numFmtId="173" fontId="17" fillId="0" borderId="0" xfId="60" applyNumberFormat="1"/>
    <xf numFmtId="0" fontId="18" fillId="0" borderId="31" xfId="193" applyFont="1" applyBorder="1"/>
    <xf numFmtId="177" fontId="59" fillId="0" borderId="28" xfId="1" applyNumberFormat="1" applyFont="1" applyFill="1" applyBorder="1" applyAlignment="1">
      <alignment horizontal="right"/>
    </xf>
    <xf numFmtId="0" fontId="17" fillId="0" borderId="6" xfId="0" applyFont="1" applyBorder="1"/>
    <xf numFmtId="173" fontId="17" fillId="0" borderId="6" xfId="1" applyNumberFormat="1" applyFont="1" applyFill="1" applyBorder="1" applyAlignment="1">
      <alignment horizontal="right"/>
    </xf>
    <xf numFmtId="166" fontId="17" fillId="0" borderId="8" xfId="25" applyNumberFormat="1" applyFont="1" applyFill="1" applyBorder="1" applyAlignment="1">
      <alignment horizontal="right"/>
    </xf>
    <xf numFmtId="0" fontId="17" fillId="0" borderId="28" xfId="60" applyBorder="1"/>
    <xf numFmtId="173" fontId="56" fillId="0" borderId="0" xfId="1" applyNumberFormat="1" applyFont="1" applyFill="1" applyBorder="1" applyAlignment="1">
      <alignment horizontal="right"/>
    </xf>
    <xf numFmtId="0" fontId="18" fillId="0" borderId="30" xfId="0" applyFont="1" applyBorder="1"/>
    <xf numFmtId="173" fontId="18" fillId="0" borderId="31" xfId="1" applyNumberFormat="1" applyFont="1" applyFill="1" applyBorder="1" applyAlignment="1">
      <alignment horizontal="right"/>
    </xf>
    <xf numFmtId="173" fontId="18" fillId="0" borderId="30" xfId="1" applyNumberFormat="1" applyFont="1" applyFill="1" applyBorder="1" applyAlignment="1">
      <alignment horizontal="right"/>
    </xf>
    <xf numFmtId="173" fontId="17" fillId="0" borderId="0" xfId="1" applyNumberFormat="1" applyFont="1" applyFill="1" applyBorder="1" applyAlignment="1">
      <alignment horizontal="right"/>
    </xf>
    <xf numFmtId="173" fontId="18" fillId="0" borderId="26" xfId="1" applyNumberFormat="1" applyFont="1" applyFill="1" applyBorder="1" applyAlignment="1">
      <alignment horizontal="right"/>
    </xf>
    <xf numFmtId="177" fontId="17" fillId="0" borderId="0" xfId="1" applyNumberFormat="1" applyFont="1" applyFill="1" applyBorder="1" applyAlignment="1">
      <alignment horizontal="right"/>
    </xf>
    <xf numFmtId="10" fontId="17" fillId="0" borderId="0" xfId="25" applyNumberFormat="1" applyFont="1" applyFill="1" applyBorder="1" applyAlignment="1">
      <alignment horizontal="right"/>
    </xf>
    <xf numFmtId="177" fontId="18" fillId="0" borderId="28" xfId="1" applyNumberFormat="1" applyFont="1" applyFill="1" applyBorder="1" applyAlignment="1">
      <alignment horizontal="right"/>
    </xf>
    <xf numFmtId="166" fontId="18" fillId="0" borderId="30" xfId="25" applyNumberFormat="1" applyFont="1" applyFill="1" applyBorder="1" applyAlignment="1">
      <alignment horizontal="right"/>
    </xf>
    <xf numFmtId="0" fontId="25" fillId="0" borderId="0" xfId="129" applyFont="1" applyAlignment="1">
      <alignment horizontal="centerContinuous"/>
    </xf>
    <xf numFmtId="0" fontId="25" fillId="0" borderId="13" xfId="129" applyFont="1" applyBorder="1" applyAlignment="1">
      <alignment horizontal="centerContinuous"/>
    </xf>
    <xf numFmtId="0" fontId="25" fillId="0" borderId="30" xfId="129" applyFont="1" applyBorder="1" applyAlignment="1">
      <alignment horizontal="centerContinuous"/>
    </xf>
    <xf numFmtId="0" fontId="17" fillId="0" borderId="13" xfId="129" applyFont="1" applyBorder="1" applyAlignment="1">
      <alignment horizontal="center"/>
    </xf>
    <xf numFmtId="0" fontId="25" fillId="0" borderId="32" xfId="60" applyFont="1" applyBorder="1" applyAlignment="1">
      <alignment horizontal="center" vertical="center" wrapText="1"/>
    </xf>
    <xf numFmtId="0" fontId="25" fillId="0" borderId="6" xfId="60" applyFont="1" applyBorder="1" applyAlignment="1">
      <alignment horizontal="center" vertical="center" wrapText="1"/>
    </xf>
    <xf numFmtId="0" fontId="25" fillId="0" borderId="8" xfId="60" applyFont="1" applyBorder="1" applyAlignment="1">
      <alignment horizontal="center" vertical="center" wrapText="1"/>
    </xf>
    <xf numFmtId="166" fontId="17" fillId="0" borderId="0" xfId="25" applyNumberFormat="1" applyFont="1"/>
    <xf numFmtId="0" fontId="26" fillId="0" borderId="0" xfId="0" applyFont="1"/>
    <xf numFmtId="172" fontId="17" fillId="0" borderId="6" xfId="1" applyNumberFormat="1" applyFont="1" applyFill="1" applyBorder="1" applyAlignment="1">
      <alignment horizontal="center" vertical="center"/>
    </xf>
    <xf numFmtId="172" fontId="17" fillId="0" borderId="8" xfId="1" applyNumberFormat="1" applyFont="1" applyFill="1" applyBorder="1" applyAlignment="1">
      <alignment horizontal="center" vertical="center"/>
    </xf>
    <xf numFmtId="3" fontId="17" fillId="0" borderId="6" xfId="0" applyNumberFormat="1" applyFont="1" applyBorder="1" applyAlignment="1">
      <alignment horizontal="right" indent="2"/>
    </xf>
    <xf numFmtId="166" fontId="17" fillId="0" borderId="6" xfId="25" applyNumberFormat="1" applyFont="1" applyFill="1" applyBorder="1" applyAlignment="1">
      <alignment horizontal="right" indent="2"/>
    </xf>
    <xf numFmtId="3" fontId="17" fillId="0" borderId="8" xfId="0" applyNumberFormat="1" applyFont="1" applyBorder="1" applyAlignment="1">
      <alignment horizontal="right" indent="2"/>
    </xf>
    <xf numFmtId="166" fontId="17" fillId="0" borderId="8" xfId="25" applyNumberFormat="1" applyFont="1" applyFill="1" applyBorder="1" applyAlignment="1">
      <alignment horizontal="right" indent="2"/>
    </xf>
    <xf numFmtId="3" fontId="17" fillId="0" borderId="14" xfId="0" applyNumberFormat="1" applyFont="1" applyBorder="1" applyAlignment="1">
      <alignment horizontal="centerContinuous"/>
    </xf>
    <xf numFmtId="0" fontId="17" fillId="0" borderId="30" xfId="0" applyFont="1" applyBorder="1" applyAlignment="1">
      <alignment horizontal="center" wrapText="1"/>
    </xf>
    <xf numFmtId="173" fontId="17" fillId="0" borderId="11" xfId="1" applyNumberFormat="1" applyFont="1" applyFill="1" applyBorder="1" applyAlignment="1">
      <alignment horizontal="right"/>
    </xf>
    <xf numFmtId="173" fontId="17" fillId="0" borderId="8" xfId="1" applyNumberFormat="1" applyFont="1" applyFill="1" applyBorder="1" applyAlignment="1">
      <alignment horizontal="right"/>
    </xf>
    <xf numFmtId="173" fontId="58" fillId="0" borderId="0" xfId="1" applyNumberFormat="1" applyFont="1" applyFill="1" applyBorder="1" applyAlignment="1">
      <alignment horizontal="right"/>
    </xf>
    <xf numFmtId="173" fontId="18" fillId="0" borderId="14" xfId="1" applyNumberFormat="1" applyFont="1" applyFill="1" applyBorder="1" applyAlignment="1">
      <alignment horizontal="right"/>
    </xf>
    <xf numFmtId="166" fontId="17" fillId="0" borderId="0" xfId="25" applyNumberFormat="1" applyFont="1" applyFill="1" applyAlignment="1">
      <alignment horizontal="right"/>
    </xf>
    <xf numFmtId="166" fontId="18" fillId="0" borderId="0" xfId="25" applyNumberFormat="1" applyFont="1" applyFill="1" applyBorder="1" applyAlignment="1">
      <alignment horizontal="right"/>
    </xf>
    <xf numFmtId="173" fontId="26" fillId="0" borderId="30" xfId="1" applyNumberFormat="1" applyFont="1" applyFill="1" applyBorder="1" applyAlignment="1">
      <alignment horizontal="right"/>
    </xf>
    <xf numFmtId="173" fontId="17" fillId="0" borderId="0" xfId="60" applyNumberFormat="1" applyAlignment="1">
      <alignment horizontal="right"/>
    </xf>
    <xf numFmtId="166" fontId="18" fillId="0" borderId="30" xfId="25" applyNumberFormat="1" applyFont="1" applyFill="1" applyBorder="1"/>
    <xf numFmtId="0" fontId="17" fillId="0" borderId="26" xfId="193" applyBorder="1"/>
    <xf numFmtId="0" fontId="17" fillId="0" borderId="26" xfId="193" applyBorder="1" applyAlignment="1">
      <alignment horizontal="center"/>
    </xf>
    <xf numFmtId="0" fontId="17" fillId="0" borderId="28" xfId="193" applyBorder="1" applyAlignment="1">
      <alignment horizontal="center"/>
    </xf>
    <xf numFmtId="0" fontId="17" fillId="0" borderId="27" xfId="193" applyBorder="1" applyAlignment="1">
      <alignment horizontal="center"/>
    </xf>
    <xf numFmtId="0" fontId="17" fillId="0" borderId="5" xfId="193" applyBorder="1"/>
    <xf numFmtId="0" fontId="17" fillId="0" borderId="5" xfId="193" applyBorder="1" applyAlignment="1">
      <alignment horizontal="center"/>
    </xf>
    <xf numFmtId="0" fontId="17" fillId="0" borderId="11" xfId="193" applyBorder="1" applyAlignment="1">
      <alignment horizontal="center"/>
    </xf>
    <xf numFmtId="0" fontId="17" fillId="0" borderId="4" xfId="193" applyBorder="1"/>
    <xf numFmtId="0" fontId="17" fillId="0" borderId="4" xfId="193" applyBorder="1" applyAlignment="1">
      <alignment horizontal="center"/>
    </xf>
    <xf numFmtId="0" fontId="17" fillId="0" borderId="1" xfId="193" applyBorder="1" applyAlignment="1">
      <alignment horizontal="center"/>
    </xf>
    <xf numFmtId="0" fontId="17" fillId="0" borderId="9" xfId="193" applyBorder="1" applyAlignment="1">
      <alignment horizontal="center"/>
    </xf>
    <xf numFmtId="0" fontId="17" fillId="0" borderId="32" xfId="193" applyBorder="1"/>
    <xf numFmtId="2" fontId="25" fillId="0" borderId="26" xfId="193" applyNumberFormat="1" applyFont="1" applyBorder="1" applyAlignment="1">
      <alignment horizontal="right" indent="3"/>
    </xf>
    <xf numFmtId="2" fontId="25" fillId="0" borderId="28" xfId="193" applyNumberFormat="1" applyFont="1" applyBorder="1" applyAlignment="1">
      <alignment horizontal="right" indent="3"/>
    </xf>
    <xf numFmtId="166" fontId="25" fillId="0" borderId="28" xfId="25" applyNumberFormat="1" applyFont="1" applyBorder="1" applyAlignment="1">
      <alignment horizontal="right" indent="3"/>
    </xf>
    <xf numFmtId="166" fontId="25" fillId="0" borderId="27" xfId="25" applyNumberFormat="1" applyFont="1" applyBorder="1" applyAlignment="1">
      <alignment horizontal="right" indent="3"/>
    </xf>
    <xf numFmtId="0" fontId="17" fillId="0" borderId="6" xfId="193" applyBorder="1"/>
    <xf numFmtId="2" fontId="25" fillId="0" borderId="5" xfId="193" applyNumberFormat="1" applyFont="1" applyBorder="1" applyAlignment="1">
      <alignment horizontal="right" indent="3"/>
    </xf>
    <xf numFmtId="2" fontId="25" fillId="0" borderId="0" xfId="193" applyNumberFormat="1" applyFont="1" applyAlignment="1">
      <alignment horizontal="right" indent="3"/>
    </xf>
    <xf numFmtId="166" fontId="25" fillId="0" borderId="0" xfId="25" applyNumberFormat="1" applyFont="1" applyBorder="1" applyAlignment="1">
      <alignment horizontal="right" indent="3"/>
    </xf>
    <xf numFmtId="166" fontId="25" fillId="0" borderId="11" xfId="25" applyNumberFormat="1" applyFont="1" applyBorder="1" applyAlignment="1">
      <alignment horizontal="right" indent="3"/>
    </xf>
    <xf numFmtId="0" fontId="17" fillId="0" borderId="8" xfId="193" applyBorder="1"/>
    <xf numFmtId="2" fontId="25" fillId="0" borderId="4" xfId="193" applyNumberFormat="1" applyFont="1" applyBorder="1" applyAlignment="1">
      <alignment horizontal="right" indent="3"/>
    </xf>
    <xf numFmtId="2" fontId="25" fillId="0" borderId="1" xfId="193" applyNumberFormat="1" applyFont="1" applyBorder="1" applyAlignment="1">
      <alignment horizontal="right" indent="3"/>
    </xf>
    <xf numFmtId="166" fontId="25" fillId="0" borderId="1" xfId="25" applyNumberFormat="1" applyFont="1" applyBorder="1" applyAlignment="1">
      <alignment horizontal="right" indent="3"/>
    </xf>
    <xf numFmtId="166" fontId="25" fillId="0" borderId="9" xfId="25" applyNumberFormat="1" applyFont="1" applyBorder="1" applyAlignment="1">
      <alignment horizontal="right" indent="3"/>
    </xf>
    <xf numFmtId="165" fontId="17" fillId="0" borderId="0" xfId="60" applyNumberFormat="1" applyAlignment="1">
      <alignment horizontal="center"/>
    </xf>
    <xf numFmtId="37" fontId="60" fillId="0" borderId="0" xfId="0" applyNumberFormat="1" applyFont="1" applyAlignment="1" applyProtection="1">
      <alignment vertical="center"/>
      <protection locked="0"/>
    </xf>
    <xf numFmtId="176" fontId="60" fillId="0" borderId="0" xfId="0" applyNumberFormat="1" applyFont="1" applyAlignment="1" applyProtection="1">
      <alignment vertical="center"/>
      <protection locked="0"/>
    </xf>
    <xf numFmtId="165" fontId="17" fillId="0" borderId="0" xfId="71" applyNumberFormat="1" applyAlignment="1">
      <alignment horizontal="center"/>
    </xf>
    <xf numFmtId="178" fontId="17" fillId="0" borderId="0" xfId="1" applyNumberFormat="1" applyFont="1" applyFill="1" applyAlignment="1">
      <alignment horizontal="center"/>
    </xf>
    <xf numFmtId="3" fontId="17" fillId="0" borderId="0" xfId="23" applyNumberFormat="1" applyFont="1"/>
    <xf numFmtId="165" fontId="17" fillId="0" borderId="0" xfId="23" applyNumberFormat="1" applyFont="1"/>
    <xf numFmtId="164" fontId="17" fillId="0" borderId="0" xfId="23" applyNumberFormat="1" applyFont="1"/>
    <xf numFmtId="0" fontId="17" fillId="0" borderId="0" xfId="23" applyFont="1"/>
    <xf numFmtId="166" fontId="17" fillId="0" borderId="0" xfId="25" applyNumberFormat="1" applyFont="1" applyBorder="1"/>
    <xf numFmtId="14" fontId="17" fillId="0" borderId="0" xfId="60" applyNumberFormat="1"/>
    <xf numFmtId="164" fontId="17" fillId="0" borderId="0" xfId="60" applyNumberFormat="1"/>
    <xf numFmtId="0" fontId="25" fillId="0" borderId="0" xfId="0" quotePrefix="1" applyFont="1" applyAlignment="1">
      <alignment horizontal="center"/>
    </xf>
    <xf numFmtId="165" fontId="17" fillId="0" borderId="0" xfId="0" applyNumberFormat="1" applyFont="1"/>
    <xf numFmtId="10" fontId="17" fillId="0" borderId="0" xfId="25" applyNumberFormat="1" applyFont="1"/>
    <xf numFmtId="0" fontId="26" fillId="0" borderId="0" xfId="0" quotePrefix="1" applyFont="1" applyAlignment="1">
      <alignment horizontal="center"/>
    </xf>
    <xf numFmtId="165" fontId="18" fillId="0" borderId="0" xfId="0" applyNumberFormat="1" applyFont="1"/>
    <xf numFmtId="0" fontId="25" fillId="0" borderId="0" xfId="0" quotePrefix="1" applyFont="1"/>
    <xf numFmtId="0" fontId="62" fillId="0" borderId="0" xfId="0" applyFont="1" applyAlignment="1">
      <alignment horizontal="left" indent="2"/>
    </xf>
    <xf numFmtId="166" fontId="25" fillId="0" borderId="0" xfId="25" applyNumberFormat="1" applyFont="1"/>
    <xf numFmtId="166" fontId="0" fillId="0" borderId="0" xfId="25" applyNumberFormat="1" applyFont="1"/>
    <xf numFmtId="4" fontId="17" fillId="0" borderId="0" xfId="193" applyNumberFormat="1" applyAlignment="1" applyProtection="1">
      <alignment horizontal="center"/>
      <protection locked="0"/>
    </xf>
    <xf numFmtId="0" fontId="17" fillId="0" borderId="0" xfId="193" applyAlignment="1" applyProtection="1">
      <alignment horizontal="right"/>
      <protection locked="0"/>
    </xf>
    <xf numFmtId="0" fontId="17" fillId="0" borderId="33" xfId="193" applyBorder="1" applyAlignment="1">
      <alignment horizontal="center"/>
    </xf>
    <xf numFmtId="0" fontId="17" fillId="0" borderId="33" xfId="193" applyBorder="1" applyAlignment="1" applyProtection="1">
      <alignment horizontal="center"/>
      <protection locked="0"/>
    </xf>
    <xf numFmtId="0" fontId="17" fillId="0" borderId="0" xfId="193" applyAlignment="1" applyProtection="1">
      <alignment horizontal="center"/>
      <protection locked="0"/>
    </xf>
    <xf numFmtId="4" fontId="17" fillId="0" borderId="0" xfId="193" applyNumberFormat="1" applyAlignment="1" applyProtection="1">
      <alignment horizontal="right"/>
      <protection locked="0"/>
    </xf>
    <xf numFmtId="4" fontId="17" fillId="0" borderId="1" xfId="193" applyNumberFormat="1" applyBorder="1" applyAlignment="1" applyProtection="1">
      <alignment horizontal="right"/>
      <protection locked="0"/>
    </xf>
    <xf numFmtId="0" fontId="17" fillId="0" borderId="31" xfId="193" applyBorder="1" applyAlignment="1" applyProtection="1">
      <alignment horizontal="center"/>
      <protection locked="0"/>
    </xf>
    <xf numFmtId="4" fontId="17" fillId="0" borderId="31" xfId="193" applyNumberFormat="1" applyBorder="1" applyAlignment="1" applyProtection="1">
      <alignment horizontal="right"/>
      <protection locked="0"/>
    </xf>
    <xf numFmtId="0" fontId="17" fillId="0" borderId="0" xfId="193" quotePrefix="1" applyAlignment="1" applyProtection="1">
      <alignment horizontal="center"/>
      <protection locked="0"/>
    </xf>
    <xf numFmtId="0" fontId="17" fillId="0" borderId="34" xfId="193" applyBorder="1" applyAlignment="1" applyProtection="1">
      <alignment horizontal="center"/>
      <protection locked="0"/>
    </xf>
    <xf numFmtId="4" fontId="17" fillId="0" borderId="34" xfId="193" applyNumberFormat="1" applyBorder="1" applyAlignment="1" applyProtection="1">
      <alignment horizontal="right"/>
      <protection locked="0"/>
    </xf>
    <xf numFmtId="3" fontId="17" fillId="0" borderId="0" xfId="193" applyNumberFormat="1"/>
    <xf numFmtId="0" fontId="17" fillId="0" borderId="1" xfId="193" applyBorder="1" applyAlignment="1" applyProtection="1">
      <alignment horizontal="center"/>
      <protection locked="0"/>
    </xf>
    <xf numFmtId="164" fontId="17" fillId="0" borderId="1" xfId="193" applyNumberFormat="1" applyBorder="1"/>
    <xf numFmtId="164" fontId="17" fillId="0" borderId="0" xfId="193" applyNumberFormat="1"/>
    <xf numFmtId="0" fontId="17" fillId="0" borderId="0" xfId="0" applyFont="1" applyAlignment="1">
      <alignment vertical="center" wrapText="1"/>
    </xf>
    <xf numFmtId="0" fontId="17" fillId="0" borderId="34" xfId="193" applyBorder="1" applyAlignment="1">
      <alignment horizontal="center"/>
    </xf>
    <xf numFmtId="164" fontId="17" fillId="0" borderId="0" xfId="193" applyNumberFormat="1" applyAlignment="1">
      <alignment horizontal="right"/>
    </xf>
    <xf numFmtId="0" fontId="17" fillId="0" borderId="0" xfId="193" applyAlignment="1">
      <alignment horizontal="right"/>
    </xf>
    <xf numFmtId="165" fontId="17" fillId="0" borderId="0" xfId="193" applyNumberFormat="1" applyAlignment="1" applyProtection="1">
      <alignment horizontal="right"/>
      <protection locked="0"/>
    </xf>
    <xf numFmtId="2" fontId="17" fillId="0" borderId="0" xfId="193" applyNumberFormat="1" applyAlignment="1" applyProtection="1">
      <alignment horizontal="right"/>
      <protection locked="0"/>
    </xf>
    <xf numFmtId="4" fontId="17" fillId="0" borderId="0" xfId="193" applyNumberFormat="1" applyAlignment="1">
      <alignment horizontal="right"/>
    </xf>
    <xf numFmtId="2" fontId="17" fillId="0" borderId="0" xfId="193" applyNumberFormat="1" applyAlignment="1">
      <alignment horizontal="right"/>
    </xf>
    <xf numFmtId="4" fontId="17" fillId="0" borderId="31" xfId="193" applyNumberFormat="1" applyBorder="1" applyAlignment="1">
      <alignment horizontal="center"/>
    </xf>
    <xf numFmtId="4" fontId="17" fillId="0" borderId="31" xfId="193" applyNumberFormat="1" applyBorder="1" applyAlignment="1">
      <alignment horizontal="right"/>
    </xf>
    <xf numFmtId="164" fontId="17" fillId="0" borderId="0" xfId="193" applyNumberFormat="1" applyAlignment="1" applyProtection="1">
      <alignment horizontal="right"/>
      <protection locked="0"/>
    </xf>
    <xf numFmtId="43" fontId="17" fillId="0" borderId="1" xfId="1" applyFont="1" applyBorder="1" applyAlignment="1" applyProtection="1">
      <alignment horizontal="right"/>
      <protection locked="0"/>
    </xf>
    <xf numFmtId="171" fontId="17" fillId="0" borderId="0" xfId="193" applyNumberFormat="1" applyAlignment="1" applyProtection="1">
      <alignment horizontal="right"/>
      <protection locked="0"/>
    </xf>
    <xf numFmtId="164" fontId="17" fillId="0" borderId="0" xfId="1" applyNumberFormat="1" applyFont="1" applyBorder="1"/>
    <xf numFmtId="164" fontId="17" fillId="0" borderId="34" xfId="1" applyNumberFormat="1" applyFont="1" applyBorder="1" applyAlignment="1">
      <alignment horizontal="right"/>
    </xf>
    <xf numFmtId="164" fontId="17" fillId="0" borderId="0" xfId="1" applyNumberFormat="1" applyFont="1" applyAlignment="1">
      <alignment horizontal="right"/>
    </xf>
    <xf numFmtId="0" fontId="25" fillId="0" borderId="0" xfId="0" applyFont="1" applyAlignment="1">
      <alignment horizontal="right" indent="3"/>
    </xf>
    <xf numFmtId="173" fontId="25" fillId="0" borderId="0" xfId="0" applyNumberFormat="1" applyFont="1" applyAlignment="1">
      <alignment horizontal="right" indent="3"/>
    </xf>
    <xf numFmtId="3" fontId="25" fillId="0" borderId="0" xfId="0" applyNumberFormat="1" applyFont="1" applyAlignment="1">
      <alignment horizontal="centerContinuous"/>
    </xf>
    <xf numFmtId="173" fontId="25" fillId="0" borderId="0" xfId="0" applyNumberFormat="1" applyFont="1" applyAlignment="1">
      <alignment horizontal="centerContinuous"/>
    </xf>
    <xf numFmtId="166" fontId="25" fillId="0" borderId="0" xfId="25" applyNumberFormat="1" applyFont="1" applyFill="1" applyBorder="1" applyAlignment="1">
      <alignment horizontal="centerContinuous"/>
    </xf>
    <xf numFmtId="173" fontId="25" fillId="0" borderId="29" xfId="0" applyNumberFormat="1" applyFont="1" applyBorder="1" applyAlignment="1">
      <alignment horizontal="centerContinuous"/>
    </xf>
    <xf numFmtId="166" fontId="25" fillId="0" borderId="31" xfId="25" applyNumberFormat="1" applyFont="1" applyFill="1" applyBorder="1" applyAlignment="1">
      <alignment horizontal="centerContinuous"/>
    </xf>
    <xf numFmtId="166" fontId="25" fillId="0" borderId="29" xfId="25" applyNumberFormat="1" applyFont="1" applyFill="1" applyBorder="1" applyAlignment="1">
      <alignment horizontal="centerContinuous"/>
    </xf>
    <xf numFmtId="3" fontId="25" fillId="0" borderId="8" xfId="0" applyNumberFormat="1" applyFont="1" applyBorder="1" applyAlignment="1">
      <alignment horizontal="center" wrapText="1"/>
    </xf>
    <xf numFmtId="173" fontId="25" fillId="0" borderId="8" xfId="0" applyNumberFormat="1" applyFont="1" applyBorder="1" applyAlignment="1">
      <alignment horizontal="center" wrapText="1"/>
    </xf>
    <xf numFmtId="166" fontId="25" fillId="0" borderId="8" xfId="25" applyNumberFormat="1" applyFont="1" applyFill="1" applyBorder="1" applyAlignment="1">
      <alignment horizontal="center" wrapText="1"/>
    </xf>
    <xf numFmtId="3" fontId="25" fillId="0" borderId="32" xfId="0" applyNumberFormat="1" applyFont="1" applyBorder="1" applyAlignment="1">
      <alignment horizontal="right" indent="2"/>
    </xf>
    <xf numFmtId="173" fontId="25" fillId="0" borderId="32" xfId="0" applyNumberFormat="1" applyFont="1" applyBorder="1" applyAlignment="1">
      <alignment horizontal="right" indent="2"/>
    </xf>
    <xf numFmtId="166" fontId="25" fillId="0" borderId="32" xfId="25" applyNumberFormat="1" applyFont="1" applyFill="1" applyBorder="1" applyAlignment="1">
      <alignment horizontal="right" indent="2"/>
    </xf>
    <xf numFmtId="3" fontId="25" fillId="0" borderId="6" xfId="0" applyNumberFormat="1" applyFont="1" applyBorder="1" applyAlignment="1">
      <alignment horizontal="right" indent="2"/>
    </xf>
    <xf numFmtId="173" fontId="25" fillId="0" borderId="6" xfId="0" applyNumberFormat="1" applyFont="1" applyBorder="1" applyAlignment="1">
      <alignment horizontal="right" indent="2"/>
    </xf>
    <xf numFmtId="166" fontId="25" fillId="0" borderId="6" xfId="25" applyNumberFormat="1" applyFont="1" applyFill="1" applyBorder="1" applyAlignment="1">
      <alignment horizontal="right" indent="2"/>
    </xf>
    <xf numFmtId="3" fontId="25" fillId="0" borderId="8" xfId="0" applyNumberFormat="1" applyFont="1" applyBorder="1" applyAlignment="1">
      <alignment horizontal="right" indent="2"/>
    </xf>
    <xf numFmtId="173" fontId="25" fillId="0" borderId="8" xfId="0" applyNumberFormat="1" applyFont="1" applyBorder="1" applyAlignment="1">
      <alignment horizontal="right" indent="2"/>
    </xf>
    <xf numFmtId="166" fontId="25" fillId="0" borderId="8" xfId="25" applyNumberFormat="1" applyFont="1" applyFill="1" applyBorder="1" applyAlignment="1">
      <alignment horizontal="right" indent="2"/>
    </xf>
    <xf numFmtId="3" fontId="17" fillId="0" borderId="0" xfId="129" applyNumberFormat="1" applyFont="1"/>
    <xf numFmtId="0" fontId="17" fillId="0" borderId="6" xfId="129" quotePrefix="1" applyFont="1" applyBorder="1" applyAlignment="1">
      <alignment horizontal="center"/>
    </xf>
    <xf numFmtId="0" fontId="17" fillId="0" borderId="14" xfId="0" applyFont="1" applyBorder="1" applyAlignment="1">
      <alignment horizontal="center" vertical="center"/>
    </xf>
    <xf numFmtId="0" fontId="17" fillId="0" borderId="31" xfId="0" applyFont="1" applyBorder="1" applyAlignment="1">
      <alignment horizontal="center" vertical="center"/>
    </xf>
    <xf numFmtId="0" fontId="17" fillId="0" borderId="15" xfId="0" applyFont="1" applyBorder="1"/>
    <xf numFmtId="0" fontId="17" fillId="0" borderId="0" xfId="60" applyAlignment="1">
      <alignment horizontal="left" vertical="top" wrapText="1"/>
    </xf>
    <xf numFmtId="0" fontId="17" fillId="0" borderId="0" xfId="60" quotePrefix="1" applyAlignment="1">
      <alignment horizontal="left" vertical="top" wrapText="1"/>
    </xf>
    <xf numFmtId="0" fontId="17" fillId="0" borderId="0" xfId="193" applyAlignment="1">
      <alignment horizontal="left" vertical="top" wrapText="1"/>
    </xf>
    <xf numFmtId="0" fontId="18" fillId="0" borderId="0" xfId="0" applyFont="1" applyAlignment="1">
      <alignment horizontal="center"/>
    </xf>
    <xf numFmtId="0" fontId="17" fillId="0" borderId="0" xfId="129" applyFont="1" applyAlignment="1">
      <alignment horizontal="left" vertical="top" wrapText="1"/>
    </xf>
    <xf numFmtId="166" fontId="25" fillId="0" borderId="32" xfId="25" applyNumberFormat="1" applyFont="1" applyBorder="1" applyAlignment="1">
      <alignment horizontal="right" indent="6"/>
    </xf>
    <xf numFmtId="166" fontId="25" fillId="0" borderId="8" xfId="25" applyNumberFormat="1" applyFont="1" applyBorder="1" applyAlignment="1">
      <alignment horizontal="right" indent="6"/>
    </xf>
    <xf numFmtId="166" fontId="25" fillId="0" borderId="26" xfId="25" applyNumberFormat="1" applyFont="1" applyBorder="1" applyAlignment="1">
      <alignment horizontal="right" indent="6"/>
    </xf>
    <xf numFmtId="166" fontId="25" fillId="0" borderId="27" xfId="25" applyNumberFormat="1" applyFont="1" applyBorder="1" applyAlignment="1">
      <alignment horizontal="right" indent="6"/>
    </xf>
    <xf numFmtId="166" fontId="25" fillId="0" borderId="4" xfId="25" applyNumberFormat="1" applyFont="1" applyBorder="1" applyAlignment="1">
      <alignment horizontal="right" indent="6"/>
    </xf>
    <xf numFmtId="166" fontId="25" fillId="0" borderId="9" xfId="25" applyNumberFormat="1" applyFont="1" applyBorder="1" applyAlignment="1">
      <alignment horizontal="right" indent="6"/>
    </xf>
  </cellXfs>
  <cellStyles count="305">
    <cellStyle name="20% - Accent1 2" xfId="209" xr:uid="{972CF599-6E12-4B5F-B18D-3BA6F4FAA065}"/>
    <cellStyle name="20% - Accent1 3" xfId="208" xr:uid="{FE038531-3C40-401E-93EF-B287FE6397F3}"/>
    <cellStyle name="20% - Accent2 2" xfId="211" xr:uid="{A9BFBCFA-EA5A-4614-8B80-13AA51316D4D}"/>
    <cellStyle name="20% - Accent2 3" xfId="210" xr:uid="{01454F44-D0FB-4D0C-9484-CF4130DD0108}"/>
    <cellStyle name="20% - Accent3 2" xfId="213" xr:uid="{A1598BE8-83CF-4FCD-BC66-8909E77E81E4}"/>
    <cellStyle name="20% - Accent3 3" xfId="212" xr:uid="{C63B5583-9E8F-40B1-BCF8-CB6CA67E34DF}"/>
    <cellStyle name="20% - Accent4 2" xfId="215" xr:uid="{B30E3BB2-D10D-4100-B1D2-B3C2DB1F14EC}"/>
    <cellStyle name="20% - Accent4 3" xfId="214" xr:uid="{029862D1-227A-4758-A6B3-392AFFAE8D6D}"/>
    <cellStyle name="20% - Accent5 2" xfId="217" xr:uid="{2492D00F-9161-4D68-9DAC-F127B7750CF2}"/>
    <cellStyle name="20% - Accent5 3" xfId="216" xr:uid="{A8D66CD4-EE9D-4A61-8C06-5E76E804905A}"/>
    <cellStyle name="20% - Accent6 2" xfId="219" xr:uid="{1D5C5A14-2606-43BE-BC88-0AA97E51F168}"/>
    <cellStyle name="20% - Accent6 3" xfId="218" xr:uid="{686646FD-1F6D-4F29-9416-59FD34EB2B8D}"/>
    <cellStyle name="40% - Accent1 2" xfId="221" xr:uid="{BEA2ECE6-0022-40DA-B8D1-CB9EA47989D3}"/>
    <cellStyle name="40% - Accent1 3" xfId="220" xr:uid="{D7D79995-54D6-4C60-A008-423015C846C7}"/>
    <cellStyle name="40% - Accent2 2" xfId="223" xr:uid="{43A75A86-B8C4-40C1-A275-EFFFDBDE20BF}"/>
    <cellStyle name="40% - Accent2 3" xfId="222" xr:uid="{D30E3060-5B54-4203-B090-FBE748CBFB7C}"/>
    <cellStyle name="40% - Accent3 2" xfId="225" xr:uid="{EB29052C-6888-4899-97A4-57CB0F7FCE06}"/>
    <cellStyle name="40% - Accent3 3" xfId="224" xr:uid="{CC1C07F5-B42F-46E2-A9CB-F18A30439D7C}"/>
    <cellStyle name="40% - Accent4 2" xfId="227" xr:uid="{3FA770A7-0E11-42AD-A346-DB5EFBE21796}"/>
    <cellStyle name="40% - Accent4 3" xfId="226" xr:uid="{C494C379-DE04-431D-95F7-12C0BF8FE0A5}"/>
    <cellStyle name="40% - Accent5 2" xfId="229" xr:uid="{9EC5904A-5E61-4645-B314-3208317843A8}"/>
    <cellStyle name="40% - Accent5 3" xfId="228" xr:uid="{2EB2C29C-352D-4D63-9DEC-9DBC23B70612}"/>
    <cellStyle name="40% - Accent6 2" xfId="231" xr:uid="{3DE91C19-E08C-4507-B493-6A0409BEB653}"/>
    <cellStyle name="40% - Accent6 3" xfId="230" xr:uid="{4F68464B-F14A-4692-BA05-EDF1AFFB6405}"/>
    <cellStyle name="60% - Accent1 2" xfId="232" xr:uid="{77FB84A7-8791-406F-ADDB-5C4F7BB6F6BD}"/>
    <cellStyle name="60% - Accent2 2" xfId="233" xr:uid="{88576E8C-2B3F-4D1F-8731-D5495BE0792F}"/>
    <cellStyle name="60% - Accent3 2" xfId="234" xr:uid="{51C7DA63-D131-4878-A2CE-6A828F5A2C8A}"/>
    <cellStyle name="60% - Accent4 2" xfId="235" xr:uid="{F89D3099-668B-41BF-9FDB-495A4B65B416}"/>
    <cellStyle name="60% - Accent5 2" xfId="236" xr:uid="{9D2B4522-6ED6-4842-8CEC-B01C8B602D4C}"/>
    <cellStyle name="60% - Accent6 2" xfId="237" xr:uid="{F6191FDF-010C-4DA8-8475-B482CD74902F}"/>
    <cellStyle name="Accent1 2" xfId="238" xr:uid="{A4085E25-08C2-4001-AB52-EF7BAE62C841}"/>
    <cellStyle name="Accent2 2" xfId="239" xr:uid="{B281512C-345E-48E1-9FB5-47D5856CF968}"/>
    <cellStyle name="Accent3 2" xfId="240" xr:uid="{1B496784-768B-4CD8-BBC1-8110C4406F9A}"/>
    <cellStyle name="Accent4 2" xfId="241" xr:uid="{A53A95DB-E972-4EF3-8C1C-4A9799CBD50F}"/>
    <cellStyle name="Accent5 2" xfId="242" xr:uid="{7DE2A437-F980-4615-98F7-0FE5659626B5}"/>
    <cellStyle name="Accent6 2" xfId="243" xr:uid="{F09229A5-169C-494E-8944-A9B5B639BB46}"/>
    <cellStyle name="Bad 2" xfId="244" xr:uid="{DC84DE09-E54C-4A1C-87A7-B7CC52BC46C6}"/>
    <cellStyle name="Calculation 2" xfId="245" xr:uid="{85E44375-FBE1-4511-A17B-B9E3D97B373A}"/>
    <cellStyle name="Check Cell 2" xfId="246" xr:uid="{061ECD68-58F8-4966-8818-47B8FF88BD76}"/>
    <cellStyle name="Comma" xfId="1" builtinId="3"/>
    <cellStyle name="Comma 10" xfId="125" xr:uid="{00000000-0005-0000-0000-000001000000}"/>
    <cellStyle name="Comma 10 2" xfId="185" xr:uid="{00000000-0005-0000-0000-000002000000}"/>
    <cellStyle name="Comma 11" xfId="195" xr:uid="{00000000-0005-0000-0000-000003000000}"/>
    <cellStyle name="Comma 12" xfId="207" xr:uid="{5A078811-067B-4A50-B84F-1E01BE54B209}"/>
    <cellStyle name="Comma 2" xfId="2" xr:uid="{00000000-0005-0000-0000-000004000000}"/>
    <cellStyle name="Comma 2 2" xfId="3" xr:uid="{00000000-0005-0000-0000-000005000000}"/>
    <cellStyle name="Comma 2 2 2" xfId="134" xr:uid="{00000000-0005-0000-0000-000006000000}"/>
    <cellStyle name="Comma 2 2 3" xfId="247" xr:uid="{333FCB55-BCED-4D0D-A3DE-CD5175D917E1}"/>
    <cellStyle name="Comma 2 3" xfId="4" xr:uid="{00000000-0005-0000-0000-000007000000}"/>
    <cellStyle name="Comma 2 3 2" xfId="37" xr:uid="{00000000-0005-0000-0000-000008000000}"/>
    <cellStyle name="Comma 2 3 3" xfId="277" xr:uid="{9F6F38D6-6C06-4CBE-BEA1-9BD57A14D7E2}"/>
    <cellStyle name="Comma 2 4" xfId="38" xr:uid="{00000000-0005-0000-0000-000009000000}"/>
    <cellStyle name="Comma 2 5" xfId="39" xr:uid="{00000000-0005-0000-0000-00000A000000}"/>
    <cellStyle name="Comma 3" xfId="5" xr:uid="{00000000-0005-0000-0000-00000B000000}"/>
    <cellStyle name="Comma 3 2" xfId="40" xr:uid="{00000000-0005-0000-0000-00000C000000}"/>
    <cellStyle name="Comma 3 2 2" xfId="41" xr:uid="{00000000-0005-0000-0000-00000D000000}"/>
    <cellStyle name="Comma 3 2 3" xfId="284" xr:uid="{BFE74ED0-966B-44CD-8383-83DB8F21BB76}"/>
    <cellStyle name="Comma 3 3" xfId="288" xr:uid="{FAD3E758-998F-4F8D-B5CF-66C3F5784A64}"/>
    <cellStyle name="Comma 4" xfId="6" xr:uid="{00000000-0005-0000-0000-00000E000000}"/>
    <cellStyle name="Comma 4 2" xfId="249" xr:uid="{58554CAA-0356-4D1B-8945-837C3633E8E7}"/>
    <cellStyle name="Comma 4 3" xfId="289" xr:uid="{F4029202-FEBB-41A9-AC6E-E6EADC23FC84}"/>
    <cellStyle name="Comma 4 4" xfId="248" xr:uid="{C1EDA0DD-052D-4127-8628-8642FF07752D}"/>
    <cellStyle name="Comma 5" xfId="42" xr:uid="{00000000-0005-0000-0000-00000F000000}"/>
    <cellStyle name="Comma 5 2" xfId="286" xr:uid="{7FCF5733-7FCF-479F-A1ED-9E04099B8A03}"/>
    <cellStyle name="Comma 5 3" xfId="276" xr:uid="{C1CAF319-8BF7-4546-8D57-471BFCA66911}"/>
    <cellStyle name="Comma 6" xfId="43" xr:uid="{00000000-0005-0000-0000-000010000000}"/>
    <cellStyle name="Comma 6 2" xfId="44" xr:uid="{00000000-0005-0000-0000-000011000000}"/>
    <cellStyle name="Comma 6 2 2" xfId="148" xr:uid="{00000000-0005-0000-0000-000012000000}"/>
    <cellStyle name="Comma 7" xfId="45" xr:uid="{00000000-0005-0000-0000-000013000000}"/>
    <cellStyle name="Comma 7 2" xfId="46" xr:uid="{00000000-0005-0000-0000-000014000000}"/>
    <cellStyle name="Comma 8" xfId="47" xr:uid="{00000000-0005-0000-0000-000015000000}"/>
    <cellStyle name="Comma 9" xfId="48" xr:uid="{00000000-0005-0000-0000-000016000000}"/>
    <cellStyle name="Currency 2" xfId="7" xr:uid="{00000000-0005-0000-0000-000017000000}"/>
    <cellStyle name="Currency 2 2" xfId="49" xr:uid="{00000000-0005-0000-0000-000018000000}"/>
    <cellStyle name="Currency 2 2 2" xfId="279" xr:uid="{6A42F084-F70F-4A2C-9A67-93FF7B1A91D4}"/>
    <cellStyle name="Currency 2 3" xfId="50" xr:uid="{00000000-0005-0000-0000-000019000000}"/>
    <cellStyle name="Currency 2 3 2" xfId="51" xr:uid="{00000000-0005-0000-0000-00001A000000}"/>
    <cellStyle name="Currency 2 4" xfId="251" xr:uid="{EF244ED0-5486-4972-8552-9F049795BC95}"/>
    <cellStyle name="Currency 3" xfId="8" xr:uid="{00000000-0005-0000-0000-00001B000000}"/>
    <cellStyle name="Currency 3 2" xfId="135" xr:uid="{00000000-0005-0000-0000-00001C000000}"/>
    <cellStyle name="Currency 4" xfId="52" xr:uid="{00000000-0005-0000-0000-00001D000000}"/>
    <cellStyle name="Currency 4 2" xfId="53" xr:uid="{00000000-0005-0000-0000-00001E000000}"/>
    <cellStyle name="Currency 5" xfId="126" xr:uid="{00000000-0005-0000-0000-00001F000000}"/>
    <cellStyle name="Currency 5 2" xfId="186" xr:uid="{00000000-0005-0000-0000-000020000000}"/>
    <cellStyle name="Currency 5 2 2" xfId="287" xr:uid="{C35CB14C-45DD-4D9C-A12E-1AC6C5815AB0}"/>
    <cellStyle name="Currency 5 3" xfId="250" xr:uid="{ECDB1695-96CE-46AC-87DC-2D624849C145}"/>
    <cellStyle name="Currency 6" xfId="278" xr:uid="{B94DA936-F4D8-45F7-BD2D-7B1DFE5A489D}"/>
    <cellStyle name="Explanatory Text 2" xfId="252" xr:uid="{1745C51D-D0FD-4A20-A128-495E7C6F6F61}"/>
    <cellStyle name="Good 2" xfId="253" xr:uid="{8B290A93-C3B1-4148-A865-864DDD1C0745}"/>
    <cellStyle name="Heading 1 2" xfId="254" xr:uid="{858CAB2A-8EC1-46EF-A513-6512EDEA92D6}"/>
    <cellStyle name="Heading 2 2" xfId="255" xr:uid="{C331A229-3329-4170-B5F7-3444B0C8622F}"/>
    <cellStyle name="Heading 3 2" xfId="256" xr:uid="{F0F3760E-290D-4629-8121-A55BAB612377}"/>
    <cellStyle name="Heading 3 2 2" xfId="303" xr:uid="{1D648C87-C62E-4F76-B8CD-C22393C66934}"/>
    <cellStyle name="Heading 4 2" xfId="257" xr:uid="{4532F6C5-3AA3-4D8F-ACCA-CF267885CCC1}"/>
    <cellStyle name="Hyperlink 2" xfId="54" xr:uid="{00000000-0005-0000-0000-000021000000}"/>
    <cellStyle name="Input 2" xfId="258" xr:uid="{66A95074-5465-4032-A299-8CC6440DFB07}"/>
    <cellStyle name="Linked Cell 2" xfId="259" xr:uid="{26E3A9B2-27CE-497F-B4DC-73DF034A644B}"/>
    <cellStyle name="Neutral 2" xfId="260" xr:uid="{C8D9B657-7314-48B6-9543-6BEA7703E8C5}"/>
    <cellStyle name="Normal" xfId="0" builtinId="0"/>
    <cellStyle name="Normal 10" xfId="36" xr:uid="{00000000-0005-0000-0000-000023000000}"/>
    <cellStyle name="Normal 10 2" xfId="55" xr:uid="{00000000-0005-0000-0000-000024000000}"/>
    <cellStyle name="Normal 10 2 2" xfId="149" xr:uid="{00000000-0005-0000-0000-000025000000}"/>
    <cellStyle name="Normal 10 3" xfId="56" xr:uid="{00000000-0005-0000-0000-000026000000}"/>
    <cellStyle name="Normal 10 3 2" xfId="150" xr:uid="{00000000-0005-0000-0000-000027000000}"/>
    <cellStyle name="Normal 10 4" xfId="122" xr:uid="{00000000-0005-0000-0000-000028000000}"/>
    <cellStyle name="Normal 10 4 2" xfId="182" xr:uid="{00000000-0005-0000-0000-000029000000}"/>
    <cellStyle name="Normal 10 4 3" xfId="191" xr:uid="{00000000-0005-0000-0000-00002A000000}"/>
    <cellStyle name="Normal 10 5" xfId="147" xr:uid="{00000000-0005-0000-0000-00002B000000}"/>
    <cellStyle name="Normal 10 6" xfId="290" xr:uid="{89598E02-44A2-47AA-A0DC-6C82B2C235F0}"/>
    <cellStyle name="Normal 11" xfId="57" xr:uid="{00000000-0005-0000-0000-00002C000000}"/>
    <cellStyle name="Normal 11 2" xfId="58" xr:uid="{00000000-0005-0000-0000-00002D000000}"/>
    <cellStyle name="Normal 11 2 2" xfId="152" xr:uid="{00000000-0005-0000-0000-00002E000000}"/>
    <cellStyle name="Normal 11 3" xfId="59" xr:uid="{00000000-0005-0000-0000-00002F000000}"/>
    <cellStyle name="Normal 11 3 2" xfId="153" xr:uid="{00000000-0005-0000-0000-000030000000}"/>
    <cellStyle name="Normal 11 4" xfId="151" xr:uid="{00000000-0005-0000-0000-000031000000}"/>
    <cellStyle name="Normal 11 5" xfId="291" xr:uid="{78C7C738-9768-4A20-9E6B-625122F191C6}"/>
    <cellStyle name="Normal 12" xfId="60" xr:uid="{00000000-0005-0000-0000-000032000000}"/>
    <cellStyle name="Normal 12 2" xfId="61" xr:uid="{00000000-0005-0000-0000-000033000000}"/>
    <cellStyle name="Normal 12 2 2" xfId="62" xr:uid="{00000000-0005-0000-0000-000034000000}"/>
    <cellStyle name="Normal 12 2 2 2" xfId="63" xr:uid="{00000000-0005-0000-0000-000035000000}"/>
    <cellStyle name="Normal 12 3" xfId="292" xr:uid="{69F611EC-3ACA-4D7D-942C-3E09C6ED6FFD}"/>
    <cellStyle name="Normal 13" xfId="64" xr:uid="{00000000-0005-0000-0000-000036000000}"/>
    <cellStyle name="Normal 13 2" xfId="293" xr:uid="{B7463B6A-EFBD-4AA3-9277-4395CEA194FB}"/>
    <cellStyle name="Normal 14" xfId="120" xr:uid="{00000000-0005-0000-0000-000037000000}"/>
    <cellStyle name="Normal 15" xfId="9" xr:uid="{00000000-0005-0000-0000-000038000000}"/>
    <cellStyle name="Normal 15 2" xfId="65" xr:uid="{00000000-0005-0000-0000-000039000000}"/>
    <cellStyle name="Normal 15 2 2" xfId="154" xr:uid="{00000000-0005-0000-0000-00003A000000}"/>
    <cellStyle name="Normal 15 3" xfId="136" xr:uid="{00000000-0005-0000-0000-00003B000000}"/>
    <cellStyle name="Normal 16" xfId="10" xr:uid="{00000000-0005-0000-0000-00003C000000}"/>
    <cellStyle name="Normal 16 2" xfId="66" xr:uid="{00000000-0005-0000-0000-00003D000000}"/>
    <cellStyle name="Normal 16 2 2" xfId="155" xr:uid="{00000000-0005-0000-0000-00003E000000}"/>
    <cellStyle name="Normal 16 2 7" xfId="304" xr:uid="{077A2BD7-C70C-430B-9B78-549181DD6353}"/>
    <cellStyle name="Normal 16 3" xfId="137" xr:uid="{00000000-0005-0000-0000-00003F000000}"/>
    <cellStyle name="Normal 17" xfId="123" xr:uid="{00000000-0005-0000-0000-000040000000}"/>
    <cellStyle name="Normal 17 2" xfId="183" xr:uid="{00000000-0005-0000-0000-000041000000}"/>
    <cellStyle name="Normal 17 3" xfId="192" xr:uid="{00000000-0005-0000-0000-000042000000}"/>
    <cellStyle name="Normal 17 4 2" xfId="197" xr:uid="{00000000-0005-0000-0000-000043000000}"/>
    <cellStyle name="Normal 18" xfId="35" xr:uid="{00000000-0005-0000-0000-000044000000}"/>
    <cellStyle name="Normal 18 2" xfId="67" xr:uid="{00000000-0005-0000-0000-000045000000}"/>
    <cellStyle name="Normal 19" xfId="129" xr:uid="{00000000-0005-0000-0000-000046000000}"/>
    <cellStyle name="Normal 19 2" xfId="187" xr:uid="{00000000-0005-0000-0000-000047000000}"/>
    <cellStyle name="Normal 2" xfId="11" xr:uid="{00000000-0005-0000-0000-000048000000}"/>
    <cellStyle name="Normal 2 10" xfId="68" xr:uid="{00000000-0005-0000-0000-000049000000}"/>
    <cellStyle name="Normal 2 10 2" xfId="156" xr:uid="{00000000-0005-0000-0000-00004A000000}"/>
    <cellStyle name="Normal 2 10 2 2" xfId="193" xr:uid="{00000000-0005-0000-0000-00004B000000}"/>
    <cellStyle name="Normal 2 11" xfId="69" xr:uid="{00000000-0005-0000-0000-00004C000000}"/>
    <cellStyle name="Normal 2 12" xfId="70" xr:uid="{00000000-0005-0000-0000-00004D000000}"/>
    <cellStyle name="Normal 2 12 2" xfId="157" xr:uid="{00000000-0005-0000-0000-00004E000000}"/>
    <cellStyle name="Normal 2 13" xfId="204" xr:uid="{5D4EDF44-C8F0-4EE1-AC84-2200897D23E6}"/>
    <cellStyle name="Normal 2 2" xfId="12" xr:uid="{00000000-0005-0000-0000-00004F000000}"/>
    <cellStyle name="Normal 2 2 2" xfId="71" xr:uid="{00000000-0005-0000-0000-000050000000}"/>
    <cellStyle name="Normal 2 2 2 2" xfId="294" xr:uid="{03FCD42A-2E72-4FCF-874F-F4728F99C872}"/>
    <cellStyle name="Normal 2 2 3" xfId="72" xr:uid="{00000000-0005-0000-0000-000051000000}"/>
    <cellStyle name="Normal 2 2 4" xfId="73" xr:uid="{00000000-0005-0000-0000-000052000000}"/>
    <cellStyle name="Normal 2 2 4 2" xfId="158" xr:uid="{00000000-0005-0000-0000-000053000000}"/>
    <cellStyle name="Normal 2 2 5" xfId="261" xr:uid="{B76949C0-8E05-4438-8845-AAF0CB004401}"/>
    <cellStyle name="Normal 2 3" xfId="13" xr:uid="{00000000-0005-0000-0000-000054000000}"/>
    <cellStyle name="Normal 2 3 2" xfId="74" xr:uid="{00000000-0005-0000-0000-000055000000}"/>
    <cellStyle name="Normal 2 3 2 2" xfId="159" xr:uid="{00000000-0005-0000-0000-000056000000}"/>
    <cellStyle name="Normal 2 3 3" xfId="128" xr:uid="{00000000-0005-0000-0000-000057000000}"/>
    <cellStyle name="Normal 2 4" xfId="75" xr:uid="{00000000-0005-0000-0000-000058000000}"/>
    <cellStyle name="Normal 2 4 2" xfId="160" xr:uid="{00000000-0005-0000-0000-000059000000}"/>
    <cellStyle name="Normal 2 5" xfId="76" xr:uid="{00000000-0005-0000-0000-00005A000000}"/>
    <cellStyle name="Normal 2 5 2" xfId="161" xr:uid="{00000000-0005-0000-0000-00005B000000}"/>
    <cellStyle name="Normal 2 6" xfId="77" xr:uid="{00000000-0005-0000-0000-00005C000000}"/>
    <cellStyle name="Normal 2 6 2" xfId="162" xr:uid="{00000000-0005-0000-0000-00005D000000}"/>
    <cellStyle name="Normal 2 7" xfId="78" xr:uid="{00000000-0005-0000-0000-00005E000000}"/>
    <cellStyle name="Normal 2 7 2" xfId="163" xr:uid="{00000000-0005-0000-0000-00005F000000}"/>
    <cellStyle name="Normal 2 7 7" xfId="199" xr:uid="{00000000-0005-0000-0000-000060000000}"/>
    <cellStyle name="Normal 2 8" xfId="79" xr:uid="{00000000-0005-0000-0000-000061000000}"/>
    <cellStyle name="Normal 2 8 2" xfId="164" xr:uid="{00000000-0005-0000-0000-000062000000}"/>
    <cellStyle name="Normal 2 9" xfId="80" xr:uid="{00000000-0005-0000-0000-000063000000}"/>
    <cellStyle name="Normal 2 9 2" xfId="165" xr:uid="{00000000-0005-0000-0000-000064000000}"/>
    <cellStyle name="Normal 20" xfId="194" xr:uid="{00000000-0005-0000-0000-000065000000}"/>
    <cellStyle name="Normal 21" xfId="196" xr:uid="{00000000-0005-0000-0000-000066000000}"/>
    <cellStyle name="Normal 22" xfId="200" xr:uid="{5FA8C68B-1557-4E8C-B64E-6BB355287B47}"/>
    <cellStyle name="Normal 23" xfId="201" xr:uid="{B5A67265-9595-4308-AC5C-EB818051633C}"/>
    <cellStyle name="Normal 24" xfId="203" xr:uid="{0E37B316-F982-4673-B537-2095513ECDA1}"/>
    <cellStyle name="Normal 28" xfId="14" xr:uid="{00000000-0005-0000-0000-000067000000}"/>
    <cellStyle name="Normal 28 2" xfId="81" xr:uid="{00000000-0005-0000-0000-000068000000}"/>
    <cellStyle name="Normal 28 2 2" xfId="166" xr:uid="{00000000-0005-0000-0000-000069000000}"/>
    <cellStyle name="Normal 28 3" xfId="138" xr:uid="{00000000-0005-0000-0000-00006A000000}"/>
    <cellStyle name="Normal 3" xfId="31" xr:uid="{00000000-0005-0000-0000-00006B000000}"/>
    <cellStyle name="Normal 3 2" xfId="15" xr:uid="{00000000-0005-0000-0000-00006C000000}"/>
    <cellStyle name="Normal 3 2 2" xfId="295" xr:uid="{7D9A259A-C2B8-4938-8F54-68BBE54ED7CD}"/>
    <cellStyle name="Normal 3 2 3" xfId="262" xr:uid="{E2F87752-0EBF-417E-9404-A2F71003FC9D}"/>
    <cellStyle name="Normal 3 3" xfId="32" xr:uid="{00000000-0005-0000-0000-00006D000000}"/>
    <cellStyle name="Normal 3 3 2" xfId="131" xr:uid="{00000000-0005-0000-0000-00006E000000}"/>
    <cellStyle name="Normal 3 3 3" xfId="145" xr:uid="{00000000-0005-0000-0000-00006F000000}"/>
    <cellStyle name="Normal 3 3 4" xfId="189" xr:uid="{00000000-0005-0000-0000-000070000000}"/>
    <cellStyle name="Normal 3 4" xfId="127" xr:uid="{00000000-0005-0000-0000-000071000000}"/>
    <cellStyle name="Normal 3 5" xfId="144" xr:uid="{00000000-0005-0000-0000-000072000000}"/>
    <cellStyle name="Normal 37" xfId="16" xr:uid="{00000000-0005-0000-0000-000073000000}"/>
    <cellStyle name="Normal 37 2" xfId="82" xr:uid="{00000000-0005-0000-0000-000074000000}"/>
    <cellStyle name="Normal 37 2 2" xfId="167" xr:uid="{00000000-0005-0000-0000-000075000000}"/>
    <cellStyle name="Normal 37 3" xfId="139" xr:uid="{00000000-0005-0000-0000-000076000000}"/>
    <cellStyle name="Normal 4" xfId="17" xr:uid="{00000000-0005-0000-0000-000077000000}"/>
    <cellStyle name="Normal 4 2" xfId="18" xr:uid="{00000000-0005-0000-0000-000078000000}"/>
    <cellStyle name="Normal 4 2 2" xfId="297" xr:uid="{542421B2-0EC0-4FB8-B138-80AD0CA1903B}"/>
    <cellStyle name="Normal 4 2 3" xfId="296" xr:uid="{E70B640E-D205-408B-87E8-1FBFDFD1040E}"/>
    <cellStyle name="Normal 4 3" xfId="83" xr:uid="{00000000-0005-0000-0000-000079000000}"/>
    <cellStyle name="Normal 4 4" xfId="140" xr:uid="{00000000-0005-0000-0000-00007A000000}"/>
    <cellStyle name="Normal 4 5" xfId="263" xr:uid="{8D91FD86-6F8E-483B-AE56-F9B0671DCCB1}"/>
    <cellStyle name="Normal 44" xfId="19" xr:uid="{00000000-0005-0000-0000-00007B000000}"/>
    <cellStyle name="Normal 44 2" xfId="141" xr:uid="{00000000-0005-0000-0000-00007C000000}"/>
    <cellStyle name="Normal 45" xfId="84" xr:uid="{00000000-0005-0000-0000-00007D000000}"/>
    <cellStyle name="Normal 45 2" xfId="85" xr:uid="{00000000-0005-0000-0000-00007E000000}"/>
    <cellStyle name="Normal 45 2 2" xfId="169" xr:uid="{00000000-0005-0000-0000-00007F000000}"/>
    <cellStyle name="Normal 45 3" xfId="168" xr:uid="{00000000-0005-0000-0000-000080000000}"/>
    <cellStyle name="Normal 48" xfId="86" xr:uid="{00000000-0005-0000-0000-000081000000}"/>
    <cellStyle name="Normal 48 2" xfId="87" xr:uid="{00000000-0005-0000-0000-000082000000}"/>
    <cellStyle name="Normal 48 2 2" xfId="88" xr:uid="{00000000-0005-0000-0000-000083000000}"/>
    <cellStyle name="Normal 5" xfId="20" xr:uid="{00000000-0005-0000-0000-000084000000}"/>
    <cellStyle name="Normal 5 2" xfId="89" xr:uid="{00000000-0005-0000-0000-000085000000}"/>
    <cellStyle name="Normal 5 2 2" xfId="90" xr:uid="{00000000-0005-0000-0000-000086000000}"/>
    <cellStyle name="Normal 5 2 2 2" xfId="91" xr:uid="{00000000-0005-0000-0000-000087000000}"/>
    <cellStyle name="Normal 5 2 3" xfId="265" xr:uid="{5DE12BCF-82C8-4093-AB9F-ADF8DF837019}"/>
    <cellStyle name="Normal 5 3" xfId="92" xr:uid="{00000000-0005-0000-0000-000088000000}"/>
    <cellStyle name="Normal 5 3 2" xfId="298" xr:uid="{C794793A-B4F2-4D18-B31A-1AE443DF7031}"/>
    <cellStyle name="Normal 5 4" xfId="93" xr:uid="{00000000-0005-0000-0000-000089000000}"/>
    <cellStyle name="Normal 5 4 2" xfId="170" xr:uid="{00000000-0005-0000-0000-00008A000000}"/>
    <cellStyle name="Normal 5 5" xfId="264" xr:uid="{12245A0C-2C0A-4AB6-8C54-108A7456F4C0}"/>
    <cellStyle name="Normal 6" xfId="21" xr:uid="{00000000-0005-0000-0000-00008B000000}"/>
    <cellStyle name="Normal 6 2" xfId="22" xr:uid="{00000000-0005-0000-0000-00008C000000}"/>
    <cellStyle name="Normal 6 2 2" xfId="94" xr:uid="{00000000-0005-0000-0000-00008D000000}"/>
    <cellStyle name="Normal 6 2 2 2" xfId="171" xr:uid="{00000000-0005-0000-0000-00008E000000}"/>
    <cellStyle name="Normal 6 3" xfId="95" xr:uid="{00000000-0005-0000-0000-00008F000000}"/>
    <cellStyle name="Normal 6 3 2" xfId="172" xr:uid="{00000000-0005-0000-0000-000090000000}"/>
    <cellStyle name="Normal 6 4" xfId="96" xr:uid="{00000000-0005-0000-0000-000091000000}"/>
    <cellStyle name="Normal 6 5" xfId="266" xr:uid="{C3820581-DA3F-4916-A7D0-92A3B8B2C5B7}"/>
    <cellStyle name="Normal 7" xfId="34" xr:uid="{00000000-0005-0000-0000-000092000000}"/>
    <cellStyle name="Normal 7 2" xfId="97" xr:uid="{00000000-0005-0000-0000-000093000000}"/>
    <cellStyle name="Normal 7 2 2" xfId="173" xr:uid="{00000000-0005-0000-0000-000094000000}"/>
    <cellStyle name="Normal 7 3" xfId="98" xr:uid="{00000000-0005-0000-0000-000095000000}"/>
    <cellStyle name="Normal 7 3 2" xfId="174" xr:uid="{00000000-0005-0000-0000-000096000000}"/>
    <cellStyle name="Normal 7 4" xfId="267" xr:uid="{1626D3EB-DC4A-4414-9BC3-74B978A5B465}"/>
    <cellStyle name="Normal 8" xfId="99" xr:uid="{00000000-0005-0000-0000-000097000000}"/>
    <cellStyle name="Normal 8 2" xfId="100" xr:uid="{00000000-0005-0000-0000-000098000000}"/>
    <cellStyle name="Normal 8 2 2" xfId="176" xr:uid="{00000000-0005-0000-0000-000099000000}"/>
    <cellStyle name="Normal 8 2 3" xfId="299" xr:uid="{9512872D-9F92-4EA7-922F-4895E3AECB34}"/>
    <cellStyle name="Normal 8 3" xfId="101" xr:uid="{00000000-0005-0000-0000-00009A000000}"/>
    <cellStyle name="Normal 8 3 2" xfId="177" xr:uid="{00000000-0005-0000-0000-00009B000000}"/>
    <cellStyle name="Normal 8 4" xfId="175" xr:uid="{00000000-0005-0000-0000-00009C000000}"/>
    <cellStyle name="Normal 8 5" xfId="275" xr:uid="{995BBAFC-1000-4797-9972-B81351774539}"/>
    <cellStyle name="Normal 9" xfId="102" xr:uid="{00000000-0005-0000-0000-00009D000000}"/>
    <cellStyle name="Normal 9 2" xfId="103" xr:uid="{00000000-0005-0000-0000-00009E000000}"/>
    <cellStyle name="Normal 9 2 2" xfId="179" xr:uid="{00000000-0005-0000-0000-00009F000000}"/>
    <cellStyle name="Normal 9 2 3" xfId="283" xr:uid="{B6240528-7E2E-4BF1-B65F-3A470E6DC6ED}"/>
    <cellStyle name="Normal 9 3" xfId="104" xr:uid="{00000000-0005-0000-0000-0000A0000000}"/>
    <cellStyle name="Normal 9 3 2" xfId="180" xr:uid="{00000000-0005-0000-0000-0000A1000000}"/>
    <cellStyle name="Normal 9 3 3" xfId="300" xr:uid="{404CA246-A103-4328-96B5-63EAF519BFD1}"/>
    <cellStyle name="Normal 9 4" xfId="178" xr:uid="{00000000-0005-0000-0000-0000A2000000}"/>
    <cellStyle name="Normal 9 5" xfId="282" xr:uid="{70DE7CAF-67FC-4563-AC5D-7616D9218985}"/>
    <cellStyle name="Normal_CA_EXH_8_WP" xfId="133" xr:uid="{00000000-0005-0000-0000-0000A3000000}"/>
    <cellStyle name="Normal_PLQUERY" xfId="23" xr:uid="{00000000-0005-0000-0000-0000A4000000}"/>
    <cellStyle name="Note 2" xfId="24" xr:uid="{00000000-0005-0000-0000-0000A5000000}"/>
    <cellStyle name="Note 2 2" xfId="142" xr:uid="{00000000-0005-0000-0000-0000A6000000}"/>
    <cellStyle name="Note 2 3" xfId="269" xr:uid="{30CF6CF3-7874-41B8-B9B7-C98E1B0B8AA1}"/>
    <cellStyle name="Note 3" xfId="268" xr:uid="{C93EDD33-239F-4280-A6D5-9A8DCEB6FE8B}"/>
    <cellStyle name="Output 2" xfId="270" xr:uid="{F4A025F7-9BAC-4806-A2CD-C8FEAE2E9CBF}"/>
    <cellStyle name="Percent" xfId="25" builtinId="5"/>
    <cellStyle name="Percent 10" xfId="121" xr:uid="{00000000-0005-0000-0000-0000A8000000}"/>
    <cellStyle name="Percent 11" xfId="124" xr:uid="{00000000-0005-0000-0000-0000A9000000}"/>
    <cellStyle name="Percent 11 2" xfId="184" xr:uid="{00000000-0005-0000-0000-0000AA000000}"/>
    <cellStyle name="Percent 11 3 2" xfId="198" xr:uid="{00000000-0005-0000-0000-0000AB000000}"/>
    <cellStyle name="Percent 12" xfId="130" xr:uid="{00000000-0005-0000-0000-0000AC000000}"/>
    <cellStyle name="Percent 12 2" xfId="188" xr:uid="{00000000-0005-0000-0000-0000AD000000}"/>
    <cellStyle name="Percent 13" xfId="202" xr:uid="{BFB5C178-89EB-4235-9F85-51B07933B801}"/>
    <cellStyle name="Percent 14" xfId="205" xr:uid="{47348062-82B6-42A2-A94E-083B194FB8FD}"/>
    <cellStyle name="Percent 2" xfId="26" xr:uid="{00000000-0005-0000-0000-0000AE000000}"/>
    <cellStyle name="Percent 2 2" xfId="27" xr:uid="{00000000-0005-0000-0000-0000AF000000}"/>
    <cellStyle name="Percent 2 2 2" xfId="281" xr:uid="{9FF4D904-8382-4CBC-939E-EDD2B4098A4F}"/>
    <cellStyle name="Percent 2 3" xfId="105" xr:uid="{00000000-0005-0000-0000-0000B0000000}"/>
    <cellStyle name="Percent 2 4" xfId="106" xr:uid="{00000000-0005-0000-0000-0000B1000000}"/>
    <cellStyle name="Percent 2 5" xfId="107" xr:uid="{00000000-0005-0000-0000-0000B2000000}"/>
    <cellStyle name="Percent 3" xfId="28" xr:uid="{00000000-0005-0000-0000-0000B3000000}"/>
    <cellStyle name="Percent 3 2" xfId="33" xr:uid="{00000000-0005-0000-0000-0000B4000000}"/>
    <cellStyle name="Percent 3 2 2" xfId="132" xr:uid="{00000000-0005-0000-0000-0000B5000000}"/>
    <cellStyle name="Percent 3 2 3" xfId="146" xr:uid="{00000000-0005-0000-0000-0000B6000000}"/>
    <cellStyle name="Percent 3 2 4" xfId="190" xr:uid="{00000000-0005-0000-0000-0000B7000000}"/>
    <cellStyle name="Percent 3 2 5" xfId="271" xr:uid="{E943012D-D3C1-4D69-8CB4-1324235A03F9}"/>
    <cellStyle name="Percent 3 3" xfId="108" xr:uid="{00000000-0005-0000-0000-0000B8000000}"/>
    <cellStyle name="Percent 3 4" xfId="109" xr:uid="{00000000-0005-0000-0000-0000B9000000}"/>
    <cellStyle name="Percent 3 4 2" xfId="285" xr:uid="{C4A95623-08F0-458C-A1A6-CC1708AF4BEF}"/>
    <cellStyle name="Percent 3 5" xfId="206" xr:uid="{B585686B-6F09-45FA-B5AE-B8CD25A5532C}"/>
    <cellStyle name="Percent 4" xfId="29" xr:uid="{00000000-0005-0000-0000-0000BA000000}"/>
    <cellStyle name="Percent 4 2" xfId="110" xr:uid="{00000000-0005-0000-0000-0000BB000000}"/>
    <cellStyle name="Percent 4 2 2" xfId="301" xr:uid="{48BDCA61-D100-4F53-91F6-42CD96A55C41}"/>
    <cellStyle name="Percent 4 3" xfId="111" xr:uid="{00000000-0005-0000-0000-0000BC000000}"/>
    <cellStyle name="Percent 4 3 2" xfId="112" xr:uid="{00000000-0005-0000-0000-0000BD000000}"/>
    <cellStyle name="Percent 4 4" xfId="143" xr:uid="{00000000-0005-0000-0000-0000BE000000}"/>
    <cellStyle name="Percent 5" xfId="30" xr:uid="{00000000-0005-0000-0000-0000BF000000}"/>
    <cellStyle name="Percent 5 2" xfId="113" xr:uid="{00000000-0005-0000-0000-0000C0000000}"/>
    <cellStyle name="Percent 5 2 2" xfId="302" xr:uid="{AB2C2F0F-57AE-4B3D-B16B-EAE0B38C2468}"/>
    <cellStyle name="Percent 5 3" xfId="114" xr:uid="{00000000-0005-0000-0000-0000C1000000}"/>
    <cellStyle name="Percent 5 4" xfId="280" xr:uid="{812FADD7-0655-4ED9-AB02-E721DDF8C423}"/>
    <cellStyle name="Percent 6" xfId="115" xr:uid="{00000000-0005-0000-0000-0000C2000000}"/>
    <cellStyle name="Percent 6 2" xfId="116" xr:uid="{00000000-0005-0000-0000-0000C3000000}"/>
    <cellStyle name="Percent 7" xfId="117" xr:uid="{00000000-0005-0000-0000-0000C4000000}"/>
    <cellStyle name="Percent 8" xfId="118" xr:uid="{00000000-0005-0000-0000-0000C5000000}"/>
    <cellStyle name="Percent 9" xfId="119" xr:uid="{00000000-0005-0000-0000-0000C6000000}"/>
    <cellStyle name="Percent 9 2" xfId="181" xr:uid="{00000000-0005-0000-0000-0000C7000000}"/>
    <cellStyle name="Title 2" xfId="272" xr:uid="{2FF96EE8-04F9-4CB4-A383-2F80A32094C3}"/>
    <cellStyle name="Total 2" xfId="273" xr:uid="{A6CD2BC5-85DC-49C8-AFF6-2665BD513DE5}"/>
    <cellStyle name="Warning Text 2" xfId="274" xr:uid="{083308C6-7890-475E-B8B0-A8400D32D24A}"/>
  </cellStyles>
  <dxfs count="0"/>
  <tableStyles count="0" defaultTableStyle="TableStyleMedium9" defaultPivotStyle="PivotStyleLight16"/>
  <colors>
    <mruColors>
      <color rgb="FFFFFF0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pr.statefarm.org\dfs\pcact\00\WORKGROUP\P-C%20ACTUARIAL\HOMEOWNERS\Administration\Analyst,%20Tech\DJ%20Falkson\California\4Q%202017%20CDI%20Template%20Updates\HO-W\PCI%20LER%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pr.statefarm.org\dfs\P-C%20ACTUARIAL\HOMEOWNERS\State%20Files%202019%20and%20Forward\California\2019\RDP%20RCUP\Worksheets\RCUP\Zone%20Ind\CA%20RCUP%20Zone%20Ind%20grouped.xlsm"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W:\P-C%20ACTUARIAL\HOMEOWNERS\State%20Files%202019%20and%20Forward\California\2023\HO\Filing\Filing%20Documents\@@Prop%20Chg%20Amendment\Exhibits\HO%20Filing%20Exhibit%2014%20-%20Rate%20Distribution.xlsx" TargetMode="External"/><Relationship Id="rId1" Type="http://schemas.openxmlformats.org/officeDocument/2006/relationships/externalLinkPath" Target="HO%20Filing%20Exhibit%2014%20-%20Rate%20Distrib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sheetName val="CYE Input"/>
      <sheetName val="Output for PCI"/>
      <sheetName val="Allowed Values"/>
    </sheetNames>
    <sheetDataSet>
      <sheetData sheetId="0">
        <row r="2">
          <cell r="A2" t="str">
            <v>010###</v>
          </cell>
        </row>
        <row r="3">
          <cell r="A3" t="str">
            <v>CA</v>
          </cell>
        </row>
        <row r="4">
          <cell r="A4">
            <v>39083</v>
          </cell>
        </row>
        <row r="5">
          <cell r="A5">
            <v>42887</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ry Result 1"/>
      <sheetName val="Data"/>
      <sheetName val="Cover"/>
      <sheetName val="Inputs"/>
      <sheetName val="Tables"/>
      <sheetName val="CAT Provision"/>
      <sheetName val="Dev. of Cred."/>
      <sheetName val="SW Data"/>
      <sheetName val="Losses"/>
      <sheetName val="Losses Detail"/>
      <sheetName val="Credibility"/>
      <sheetName val="Fixed Expenses"/>
      <sheetName val="Hurricane"/>
      <sheetName val="Non-Hurricane"/>
      <sheetName val="Internal Indication Summary"/>
      <sheetName val="Summary of Indications"/>
      <sheetName val="Development of Ind Changes"/>
      <sheetName val="Exhibit 10"/>
      <sheetName val="Exhibit 10 Filing"/>
      <sheetName val="Errors"/>
      <sheetName val="Documentation"/>
    </sheetNames>
    <sheetDataSet>
      <sheetData sheetId="0"/>
      <sheetData sheetId="1"/>
      <sheetData sheetId="2"/>
      <sheetData sheetId="3">
        <row r="2">
          <cell r="F2">
            <v>0.17499999999999999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QL"/>
      <sheetName val="Data"/>
      <sheetName val="Exhibit 14"/>
    </sheetNames>
    <sheetDataSet>
      <sheetData sheetId="0"/>
      <sheetData sheetId="1">
        <row r="4">
          <cell r="C4">
            <v>92931024</v>
          </cell>
          <cell r="D4">
            <v>92931024</v>
          </cell>
          <cell r="G4">
            <v>79756280</v>
          </cell>
          <cell r="H4">
            <v>79756280</v>
          </cell>
          <cell r="I4">
            <v>0</v>
          </cell>
          <cell r="J4">
            <v>0</v>
          </cell>
          <cell r="K4">
            <v>5719802</v>
          </cell>
          <cell r="L4">
            <v>5719802</v>
          </cell>
          <cell r="M4">
            <v>0</v>
          </cell>
          <cell r="N4">
            <v>0</v>
          </cell>
          <cell r="O4">
            <v>0</v>
          </cell>
          <cell r="P4">
            <v>0</v>
          </cell>
        </row>
        <row r="5">
          <cell r="K5">
            <v>6046</v>
          </cell>
        </row>
        <row r="10">
          <cell r="L10">
            <v>5719802</v>
          </cell>
        </row>
        <row r="11">
          <cell r="L11">
            <v>1541</v>
          </cell>
        </row>
      </sheetData>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30"/>
  <sheetViews>
    <sheetView tabSelected="1" zoomScaleNormal="100" workbookViewId="0">
      <selection activeCell="E33" sqref="E33"/>
    </sheetView>
  </sheetViews>
  <sheetFormatPr defaultColWidth="9.140625" defaultRowHeight="12.75" x14ac:dyDescent="0.2"/>
  <cols>
    <col min="1" max="1" width="14.28515625" style="16" customWidth="1"/>
    <col min="2" max="2" width="5.7109375" style="16" customWidth="1"/>
    <col min="3" max="3" width="14.28515625" style="16" customWidth="1"/>
    <col min="4" max="4" width="5.7109375" style="16" customWidth="1"/>
    <col min="5" max="8" width="14.28515625" style="16" customWidth="1"/>
    <col min="9" max="16384" width="9.140625" style="16"/>
  </cols>
  <sheetData>
    <row r="1" spans="1:8" x14ac:dyDescent="0.2">
      <c r="C1" s="64"/>
      <c r="D1" s="64"/>
      <c r="E1" s="64"/>
      <c r="F1" s="64"/>
      <c r="G1" s="64"/>
      <c r="H1" s="26" t="s">
        <v>216</v>
      </c>
    </row>
    <row r="2" spans="1:8" x14ac:dyDescent="0.2">
      <c r="A2" s="15" t="s">
        <v>0</v>
      </c>
      <c r="B2" s="25"/>
      <c r="C2" s="25"/>
      <c r="D2" s="25"/>
      <c r="E2" s="25"/>
      <c r="F2" s="25"/>
      <c r="G2" s="25"/>
      <c r="H2" s="25"/>
    </row>
    <row r="3" spans="1:8" x14ac:dyDescent="0.2">
      <c r="A3" s="9" t="s">
        <v>2678</v>
      </c>
      <c r="B3" s="25"/>
      <c r="C3" s="25"/>
      <c r="D3" s="25"/>
      <c r="E3" s="25"/>
      <c r="F3" s="25"/>
      <c r="G3" s="25"/>
      <c r="H3" s="25"/>
    </row>
    <row r="4" spans="1:8" x14ac:dyDescent="0.2">
      <c r="A4" s="15" t="s">
        <v>217</v>
      </c>
      <c r="B4" s="25"/>
      <c r="C4" s="25"/>
      <c r="D4" s="25"/>
      <c r="E4" s="25"/>
      <c r="F4" s="25"/>
      <c r="G4" s="25"/>
      <c r="H4" s="25"/>
    </row>
    <row r="8" spans="1:8" x14ac:dyDescent="0.2">
      <c r="A8" s="16" t="s">
        <v>218</v>
      </c>
    </row>
    <row r="9" spans="1:8" x14ac:dyDescent="0.2">
      <c r="A9" s="16" t="s">
        <v>2695</v>
      </c>
    </row>
    <row r="11" spans="1:8" x14ac:dyDescent="0.2">
      <c r="E11" s="45" t="s">
        <v>219</v>
      </c>
      <c r="F11" s="45"/>
      <c r="G11" s="45"/>
      <c r="H11" s="45"/>
    </row>
    <row r="12" spans="1:8" x14ac:dyDescent="0.2">
      <c r="E12" s="39" t="s">
        <v>149</v>
      </c>
      <c r="F12" s="39"/>
      <c r="G12" s="39" t="s">
        <v>373</v>
      </c>
      <c r="H12" s="39" t="s">
        <v>13</v>
      </c>
    </row>
    <row r="13" spans="1:8" x14ac:dyDescent="0.2">
      <c r="A13" s="46" t="s">
        <v>220</v>
      </c>
      <c r="C13" s="45" t="s">
        <v>221</v>
      </c>
      <c r="E13" s="46" t="s">
        <v>150</v>
      </c>
      <c r="F13" s="46" t="s">
        <v>2699</v>
      </c>
      <c r="G13" s="46" t="s">
        <v>374</v>
      </c>
      <c r="H13" s="46" t="s">
        <v>150</v>
      </c>
    </row>
    <row r="14" spans="1:8" x14ac:dyDescent="0.2">
      <c r="A14" s="39"/>
      <c r="C14" s="25"/>
      <c r="E14" s="93"/>
      <c r="F14" s="93"/>
      <c r="G14" s="93"/>
      <c r="H14" s="93"/>
    </row>
    <row r="15" spans="1:8" x14ac:dyDescent="0.2">
      <c r="A15" s="39" t="s">
        <v>2700</v>
      </c>
      <c r="C15" s="94">
        <v>45078</v>
      </c>
      <c r="E15" s="92">
        <v>6.9</v>
      </c>
      <c r="F15" s="93" t="s">
        <v>375</v>
      </c>
      <c r="G15" s="92">
        <v>6.9</v>
      </c>
      <c r="H15" s="92" t="s">
        <v>375</v>
      </c>
    </row>
    <row r="16" spans="1:8" x14ac:dyDescent="0.2">
      <c r="A16" s="39"/>
      <c r="C16" s="25"/>
      <c r="E16" s="93"/>
      <c r="F16" s="93"/>
      <c r="G16" s="93"/>
      <c r="H16" s="93"/>
    </row>
    <row r="17" spans="1:8" x14ac:dyDescent="0.2">
      <c r="A17" s="39" t="s">
        <v>372</v>
      </c>
      <c r="C17" s="94">
        <v>44593</v>
      </c>
      <c r="E17" s="92">
        <v>6.9</v>
      </c>
      <c r="F17" s="92" t="s">
        <v>375</v>
      </c>
      <c r="G17" s="92" t="s">
        <v>375</v>
      </c>
      <c r="H17" s="92" t="s">
        <v>375</v>
      </c>
    </row>
    <row r="18" spans="1:8" x14ac:dyDescent="0.2">
      <c r="A18" s="39"/>
      <c r="C18" s="25"/>
      <c r="E18" s="93"/>
      <c r="F18" s="93"/>
      <c r="G18" s="93"/>
      <c r="H18" s="93"/>
    </row>
    <row r="19" spans="1:8" x14ac:dyDescent="0.2">
      <c r="A19" s="39" t="s">
        <v>300</v>
      </c>
      <c r="C19" s="65">
        <v>44287</v>
      </c>
      <c r="E19" s="92">
        <v>6.9</v>
      </c>
      <c r="F19" s="92">
        <v>0</v>
      </c>
      <c r="G19" s="92">
        <v>0</v>
      </c>
      <c r="H19" s="92">
        <v>6</v>
      </c>
    </row>
    <row r="20" spans="1:8" x14ac:dyDescent="0.2">
      <c r="A20" s="39"/>
      <c r="C20" s="25"/>
      <c r="E20" s="93"/>
      <c r="F20" s="93"/>
      <c r="G20" s="93"/>
      <c r="H20" s="93"/>
    </row>
    <row r="21" spans="1:8" x14ac:dyDescent="0.2">
      <c r="A21" s="39" t="s">
        <v>222</v>
      </c>
      <c r="C21" s="65">
        <v>44119</v>
      </c>
      <c r="E21" s="92">
        <v>6.9</v>
      </c>
      <c r="F21" s="92">
        <v>6.9</v>
      </c>
      <c r="G21" s="92">
        <v>3.1</v>
      </c>
      <c r="H21" s="92">
        <v>6.7</v>
      </c>
    </row>
    <row r="22" spans="1:8" x14ac:dyDescent="0.2">
      <c r="A22" s="39"/>
      <c r="C22" s="25"/>
      <c r="E22" s="93"/>
      <c r="F22" s="93"/>
      <c r="G22" s="93"/>
      <c r="H22" s="93"/>
    </row>
    <row r="23" spans="1:8" x14ac:dyDescent="0.2">
      <c r="A23" s="39" t="s">
        <v>223</v>
      </c>
      <c r="C23" s="65">
        <v>43296</v>
      </c>
      <c r="E23" s="92">
        <v>6.9</v>
      </c>
      <c r="F23" s="92">
        <v>4</v>
      </c>
      <c r="G23" s="92">
        <v>6.9</v>
      </c>
      <c r="H23" s="92">
        <v>6.7</v>
      </c>
    </row>
    <row r="24" spans="1:8" x14ac:dyDescent="0.2">
      <c r="A24" s="39"/>
      <c r="C24" s="25"/>
      <c r="E24" s="93"/>
      <c r="F24" s="93"/>
      <c r="G24" s="93"/>
      <c r="H24" s="93"/>
    </row>
    <row r="25" spans="1:8" x14ac:dyDescent="0.2">
      <c r="A25" s="39" t="s">
        <v>224</v>
      </c>
      <c r="C25" s="65" t="s">
        <v>225</v>
      </c>
      <c r="E25" s="92">
        <v>-5.37</v>
      </c>
      <c r="F25" s="92">
        <v>-20.399999999999999</v>
      </c>
      <c r="G25" s="92">
        <v>-13.8</v>
      </c>
      <c r="H25" s="92">
        <v>-7.0000000000000009</v>
      </c>
    </row>
    <row r="26" spans="1:8" x14ac:dyDescent="0.2">
      <c r="A26" s="39"/>
      <c r="C26" s="25"/>
      <c r="E26" s="93"/>
      <c r="F26" s="93"/>
    </row>
    <row r="27" spans="1:8" x14ac:dyDescent="0.2">
      <c r="A27" s="67"/>
      <c r="C27" s="65"/>
      <c r="E27" s="66"/>
      <c r="F27" s="66"/>
      <c r="G27" s="66"/>
    </row>
    <row r="28" spans="1:8" x14ac:dyDescent="0.2">
      <c r="A28" s="16" t="s">
        <v>227</v>
      </c>
      <c r="C28" s="65"/>
      <c r="E28" s="68"/>
      <c r="F28" s="68"/>
      <c r="G28" s="68"/>
    </row>
    <row r="29" spans="1:8" x14ac:dyDescent="0.2">
      <c r="A29" s="41" t="s">
        <v>228</v>
      </c>
      <c r="C29" s="25"/>
      <c r="E29" s="25"/>
      <c r="F29" s="25"/>
      <c r="G29" s="25"/>
    </row>
    <row r="30" spans="1:8" x14ac:dyDescent="0.2">
      <c r="C30" s="65"/>
      <c r="E30" s="68" t="s">
        <v>226</v>
      </c>
      <c r="F30" s="68"/>
      <c r="G30" s="68"/>
    </row>
  </sheetData>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L49"/>
  <sheetViews>
    <sheetView zoomScaleNormal="100" zoomScaleSheetLayoutView="100" workbookViewId="0">
      <selection activeCell="E33" sqref="E33"/>
    </sheetView>
  </sheetViews>
  <sheetFormatPr defaultColWidth="9.140625" defaultRowHeight="12.75" x14ac:dyDescent="0.2"/>
  <cols>
    <col min="1" max="1" width="4.7109375" style="16" customWidth="1"/>
    <col min="2" max="2" width="3.5703125" style="16" customWidth="1"/>
    <col min="3" max="5" width="9.140625" style="16"/>
    <col min="6" max="6" width="12.7109375" style="16" customWidth="1"/>
    <col min="7" max="7" width="5.7109375" style="16" customWidth="1"/>
    <col min="8" max="8" width="12.7109375" style="16" customWidth="1"/>
    <col min="9" max="9" width="5.7109375" style="16" customWidth="1"/>
    <col min="10" max="10" width="12.7109375" style="16" customWidth="1"/>
    <col min="11" max="11" width="7.140625" style="16" customWidth="1"/>
    <col min="12" max="12" width="2.7109375" style="16" customWidth="1"/>
    <col min="13" max="13" width="9.140625" style="16" customWidth="1"/>
    <col min="14" max="16384" width="9.140625" style="16"/>
  </cols>
  <sheetData>
    <row r="1" spans="1:12" x14ac:dyDescent="0.2">
      <c r="K1" s="26" t="s">
        <v>30</v>
      </c>
      <c r="L1" s="24"/>
    </row>
    <row r="2" spans="1:12" x14ac:dyDescent="0.2">
      <c r="A2" s="24"/>
      <c r="K2" s="26" t="s">
        <v>145</v>
      </c>
      <c r="L2" s="24"/>
    </row>
    <row r="3" spans="1:12" x14ac:dyDescent="0.2">
      <c r="A3" s="15" t="s">
        <v>0</v>
      </c>
      <c r="B3" s="25"/>
      <c r="C3" s="25"/>
      <c r="D3" s="25"/>
      <c r="E3" s="25"/>
      <c r="F3" s="25"/>
      <c r="G3" s="25"/>
      <c r="H3" s="25"/>
      <c r="I3" s="25"/>
      <c r="J3" s="25"/>
      <c r="K3" s="25"/>
    </row>
    <row r="4" spans="1:12" x14ac:dyDescent="0.2">
      <c r="A4" s="9" t="s">
        <v>2678</v>
      </c>
      <c r="B4" s="25"/>
      <c r="C4" s="25"/>
      <c r="D4" s="25"/>
      <c r="E4" s="25"/>
      <c r="F4" s="25"/>
      <c r="G4" s="25"/>
      <c r="H4" s="25"/>
      <c r="I4" s="25"/>
      <c r="J4" s="25"/>
      <c r="K4" s="25"/>
    </row>
    <row r="5" spans="1:12" x14ac:dyDescent="0.2">
      <c r="A5" s="15" t="s">
        <v>98</v>
      </c>
      <c r="B5" s="25"/>
      <c r="C5" s="25"/>
      <c r="D5" s="25"/>
      <c r="E5" s="25"/>
      <c r="F5" s="25"/>
      <c r="G5" s="25"/>
      <c r="H5" s="25"/>
      <c r="I5" s="25"/>
      <c r="J5" s="25"/>
      <c r="K5" s="25"/>
    </row>
    <row r="6" spans="1:12" x14ac:dyDescent="0.2">
      <c r="A6" s="15" t="s">
        <v>23</v>
      </c>
      <c r="B6" s="25"/>
      <c r="C6" s="25"/>
      <c r="D6" s="25"/>
      <c r="E6" s="25"/>
      <c r="F6" s="25"/>
      <c r="G6" s="25"/>
      <c r="H6" s="25"/>
      <c r="I6" s="25"/>
      <c r="J6" s="25"/>
      <c r="K6" s="25"/>
    </row>
    <row r="9" spans="1:12" x14ac:dyDescent="0.2">
      <c r="B9" s="23" t="s">
        <v>133</v>
      </c>
    </row>
    <row r="10" spans="1:12" x14ac:dyDescent="0.2">
      <c r="B10" s="23" t="s">
        <v>132</v>
      </c>
    </row>
    <row r="11" spans="1:12" x14ac:dyDescent="0.2">
      <c r="B11" s="23" t="s">
        <v>131</v>
      </c>
    </row>
    <row r="13" spans="1:12" x14ac:dyDescent="0.2">
      <c r="B13" s="23" t="s">
        <v>130</v>
      </c>
    </row>
    <row r="14" spans="1:12" x14ac:dyDescent="0.2">
      <c r="B14" s="23" t="s">
        <v>129</v>
      </c>
    </row>
    <row r="15" spans="1:12" x14ac:dyDescent="0.2">
      <c r="A15" s="42"/>
      <c r="B15" s="23" t="s">
        <v>128</v>
      </c>
    </row>
    <row r="17" spans="1:3" x14ac:dyDescent="0.2">
      <c r="B17" s="41" t="s">
        <v>127</v>
      </c>
      <c r="C17" s="16" t="s">
        <v>126</v>
      </c>
    </row>
    <row r="18" spans="1:3" x14ac:dyDescent="0.2">
      <c r="B18" s="41" t="s">
        <v>125</v>
      </c>
      <c r="C18" s="16" t="s">
        <v>124</v>
      </c>
    </row>
    <row r="19" spans="1:3" x14ac:dyDescent="0.2">
      <c r="C19" s="16" t="s">
        <v>202</v>
      </c>
    </row>
    <row r="20" spans="1:3" x14ac:dyDescent="0.2">
      <c r="B20" s="41" t="s">
        <v>123</v>
      </c>
      <c r="C20" s="16" t="s">
        <v>122</v>
      </c>
    </row>
    <row r="21" spans="1:3" x14ac:dyDescent="0.2">
      <c r="B21" s="41" t="s">
        <v>121</v>
      </c>
      <c r="C21" s="16" t="s">
        <v>120</v>
      </c>
    </row>
    <row r="22" spans="1:3" x14ac:dyDescent="0.2">
      <c r="C22" s="16" t="s">
        <v>119</v>
      </c>
    </row>
    <row r="23" spans="1:3" x14ac:dyDescent="0.2">
      <c r="B23" s="41" t="s">
        <v>118</v>
      </c>
      <c r="C23" s="16" t="s">
        <v>117</v>
      </c>
    </row>
    <row r="24" spans="1:3" x14ac:dyDescent="0.2">
      <c r="C24" s="16" t="s">
        <v>116</v>
      </c>
    </row>
    <row r="25" spans="1:3" x14ac:dyDescent="0.2">
      <c r="C25" s="16" t="s">
        <v>115</v>
      </c>
    </row>
    <row r="26" spans="1:3" x14ac:dyDescent="0.2">
      <c r="C26" s="16" t="s">
        <v>114</v>
      </c>
    </row>
    <row r="27" spans="1:3" x14ac:dyDescent="0.2">
      <c r="B27" s="41" t="s">
        <v>113</v>
      </c>
      <c r="C27" s="16" t="s">
        <v>112</v>
      </c>
    </row>
    <row r="28" spans="1:3" x14ac:dyDescent="0.2">
      <c r="C28" s="16" t="s">
        <v>111</v>
      </c>
    </row>
    <row r="29" spans="1:3" x14ac:dyDescent="0.2">
      <c r="C29" s="16" t="s">
        <v>110</v>
      </c>
    </row>
    <row r="30" spans="1:3" x14ac:dyDescent="0.2">
      <c r="B30" s="41" t="s">
        <v>109</v>
      </c>
      <c r="C30" s="16" t="s">
        <v>108</v>
      </c>
    </row>
    <row r="32" spans="1:3" x14ac:dyDescent="0.2">
      <c r="A32" s="24" t="s">
        <v>57</v>
      </c>
      <c r="B32" s="24" t="s">
        <v>23</v>
      </c>
    </row>
    <row r="34" spans="1:12" x14ac:dyDescent="0.2">
      <c r="B34" s="40" t="s">
        <v>2732</v>
      </c>
      <c r="C34" s="23"/>
      <c r="D34" s="23"/>
      <c r="E34" s="23"/>
      <c r="F34" s="23"/>
      <c r="G34" s="23"/>
      <c r="H34" s="23"/>
      <c r="I34" s="23"/>
      <c r="J34" s="23"/>
      <c r="K34" s="23"/>
      <c r="L34" s="23"/>
    </row>
    <row r="35" spans="1:12" x14ac:dyDescent="0.2">
      <c r="B35" s="40" t="s">
        <v>107</v>
      </c>
      <c r="C35" s="23"/>
      <c r="D35" s="23"/>
      <c r="E35" s="23"/>
      <c r="F35" s="23"/>
      <c r="G35" s="23"/>
      <c r="H35" s="23"/>
      <c r="I35" s="23"/>
      <c r="J35" s="23"/>
      <c r="K35" s="23"/>
      <c r="L35" s="23"/>
    </row>
    <row r="36" spans="1:12" x14ac:dyDescent="0.2">
      <c r="B36" s="23" t="s">
        <v>106</v>
      </c>
      <c r="C36" s="23"/>
      <c r="D36" s="23"/>
      <c r="E36" s="23"/>
      <c r="F36" s="23"/>
      <c r="G36" s="23"/>
      <c r="H36" s="23"/>
      <c r="I36" s="23"/>
      <c r="J36" s="23"/>
      <c r="K36" s="23"/>
      <c r="L36" s="23"/>
    </row>
    <row r="37" spans="1:12" x14ac:dyDescent="0.2">
      <c r="B37" s="40" t="s">
        <v>105</v>
      </c>
      <c r="C37" s="23"/>
      <c r="D37" s="23"/>
      <c r="E37" s="23"/>
      <c r="F37" s="23"/>
      <c r="G37" s="23"/>
      <c r="H37" s="23"/>
      <c r="I37" s="23"/>
      <c r="J37" s="23"/>
      <c r="K37" s="23"/>
      <c r="L37" s="23"/>
    </row>
    <row r="38" spans="1:12" x14ac:dyDescent="0.2">
      <c r="B38" s="23" t="s">
        <v>370</v>
      </c>
      <c r="C38" s="23"/>
      <c r="D38" s="23"/>
      <c r="E38" s="23"/>
      <c r="F38" s="23"/>
      <c r="G38" s="23"/>
      <c r="H38" s="23"/>
      <c r="I38" s="23"/>
      <c r="J38" s="23"/>
      <c r="K38" s="23"/>
      <c r="L38" s="23"/>
    </row>
    <row r="39" spans="1:12" x14ac:dyDescent="0.2">
      <c r="A39" s="24"/>
      <c r="B39" s="23" t="s">
        <v>166</v>
      </c>
      <c r="C39" s="23"/>
      <c r="D39" s="23"/>
      <c r="E39" s="23"/>
      <c r="F39" s="23"/>
      <c r="G39" s="23"/>
      <c r="H39" s="23"/>
      <c r="I39" s="23"/>
      <c r="J39" s="23"/>
      <c r="K39" s="23"/>
      <c r="L39" s="23"/>
    </row>
    <row r="40" spans="1:12" x14ac:dyDescent="0.2">
      <c r="B40" s="23"/>
      <c r="C40" s="23"/>
      <c r="D40" s="23"/>
      <c r="E40" s="23"/>
      <c r="F40" s="23"/>
      <c r="G40" s="23"/>
      <c r="H40" s="23"/>
      <c r="I40" s="23"/>
      <c r="J40" s="23"/>
      <c r="K40" s="23"/>
      <c r="L40" s="23"/>
    </row>
    <row r="41" spans="1:12" x14ac:dyDescent="0.2">
      <c r="F41" s="39" t="s">
        <v>149</v>
      </c>
      <c r="H41" s="39"/>
      <c r="J41" s="39" t="s">
        <v>373</v>
      </c>
    </row>
    <row r="42" spans="1:12" x14ac:dyDescent="0.2">
      <c r="B42" s="23"/>
      <c r="C42" s="49"/>
      <c r="F42" s="46" t="s">
        <v>150</v>
      </c>
      <c r="H42" s="46" t="s">
        <v>2699</v>
      </c>
      <c r="J42" s="46" t="s">
        <v>374</v>
      </c>
      <c r="K42" s="23"/>
      <c r="L42" s="23"/>
    </row>
    <row r="43" spans="1:12" x14ac:dyDescent="0.2">
      <c r="C43" s="23" t="s">
        <v>104</v>
      </c>
      <c r="F43" s="220">
        <v>2.4799226099999998E-2</v>
      </c>
      <c r="H43" s="220">
        <v>9.9425982999999992E-3</v>
      </c>
      <c r="J43" s="220">
        <v>3.3908095200000002E-2</v>
      </c>
      <c r="K43" s="23"/>
      <c r="L43" s="23"/>
    </row>
    <row r="44" spans="1:12" x14ac:dyDescent="0.2">
      <c r="B44" s="23"/>
      <c r="C44" s="23" t="s">
        <v>103</v>
      </c>
      <c r="F44" s="220">
        <v>5.6354384799999997E-2</v>
      </c>
      <c r="H44" s="220">
        <v>2.5709320800000001E-2</v>
      </c>
      <c r="J44" s="220">
        <v>8.2310412200000002E-2</v>
      </c>
      <c r="K44" s="23"/>
      <c r="L44" s="23"/>
    </row>
    <row r="45" spans="1:12" x14ac:dyDescent="0.2">
      <c r="B45" s="23"/>
      <c r="C45" s="23" t="s">
        <v>102</v>
      </c>
      <c r="F45" s="217">
        <v>2.8142435E-2</v>
      </c>
      <c r="H45" s="217">
        <v>1.21569274E-2</v>
      </c>
      <c r="J45" s="217">
        <v>4.1472327599999997E-2</v>
      </c>
      <c r="K45" s="23"/>
      <c r="L45" s="23"/>
    </row>
    <row r="46" spans="1:12" x14ac:dyDescent="0.2">
      <c r="B46" s="23"/>
      <c r="C46" s="23" t="s">
        <v>101</v>
      </c>
      <c r="F46" s="220">
        <f>AVERAGE(F43:F45)</f>
        <v>3.6432015300000002E-2</v>
      </c>
      <c r="H46" s="220">
        <f>AVERAGE(H43:H45)</f>
        <v>1.5936282166666666E-2</v>
      </c>
      <c r="J46" s="220">
        <f>AVERAGE(J43:J45)</f>
        <v>5.2563611666666669E-2</v>
      </c>
      <c r="K46" s="23"/>
      <c r="L46" s="23"/>
    </row>
    <row r="47" spans="1:12" x14ac:dyDescent="0.2">
      <c r="F47" s="221"/>
      <c r="H47" s="221"/>
      <c r="J47" s="221"/>
    </row>
    <row r="48" spans="1:12" x14ac:dyDescent="0.2">
      <c r="C48" s="16" t="s">
        <v>100</v>
      </c>
      <c r="F48" s="220">
        <v>1.044</v>
      </c>
      <c r="H48" s="220">
        <v>1.044</v>
      </c>
      <c r="J48" s="220">
        <v>1.044</v>
      </c>
    </row>
    <row r="49" spans="3:10" x14ac:dyDescent="0.2">
      <c r="C49" s="16" t="s">
        <v>99</v>
      </c>
      <c r="F49" s="217">
        <f>F46*F48</f>
        <v>3.8035023973200001E-2</v>
      </c>
      <c r="H49" s="217">
        <f>H46*H48</f>
        <v>1.6637478582000001E-2</v>
      </c>
      <c r="J49" s="217">
        <f>J46*J48</f>
        <v>5.4876410580000007E-2</v>
      </c>
    </row>
  </sheetData>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P45"/>
  <sheetViews>
    <sheetView topLeftCell="A4" workbookViewId="0">
      <selection activeCell="E33" sqref="E33"/>
    </sheetView>
  </sheetViews>
  <sheetFormatPr defaultColWidth="9.140625" defaultRowHeight="12.75" x14ac:dyDescent="0.2"/>
  <cols>
    <col min="1" max="5" width="9.7109375" style="16" customWidth="1"/>
    <col min="6" max="8" width="14.28515625" style="16" customWidth="1"/>
    <col min="9" max="10" width="9.140625" style="16"/>
    <col min="11" max="11" width="15.28515625" style="16" bestFit="1" customWidth="1"/>
    <col min="12" max="12" width="12.42578125" style="16" customWidth="1"/>
    <col min="13" max="13" width="16.5703125" style="16" bestFit="1" customWidth="1"/>
    <col min="14" max="15" width="9.140625" style="16"/>
    <col min="16" max="16" width="14" style="16" bestFit="1" customWidth="1"/>
    <col min="17" max="16384" width="9.140625" style="16"/>
  </cols>
  <sheetData>
    <row r="1" spans="1:16" x14ac:dyDescent="0.2">
      <c r="H1" s="26" t="s">
        <v>30</v>
      </c>
    </row>
    <row r="2" spans="1:16" x14ac:dyDescent="0.2">
      <c r="A2" s="24"/>
      <c r="H2" s="26" t="s">
        <v>167</v>
      </c>
    </row>
    <row r="3" spans="1:16" x14ac:dyDescent="0.2">
      <c r="A3" s="15" t="s">
        <v>0</v>
      </c>
      <c r="B3" s="25"/>
      <c r="C3" s="25"/>
      <c r="D3" s="25"/>
      <c r="E3" s="25"/>
      <c r="F3" s="25"/>
      <c r="G3" s="25"/>
      <c r="H3" s="25"/>
    </row>
    <row r="4" spans="1:16" x14ac:dyDescent="0.2">
      <c r="A4" s="9" t="s">
        <v>2678</v>
      </c>
      <c r="B4" s="25"/>
      <c r="C4" s="25"/>
      <c r="D4" s="25"/>
      <c r="E4" s="25"/>
      <c r="F4" s="25"/>
      <c r="G4" s="25"/>
      <c r="H4" s="25"/>
    </row>
    <row r="5" spans="1:16" x14ac:dyDescent="0.2">
      <c r="A5" s="15" t="s">
        <v>3</v>
      </c>
      <c r="B5" s="25"/>
      <c r="C5" s="25"/>
      <c r="D5" s="25"/>
      <c r="E5" s="25"/>
      <c r="F5" s="25"/>
      <c r="G5" s="25"/>
      <c r="H5" s="25"/>
    </row>
    <row r="6" spans="1:16" x14ac:dyDescent="0.2">
      <c r="A6" s="15"/>
      <c r="B6" s="25"/>
      <c r="C6" s="25"/>
      <c r="D6" s="25"/>
      <c r="E6" s="25"/>
      <c r="F6" s="25"/>
      <c r="G6" s="25"/>
    </row>
    <row r="7" spans="1:16" x14ac:dyDescent="0.2">
      <c r="A7" s="15"/>
      <c r="B7" s="25"/>
      <c r="C7" s="25"/>
      <c r="D7" s="25"/>
      <c r="E7" s="25"/>
      <c r="F7" s="25"/>
      <c r="G7" s="25"/>
    </row>
    <row r="8" spans="1:16" x14ac:dyDescent="0.2">
      <c r="A8" s="15"/>
      <c r="B8" s="25"/>
      <c r="C8" s="25"/>
      <c r="D8" s="25"/>
      <c r="E8" s="25"/>
      <c r="F8" s="25"/>
      <c r="G8" s="25"/>
      <c r="H8" s="39"/>
    </row>
    <row r="9" spans="1:16" x14ac:dyDescent="0.2">
      <c r="F9" s="45" t="s">
        <v>2731</v>
      </c>
      <c r="G9" s="45"/>
      <c r="H9" s="45"/>
    </row>
    <row r="10" spans="1:16" x14ac:dyDescent="0.2">
      <c r="F10" s="39" t="s">
        <v>149</v>
      </c>
      <c r="G10" s="39"/>
      <c r="H10" s="39" t="s">
        <v>373</v>
      </c>
    </row>
    <row r="11" spans="1:16" x14ac:dyDescent="0.2">
      <c r="F11" s="46" t="s">
        <v>150</v>
      </c>
      <c r="G11" s="46" t="s">
        <v>2699</v>
      </c>
      <c r="H11" s="46" t="s">
        <v>374</v>
      </c>
    </row>
    <row r="12" spans="1:16" ht="15" x14ac:dyDescent="0.2">
      <c r="A12" s="7" t="s">
        <v>144</v>
      </c>
      <c r="B12" s="7"/>
      <c r="C12" s="7"/>
      <c r="D12" s="7"/>
      <c r="E12" s="7"/>
      <c r="F12" s="222">
        <v>1359555267.8767107</v>
      </c>
      <c r="G12" s="222">
        <v>55068759.806909144</v>
      </c>
      <c r="H12" s="222">
        <v>87774164.995201916</v>
      </c>
      <c r="K12" s="218"/>
      <c r="M12" s="118"/>
      <c r="O12" s="119"/>
      <c r="P12" s="118"/>
    </row>
    <row r="13" spans="1:16" ht="15" x14ac:dyDescent="0.2">
      <c r="A13" s="7" t="s">
        <v>175</v>
      </c>
      <c r="B13" s="7"/>
      <c r="C13" s="7"/>
      <c r="D13" s="7"/>
      <c r="E13" s="7"/>
      <c r="F13" s="223">
        <f>'Exhibit 9 - p1'!G34</f>
        <v>0.50980724999474736</v>
      </c>
      <c r="G13" s="223">
        <f>'Exhibit 9 - p1'!I34</f>
        <v>0.14399999999999999</v>
      </c>
      <c r="H13" s="223">
        <f>'Exhibit 9 - p1'!K34</f>
        <v>0.19423234711591736</v>
      </c>
      <c r="K13" s="218"/>
      <c r="M13" s="118"/>
      <c r="O13" s="119"/>
      <c r="P13" s="118"/>
    </row>
    <row r="14" spans="1:16" ht="15" x14ac:dyDescent="0.2">
      <c r="A14" s="7" t="s">
        <v>176</v>
      </c>
      <c r="B14" s="7"/>
      <c r="C14" s="7"/>
      <c r="D14" s="7"/>
      <c r="E14" s="7"/>
      <c r="F14" s="223">
        <f>'Exhibit 9 - p6'!F49</f>
        <v>3.8035023973200001E-2</v>
      </c>
      <c r="G14" s="223">
        <f>'Exhibit 9 - p6'!H49</f>
        <v>1.6637478582000001E-2</v>
      </c>
      <c r="H14" s="223">
        <f>'Exhibit 9 - p6'!J49</f>
        <v>5.4876410580000007E-2</v>
      </c>
      <c r="K14" s="219"/>
      <c r="O14" s="120"/>
    </row>
    <row r="15" spans="1:16" ht="15" x14ac:dyDescent="0.2">
      <c r="A15" s="7" t="s">
        <v>177</v>
      </c>
      <c r="B15" s="7"/>
      <c r="C15" s="7"/>
      <c r="D15" s="7"/>
      <c r="E15" s="7"/>
      <c r="F15" s="223">
        <f>F13+F14</f>
        <v>0.54784227396794738</v>
      </c>
      <c r="G15" s="223">
        <f>G13+G14</f>
        <v>0.160637478582</v>
      </c>
      <c r="H15" s="223">
        <f>H13+H14</f>
        <v>0.24910875769591737</v>
      </c>
      <c r="K15" s="219"/>
      <c r="O15" s="120"/>
    </row>
    <row r="16" spans="1:16" ht="15" x14ac:dyDescent="0.2">
      <c r="A16" s="7" t="s">
        <v>207</v>
      </c>
      <c r="B16" s="7"/>
      <c r="C16" s="7"/>
      <c r="D16" s="7"/>
      <c r="E16" s="7"/>
      <c r="F16" s="222">
        <f>F45</f>
        <v>908582251.97618783</v>
      </c>
      <c r="G16" s="222">
        <f>G45</f>
        <v>19978465.377781674</v>
      </c>
      <c r="H16" s="222">
        <v>10250900.824440476</v>
      </c>
      <c r="K16" s="219"/>
      <c r="O16" s="120"/>
    </row>
    <row r="17" spans="1:15" ht="15" x14ac:dyDescent="0.2">
      <c r="A17" s="7" t="s">
        <v>143</v>
      </c>
      <c r="B17" s="7"/>
      <c r="C17" s="7"/>
      <c r="D17" s="7"/>
      <c r="E17" s="7"/>
      <c r="F17" s="222">
        <f>F16*F15</f>
        <v>497759767.00955331</v>
      </c>
      <c r="G17" s="222">
        <f t="shared" ref="G17:H17" si="0">G16*G15</f>
        <v>3209290.3042246322</v>
      </c>
      <c r="H17" s="222">
        <f t="shared" si="0"/>
        <v>2553589.1696404219</v>
      </c>
      <c r="K17" s="219"/>
      <c r="O17" s="120"/>
    </row>
    <row r="18" spans="1:15" x14ac:dyDescent="0.2">
      <c r="A18" s="7" t="s">
        <v>142</v>
      </c>
      <c r="B18" s="7"/>
      <c r="C18" s="7"/>
      <c r="D18" s="7"/>
      <c r="E18" s="7"/>
      <c r="F18" s="224">
        <f>F17/F12</f>
        <v>0.3661195530409963</v>
      </c>
      <c r="G18" s="224">
        <f t="shared" ref="G18:H18" si="1">G17/G12</f>
        <v>5.8277875068869479E-2</v>
      </c>
      <c r="H18" s="224">
        <f t="shared" si="1"/>
        <v>2.9092719592148909E-2</v>
      </c>
    </row>
    <row r="19" spans="1:15" x14ac:dyDescent="0.2">
      <c r="A19" s="7"/>
      <c r="B19" s="7"/>
      <c r="C19" s="7"/>
      <c r="D19" s="7"/>
      <c r="E19" s="7"/>
      <c r="F19" s="225"/>
      <c r="G19" s="225"/>
    </row>
    <row r="20" spans="1:15" x14ac:dyDescent="0.2">
      <c r="A20" s="7" t="s">
        <v>141</v>
      </c>
      <c r="B20" s="7"/>
      <c r="C20" s="7"/>
      <c r="D20" s="7"/>
      <c r="E20" s="7"/>
      <c r="F20" s="224">
        <f>F18+1</f>
        <v>1.3661195530409964</v>
      </c>
      <c r="G20" s="224">
        <f>G18+1</f>
        <v>1.0582778750688695</v>
      </c>
      <c r="H20" s="224">
        <f>H18+1</f>
        <v>1.0290927195921489</v>
      </c>
    </row>
    <row r="25" spans="1:15" x14ac:dyDescent="0.2">
      <c r="A25" s="16" t="s">
        <v>140</v>
      </c>
    </row>
    <row r="26" spans="1:15" x14ac:dyDescent="0.2">
      <c r="A26" s="41" t="s">
        <v>139</v>
      </c>
    </row>
    <row r="27" spans="1:15" x14ac:dyDescent="0.2">
      <c r="A27" s="16" t="s">
        <v>168</v>
      </c>
    </row>
    <row r="28" spans="1:15" x14ac:dyDescent="0.2">
      <c r="A28" s="41" t="s">
        <v>2733</v>
      </c>
    </row>
    <row r="29" spans="1:15" x14ac:dyDescent="0.2">
      <c r="A29" s="16" t="s">
        <v>138</v>
      </c>
    </row>
    <row r="30" spans="1:15" x14ac:dyDescent="0.2">
      <c r="A30" s="16" t="s">
        <v>205</v>
      </c>
    </row>
    <row r="31" spans="1:15" x14ac:dyDescent="0.2">
      <c r="A31" s="16" t="s">
        <v>137</v>
      </c>
    </row>
    <row r="32" spans="1:15" x14ac:dyDescent="0.2">
      <c r="A32" s="16" t="s">
        <v>136</v>
      </c>
    </row>
    <row r="33" spans="1:8" x14ac:dyDescent="0.2">
      <c r="A33" s="16" t="s">
        <v>135</v>
      </c>
    </row>
    <row r="34" spans="1:8" x14ac:dyDescent="0.2">
      <c r="H34" s="39"/>
    </row>
    <row r="35" spans="1:8" x14ac:dyDescent="0.2">
      <c r="H35" s="39"/>
    </row>
    <row r="36" spans="1:8" x14ac:dyDescent="0.2">
      <c r="F36" s="45" t="s">
        <v>2731</v>
      </c>
      <c r="G36" s="45"/>
      <c r="H36" s="45"/>
    </row>
    <row r="37" spans="1:8" x14ac:dyDescent="0.2">
      <c r="F37" s="39" t="s">
        <v>149</v>
      </c>
      <c r="G37" s="39"/>
      <c r="H37" s="39" t="s">
        <v>373</v>
      </c>
    </row>
    <row r="38" spans="1:8" x14ac:dyDescent="0.2">
      <c r="F38" s="46" t="s">
        <v>150</v>
      </c>
      <c r="G38" s="46" t="s">
        <v>2699</v>
      </c>
      <c r="H38" s="46" t="s">
        <v>374</v>
      </c>
    </row>
    <row r="39" spans="1:8" x14ac:dyDescent="0.2">
      <c r="A39" s="16" t="s">
        <v>170</v>
      </c>
      <c r="F39" s="55">
        <v>725639049.71000004</v>
      </c>
      <c r="G39" s="55">
        <v>19201062.050000001</v>
      </c>
      <c r="H39" s="55">
        <v>9930064.3499999996</v>
      </c>
    </row>
    <row r="40" spans="1:8" x14ac:dyDescent="0.2">
      <c r="A40" s="16" t="s">
        <v>204</v>
      </c>
      <c r="F40" s="226">
        <v>8.7999999999999995E-2</v>
      </c>
      <c r="G40" s="226">
        <v>1.4999999999999999E-2</v>
      </c>
      <c r="H40" s="172">
        <v>1.2E-2</v>
      </c>
    </row>
    <row r="41" spans="1:8" x14ac:dyDescent="0.2">
      <c r="A41" s="16" t="s">
        <v>302</v>
      </c>
      <c r="F41" s="227">
        <v>44562</v>
      </c>
      <c r="G41" s="227">
        <v>44562</v>
      </c>
      <c r="H41" s="227">
        <v>44562</v>
      </c>
    </row>
    <row r="42" spans="1:8" x14ac:dyDescent="0.2">
      <c r="A42" s="16" t="s">
        <v>301</v>
      </c>
      <c r="F42" s="227">
        <v>45535</v>
      </c>
      <c r="G42" s="227">
        <v>45535</v>
      </c>
      <c r="H42" s="227">
        <v>45535</v>
      </c>
    </row>
    <row r="43" spans="1:8" x14ac:dyDescent="0.2">
      <c r="A43" s="16" t="s">
        <v>203</v>
      </c>
      <c r="F43" s="228">
        <v>2.6657534246575341</v>
      </c>
      <c r="G43" s="228">
        <v>2.6657534246575341</v>
      </c>
      <c r="H43" s="228">
        <v>2.6657534246575341</v>
      </c>
    </row>
    <row r="44" spans="1:8" x14ac:dyDescent="0.2">
      <c r="A44" s="16" t="s">
        <v>12</v>
      </c>
      <c r="F44" s="228">
        <f>(1+F40)^F43</f>
        <v>1.2521132267334574</v>
      </c>
      <c r="G44" s="228">
        <f t="shared" ref="G44:H44" si="2">(1+G40)^G43</f>
        <v>1.0404875170840706</v>
      </c>
      <c r="H44" s="228">
        <f t="shared" si="2"/>
        <v>1.0323096067791822</v>
      </c>
    </row>
    <row r="45" spans="1:8" x14ac:dyDescent="0.2">
      <c r="A45" s="16" t="s">
        <v>208</v>
      </c>
      <c r="F45" s="55">
        <f>F44*F39</f>
        <v>908582251.97618783</v>
      </c>
      <c r="G45" s="55">
        <f t="shared" ref="G45:H45" si="3">G44*G39</f>
        <v>19978465.377781674</v>
      </c>
      <c r="H45" s="55">
        <f t="shared" si="3"/>
        <v>10250900.824440476</v>
      </c>
    </row>
  </sheetData>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L30"/>
  <sheetViews>
    <sheetView topLeftCell="A5" workbookViewId="0">
      <selection activeCell="E33" sqref="E33"/>
    </sheetView>
  </sheetViews>
  <sheetFormatPr defaultRowHeight="12.75" x14ac:dyDescent="0.2"/>
  <cols>
    <col min="3" max="6" width="14.28515625" customWidth="1"/>
  </cols>
  <sheetData>
    <row r="1" spans="1:12" x14ac:dyDescent="0.2">
      <c r="A1" s="16"/>
      <c r="B1" s="16"/>
      <c r="C1" s="16"/>
      <c r="D1" s="16"/>
      <c r="E1" s="16"/>
      <c r="F1" s="16"/>
      <c r="G1" s="16"/>
      <c r="H1" s="26" t="s">
        <v>30</v>
      </c>
    </row>
    <row r="2" spans="1:12" x14ac:dyDescent="0.2">
      <c r="A2" s="24"/>
      <c r="B2" s="16"/>
      <c r="C2" s="16"/>
      <c r="D2" s="16"/>
      <c r="E2" s="16"/>
      <c r="F2" s="16"/>
      <c r="G2" s="16"/>
      <c r="H2" s="26" t="s">
        <v>289</v>
      </c>
    </row>
    <row r="3" spans="1:12" x14ac:dyDescent="0.2">
      <c r="A3" s="15" t="s">
        <v>0</v>
      </c>
      <c r="B3" s="25"/>
      <c r="C3" s="25"/>
      <c r="D3" s="25"/>
      <c r="E3" s="25"/>
      <c r="F3" s="25"/>
      <c r="G3" s="25"/>
      <c r="H3" s="25"/>
    </row>
    <row r="4" spans="1:12" x14ac:dyDescent="0.2">
      <c r="A4" s="9" t="s">
        <v>2678</v>
      </c>
      <c r="B4" s="25"/>
      <c r="C4" s="25"/>
      <c r="D4" s="25"/>
      <c r="E4" s="25"/>
      <c r="F4" s="25"/>
      <c r="G4" s="25"/>
      <c r="H4" s="25"/>
    </row>
    <row r="5" spans="1:12" x14ac:dyDescent="0.2">
      <c r="A5" s="15" t="s">
        <v>278</v>
      </c>
      <c r="B5" s="25"/>
      <c r="C5" s="25"/>
      <c r="D5" s="25"/>
      <c r="E5" s="25"/>
      <c r="F5" s="25"/>
      <c r="G5" s="25"/>
      <c r="H5" s="25"/>
    </row>
    <row r="6" spans="1:12" x14ac:dyDescent="0.2">
      <c r="A6" s="15"/>
      <c r="B6" s="25"/>
      <c r="C6" s="25"/>
      <c r="D6" s="25"/>
      <c r="E6" s="25"/>
      <c r="F6" s="25"/>
      <c r="G6" s="25"/>
      <c r="H6" s="25"/>
    </row>
    <row r="7" spans="1:12" x14ac:dyDescent="0.2">
      <c r="A7" s="15"/>
      <c r="B7" s="25"/>
      <c r="C7" s="25"/>
      <c r="D7" s="25"/>
      <c r="E7" s="25"/>
      <c r="F7" s="25"/>
      <c r="G7" s="25"/>
      <c r="H7" s="25"/>
    </row>
    <row r="8" spans="1:12" x14ac:dyDescent="0.2">
      <c r="C8" s="169"/>
      <c r="D8" s="292" t="s">
        <v>279</v>
      </c>
      <c r="E8" s="293"/>
      <c r="F8" s="294"/>
      <c r="K8" s="107"/>
      <c r="L8" s="108"/>
    </row>
    <row r="9" spans="1:12" x14ac:dyDescent="0.2">
      <c r="C9" s="170" t="s">
        <v>146</v>
      </c>
      <c r="D9" s="128" t="s">
        <v>149</v>
      </c>
      <c r="E9" s="128"/>
      <c r="F9" s="129" t="s">
        <v>373</v>
      </c>
      <c r="K9" s="107"/>
      <c r="L9" s="108"/>
    </row>
    <row r="10" spans="1:12" x14ac:dyDescent="0.2">
      <c r="C10" s="171" t="s">
        <v>10</v>
      </c>
      <c r="D10" s="130" t="s">
        <v>150</v>
      </c>
      <c r="E10" s="130" t="s">
        <v>2699</v>
      </c>
      <c r="F10" s="105" t="s">
        <v>374</v>
      </c>
    </row>
    <row r="11" spans="1:12" x14ac:dyDescent="0.2">
      <c r="C11" s="87">
        <v>2004</v>
      </c>
      <c r="D11" s="88">
        <v>176003</v>
      </c>
      <c r="E11" s="174">
        <v>0</v>
      </c>
      <c r="F11" s="110">
        <v>35480</v>
      </c>
    </row>
    <row r="12" spans="1:12" x14ac:dyDescent="0.2">
      <c r="C12" s="87">
        <v>2005</v>
      </c>
      <c r="D12" s="88">
        <v>137690</v>
      </c>
      <c r="E12" s="174">
        <v>0</v>
      </c>
      <c r="F12" s="111">
        <v>35237</v>
      </c>
    </row>
    <row r="13" spans="1:12" x14ac:dyDescent="0.2">
      <c r="C13" s="87">
        <v>2006</v>
      </c>
      <c r="D13" s="88">
        <v>72493</v>
      </c>
      <c r="E13" s="174">
        <v>0</v>
      </c>
      <c r="F13" s="111">
        <v>17777</v>
      </c>
    </row>
    <row r="14" spans="1:12" x14ac:dyDescent="0.2">
      <c r="C14" s="87">
        <v>2007</v>
      </c>
      <c r="D14" s="88">
        <v>-11386</v>
      </c>
      <c r="E14" s="174">
        <v>0</v>
      </c>
      <c r="F14" s="111">
        <v>7594</v>
      </c>
    </row>
    <row r="15" spans="1:12" x14ac:dyDescent="0.2">
      <c r="C15" s="87">
        <v>2008</v>
      </c>
      <c r="D15" s="88">
        <v>168400</v>
      </c>
      <c r="E15" s="174">
        <v>685</v>
      </c>
      <c r="F15" s="111">
        <v>1311</v>
      </c>
    </row>
    <row r="16" spans="1:12" x14ac:dyDescent="0.2">
      <c r="C16" s="87">
        <v>2009</v>
      </c>
      <c r="D16" s="88">
        <v>104101926</v>
      </c>
      <c r="E16" s="174">
        <v>756890</v>
      </c>
      <c r="F16" s="111">
        <v>521057</v>
      </c>
    </row>
    <row r="17" spans="2:6" x14ac:dyDescent="0.2">
      <c r="C17" s="87">
        <v>2010</v>
      </c>
      <c r="D17" s="88">
        <v>11051</v>
      </c>
      <c r="E17" s="174">
        <v>0</v>
      </c>
      <c r="F17" s="111">
        <v>15609</v>
      </c>
    </row>
    <row r="18" spans="2:6" x14ac:dyDescent="0.2">
      <c r="C18" s="87">
        <v>2011</v>
      </c>
      <c r="D18" s="88">
        <v>21126800</v>
      </c>
      <c r="E18" s="174">
        <v>67756</v>
      </c>
      <c r="F18" s="111">
        <v>41470</v>
      </c>
    </row>
    <row r="19" spans="2:6" x14ac:dyDescent="0.2">
      <c r="C19" s="87">
        <v>2012</v>
      </c>
      <c r="D19" s="88">
        <v>110390</v>
      </c>
      <c r="E19" s="174">
        <v>0</v>
      </c>
      <c r="F19" s="111">
        <v>2500</v>
      </c>
    </row>
    <row r="20" spans="2:6" x14ac:dyDescent="0.2">
      <c r="C20" s="87">
        <v>2013</v>
      </c>
      <c r="D20" s="88">
        <v>4410339</v>
      </c>
      <c r="E20" s="174">
        <v>24680</v>
      </c>
      <c r="F20" s="111">
        <v>35040</v>
      </c>
    </row>
    <row r="21" spans="2:6" x14ac:dyDescent="0.2">
      <c r="C21" s="87">
        <v>2014</v>
      </c>
      <c r="D21" s="88">
        <v>6596353</v>
      </c>
      <c r="E21" s="174">
        <v>0</v>
      </c>
      <c r="F21" s="111">
        <v>0</v>
      </c>
    </row>
    <row r="22" spans="2:6" x14ac:dyDescent="0.2">
      <c r="C22" s="87">
        <v>2015</v>
      </c>
      <c r="D22" s="88">
        <v>166382</v>
      </c>
      <c r="E22" s="174">
        <v>1903</v>
      </c>
      <c r="F22" s="111">
        <v>0</v>
      </c>
    </row>
    <row r="23" spans="2:6" x14ac:dyDescent="0.2">
      <c r="C23" s="87">
        <v>2016</v>
      </c>
      <c r="D23" s="88">
        <v>60372</v>
      </c>
      <c r="E23" s="174">
        <v>0</v>
      </c>
      <c r="F23" s="111">
        <v>17210</v>
      </c>
    </row>
    <row r="24" spans="2:6" x14ac:dyDescent="0.2">
      <c r="C24" s="87">
        <v>2017</v>
      </c>
      <c r="D24" s="88">
        <v>29713055</v>
      </c>
      <c r="E24" s="174">
        <v>109430</v>
      </c>
      <c r="F24" s="111">
        <v>45610</v>
      </c>
    </row>
    <row r="25" spans="2:6" x14ac:dyDescent="0.2">
      <c r="C25" s="87">
        <v>2018</v>
      </c>
      <c r="D25" s="88">
        <v>10033435</v>
      </c>
      <c r="E25" s="174">
        <v>41345</v>
      </c>
      <c r="F25" s="111">
        <v>21914</v>
      </c>
    </row>
    <row r="26" spans="2:6" x14ac:dyDescent="0.2">
      <c r="C26" s="87">
        <v>2019</v>
      </c>
      <c r="D26" s="88">
        <v>-1490434</v>
      </c>
      <c r="E26" s="174">
        <v>0</v>
      </c>
      <c r="F26" s="111">
        <v>0</v>
      </c>
    </row>
    <row r="27" spans="2:6" x14ac:dyDescent="0.2">
      <c r="C27" s="87">
        <v>2020</v>
      </c>
      <c r="D27" s="88">
        <v>1211771893</v>
      </c>
      <c r="E27" s="174">
        <v>11036295</v>
      </c>
      <c r="F27" s="111">
        <v>3208174</v>
      </c>
    </row>
    <row r="28" spans="2:6" x14ac:dyDescent="0.2">
      <c r="C28" s="89">
        <v>2021</v>
      </c>
      <c r="D28" s="90">
        <v>284346678</v>
      </c>
      <c r="E28" s="175">
        <v>3806597</v>
      </c>
      <c r="F28" s="112">
        <v>2171552</v>
      </c>
    </row>
    <row r="29" spans="2:6" ht="15" x14ac:dyDescent="0.25">
      <c r="C29" s="69"/>
      <c r="D29" s="70"/>
      <c r="E29" s="70"/>
    </row>
    <row r="30" spans="2:6" x14ac:dyDescent="0.2">
      <c r="B30" s="6"/>
      <c r="C30" s="6" t="s">
        <v>303</v>
      </c>
    </row>
  </sheetData>
  <mergeCells count="1">
    <mergeCell ref="D8:F8"/>
  </mergeCells>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J37"/>
  <sheetViews>
    <sheetView workbookViewId="0">
      <selection activeCell="E33" sqref="E33"/>
    </sheetView>
  </sheetViews>
  <sheetFormatPr defaultRowHeight="12.75" x14ac:dyDescent="0.2"/>
  <cols>
    <col min="3" max="3" width="5.5703125" bestFit="1" customWidth="1"/>
    <col min="4" max="4" width="24.140625" bestFit="1" customWidth="1"/>
    <col min="5" max="5" width="16.85546875" bestFit="1" customWidth="1"/>
    <col min="6" max="8" width="9.140625" customWidth="1"/>
    <col min="9" max="9" width="13.7109375" bestFit="1" customWidth="1"/>
    <col min="10" max="10" width="7.140625" bestFit="1" customWidth="1"/>
  </cols>
  <sheetData>
    <row r="1" spans="1:10" x14ac:dyDescent="0.2">
      <c r="A1" s="16"/>
      <c r="B1" s="16"/>
      <c r="C1" s="16"/>
      <c r="D1" s="16"/>
      <c r="E1" s="16"/>
      <c r="F1" s="16"/>
      <c r="G1" s="16"/>
      <c r="H1" s="26" t="s">
        <v>30</v>
      </c>
    </row>
    <row r="2" spans="1:10" x14ac:dyDescent="0.2">
      <c r="A2" s="24"/>
      <c r="B2" s="16"/>
      <c r="C2" s="16"/>
      <c r="D2" s="16"/>
      <c r="E2" s="16"/>
      <c r="F2" s="16"/>
      <c r="G2" s="16"/>
      <c r="H2" s="26" t="s">
        <v>290</v>
      </c>
    </row>
    <row r="3" spans="1:10" x14ac:dyDescent="0.2">
      <c r="A3" s="15" t="s">
        <v>0</v>
      </c>
      <c r="B3" s="25"/>
      <c r="C3" s="25"/>
      <c r="D3" s="25"/>
      <c r="E3" s="25"/>
      <c r="F3" s="25"/>
      <c r="G3" s="25"/>
      <c r="H3" s="25"/>
    </row>
    <row r="4" spans="1:10" x14ac:dyDescent="0.2">
      <c r="A4" s="9" t="s">
        <v>2678</v>
      </c>
      <c r="B4" s="25"/>
      <c r="C4" s="25"/>
      <c r="D4" s="25"/>
      <c r="E4" s="25"/>
      <c r="F4" s="25"/>
      <c r="G4" s="25"/>
      <c r="H4" s="25"/>
    </row>
    <row r="5" spans="1:10" x14ac:dyDescent="0.2">
      <c r="A5" s="15" t="s">
        <v>280</v>
      </c>
      <c r="B5" s="25"/>
      <c r="C5" s="25"/>
      <c r="D5" s="25"/>
      <c r="E5" s="25"/>
      <c r="F5" s="25"/>
      <c r="G5" s="25"/>
      <c r="H5" s="25"/>
    </row>
    <row r="8" spans="1:10" x14ac:dyDescent="0.2">
      <c r="C8" s="131" t="s">
        <v>10</v>
      </c>
      <c r="D8" s="131" t="s">
        <v>281</v>
      </c>
      <c r="E8" s="131" t="s">
        <v>282</v>
      </c>
    </row>
    <row r="9" spans="1:10" x14ac:dyDescent="0.2">
      <c r="C9" s="71">
        <v>1991</v>
      </c>
      <c r="D9" s="71" t="s">
        <v>283</v>
      </c>
      <c r="E9" s="71" t="s">
        <v>284</v>
      </c>
    </row>
    <row r="10" spans="1:10" x14ac:dyDescent="0.2">
      <c r="C10" s="71">
        <v>2003</v>
      </c>
      <c r="D10" s="71" t="s">
        <v>285</v>
      </c>
      <c r="E10" s="71" t="s">
        <v>284</v>
      </c>
      <c r="I10" s="43"/>
      <c r="J10" s="7"/>
    </row>
    <row r="11" spans="1:10" x14ac:dyDescent="0.2">
      <c r="C11" s="71">
        <v>2017</v>
      </c>
      <c r="D11" s="71" t="s">
        <v>286</v>
      </c>
      <c r="E11" s="71" t="s">
        <v>284</v>
      </c>
      <c r="I11" s="43"/>
      <c r="J11" s="7"/>
    </row>
    <row r="12" spans="1:10" x14ac:dyDescent="0.2">
      <c r="C12" s="71">
        <v>2018</v>
      </c>
      <c r="D12" s="71" t="s">
        <v>287</v>
      </c>
      <c r="E12" s="71" t="s">
        <v>284</v>
      </c>
      <c r="I12" s="43"/>
      <c r="J12" s="7"/>
    </row>
    <row r="13" spans="1:10" x14ac:dyDescent="0.2">
      <c r="C13" s="71">
        <v>2018</v>
      </c>
      <c r="D13" s="71" t="s">
        <v>288</v>
      </c>
      <c r="E13" s="71" t="s">
        <v>284</v>
      </c>
      <c r="I13" s="43"/>
      <c r="J13" s="7"/>
    </row>
    <row r="14" spans="1:10" x14ac:dyDescent="0.2">
      <c r="C14" s="71">
        <v>2020</v>
      </c>
      <c r="D14" s="71" t="s">
        <v>312</v>
      </c>
      <c r="E14" s="5" t="s">
        <v>284</v>
      </c>
      <c r="I14" s="43"/>
      <c r="J14" s="7"/>
    </row>
    <row r="15" spans="1:10" x14ac:dyDescent="0.2">
      <c r="I15" s="43"/>
      <c r="J15" s="7"/>
    </row>
    <row r="16" spans="1:10" x14ac:dyDescent="0.2">
      <c r="I16" s="43"/>
      <c r="J16" s="7"/>
    </row>
    <row r="17" spans="9:10" x14ac:dyDescent="0.2">
      <c r="I17" s="43"/>
      <c r="J17" s="7"/>
    </row>
    <row r="18" spans="9:10" x14ac:dyDescent="0.2">
      <c r="I18" s="43"/>
      <c r="J18" s="7"/>
    </row>
    <row r="19" spans="9:10" x14ac:dyDescent="0.2">
      <c r="I19" s="43"/>
      <c r="J19" s="7"/>
    </row>
    <row r="20" spans="9:10" x14ac:dyDescent="0.2">
      <c r="I20" s="43"/>
      <c r="J20" s="7"/>
    </row>
    <row r="21" spans="9:10" x14ac:dyDescent="0.2">
      <c r="I21" s="43"/>
      <c r="J21" s="7"/>
    </row>
    <row r="22" spans="9:10" x14ac:dyDescent="0.2">
      <c r="I22" s="43"/>
      <c r="J22" s="7"/>
    </row>
    <row r="23" spans="9:10" x14ac:dyDescent="0.2">
      <c r="I23" s="43"/>
      <c r="J23" s="7"/>
    </row>
    <row r="24" spans="9:10" x14ac:dyDescent="0.2">
      <c r="I24" s="43"/>
      <c r="J24" s="7"/>
    </row>
    <row r="25" spans="9:10" x14ac:dyDescent="0.2">
      <c r="I25" s="43"/>
      <c r="J25" s="7"/>
    </row>
    <row r="26" spans="9:10" x14ac:dyDescent="0.2">
      <c r="I26" s="43"/>
      <c r="J26" s="7"/>
    </row>
    <row r="27" spans="9:10" x14ac:dyDescent="0.2">
      <c r="I27" s="43"/>
      <c r="J27" s="7"/>
    </row>
    <row r="28" spans="9:10" x14ac:dyDescent="0.2">
      <c r="I28" s="43"/>
      <c r="J28" s="7"/>
    </row>
    <row r="29" spans="9:10" x14ac:dyDescent="0.2">
      <c r="I29" s="43"/>
      <c r="J29" s="7"/>
    </row>
    <row r="30" spans="9:10" x14ac:dyDescent="0.2">
      <c r="I30" s="43"/>
      <c r="J30" s="7"/>
    </row>
    <row r="31" spans="9:10" x14ac:dyDescent="0.2">
      <c r="I31" s="43"/>
      <c r="J31" s="7"/>
    </row>
    <row r="32" spans="9:10" x14ac:dyDescent="0.2">
      <c r="I32" s="43"/>
      <c r="J32" s="7"/>
    </row>
    <row r="33" spans="9:10" x14ac:dyDescent="0.2">
      <c r="I33" s="43"/>
      <c r="J33" s="7"/>
    </row>
    <row r="34" spans="9:10" x14ac:dyDescent="0.2">
      <c r="I34" s="43"/>
      <c r="J34" s="7"/>
    </row>
    <row r="35" spans="9:10" x14ac:dyDescent="0.2">
      <c r="I35" s="43"/>
      <c r="J35" s="7"/>
    </row>
    <row r="36" spans="9:10" x14ac:dyDescent="0.2">
      <c r="I36" s="43"/>
      <c r="J36" s="7"/>
    </row>
    <row r="37" spans="9:10" x14ac:dyDescent="0.2">
      <c r="I37" s="7"/>
      <c r="J37" s="7"/>
    </row>
  </sheetData>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73"/>
  <sheetViews>
    <sheetView zoomScaleNormal="100" workbookViewId="0">
      <selection activeCell="E33" sqref="E33"/>
    </sheetView>
  </sheetViews>
  <sheetFormatPr defaultRowHeight="12.75" x14ac:dyDescent="0.2"/>
  <cols>
    <col min="1" max="1" width="20.7109375" customWidth="1"/>
    <col min="2" max="2" width="10.7109375" customWidth="1"/>
    <col min="3" max="3" width="14.85546875" bestFit="1" customWidth="1"/>
    <col min="4" max="4" width="11.140625" bestFit="1" customWidth="1"/>
    <col min="5" max="6" width="12.7109375" customWidth="1"/>
  </cols>
  <sheetData>
    <row r="1" spans="1:10" x14ac:dyDescent="0.2">
      <c r="F1" s="12" t="s">
        <v>4</v>
      </c>
    </row>
    <row r="2" spans="1:10" x14ac:dyDescent="0.2">
      <c r="A2" s="3" t="s">
        <v>0</v>
      </c>
      <c r="B2" s="4"/>
      <c r="C2" s="4"/>
      <c r="D2" s="4"/>
      <c r="E2" s="4"/>
      <c r="F2" s="4"/>
    </row>
    <row r="3" spans="1:10" x14ac:dyDescent="0.2">
      <c r="A3" s="9" t="s">
        <v>2678</v>
      </c>
      <c r="B3" s="4"/>
      <c r="C3" s="4"/>
      <c r="D3" s="4"/>
      <c r="E3" s="4"/>
      <c r="F3" s="4"/>
    </row>
    <row r="4" spans="1:10" x14ac:dyDescent="0.2">
      <c r="A4" s="3" t="s">
        <v>5</v>
      </c>
      <c r="B4" s="4"/>
      <c r="C4" s="4"/>
      <c r="D4" s="4"/>
      <c r="E4" s="4"/>
      <c r="F4" s="4"/>
    </row>
    <row r="5" spans="1:10" x14ac:dyDescent="0.2">
      <c r="A5" s="3"/>
      <c r="B5" s="4"/>
      <c r="C5" s="4"/>
      <c r="D5" s="4"/>
      <c r="E5" s="4"/>
      <c r="F5" s="4"/>
    </row>
    <row r="6" spans="1:10" x14ac:dyDescent="0.2">
      <c r="A6" s="3"/>
      <c r="B6" s="4"/>
      <c r="C6" s="4"/>
      <c r="D6" s="4"/>
      <c r="E6" s="4"/>
      <c r="F6" s="4"/>
    </row>
    <row r="7" spans="1:10" x14ac:dyDescent="0.2">
      <c r="A7" s="3" t="s">
        <v>163</v>
      </c>
      <c r="B7" s="4"/>
      <c r="C7" s="4"/>
      <c r="D7" s="4"/>
      <c r="E7" s="4"/>
      <c r="F7" s="4"/>
    </row>
    <row r="8" spans="1:10" x14ac:dyDescent="0.2">
      <c r="A8" s="3"/>
      <c r="B8" s="4"/>
      <c r="C8" s="4"/>
      <c r="D8" s="4"/>
      <c r="E8" s="4"/>
      <c r="F8" s="4"/>
      <c r="I8" s="6"/>
    </row>
    <row r="9" spans="1:10" x14ac:dyDescent="0.2">
      <c r="A9" s="1" t="s">
        <v>35</v>
      </c>
      <c r="I9" s="116"/>
      <c r="J9" s="116"/>
    </row>
    <row r="10" spans="1:10" x14ac:dyDescent="0.2">
      <c r="A10" s="2"/>
      <c r="B10" s="5" t="s">
        <v>26</v>
      </c>
      <c r="C10" s="5" t="s">
        <v>46</v>
      </c>
      <c r="D10" s="2"/>
      <c r="E10" s="13" t="s">
        <v>44</v>
      </c>
      <c r="F10" s="13"/>
      <c r="I10" s="116"/>
      <c r="J10" s="116"/>
    </row>
    <row r="11" spans="1:10" x14ac:dyDescent="0.2">
      <c r="A11" s="8" t="s">
        <v>37</v>
      </c>
      <c r="B11" s="8" t="s">
        <v>45</v>
      </c>
      <c r="C11" s="8" t="s">
        <v>59</v>
      </c>
      <c r="D11" s="8" t="s">
        <v>38</v>
      </c>
      <c r="E11" s="8" t="s">
        <v>43</v>
      </c>
      <c r="F11" s="18" t="s">
        <v>39</v>
      </c>
      <c r="I11" s="116"/>
      <c r="J11" s="116"/>
    </row>
    <row r="12" spans="1:10" x14ac:dyDescent="0.2">
      <c r="A12" s="5" t="s">
        <v>192</v>
      </c>
      <c r="B12" s="5" t="s">
        <v>307</v>
      </c>
      <c r="C12" s="5" t="s">
        <v>2734</v>
      </c>
      <c r="D12" s="57">
        <v>159449</v>
      </c>
      <c r="E12" s="20">
        <v>6000</v>
      </c>
      <c r="F12" s="19">
        <f>MIN(SQRT(D12/E12), 1)</f>
        <v>1</v>
      </c>
      <c r="I12" s="116"/>
      <c r="J12" s="116"/>
    </row>
    <row r="13" spans="1:10" x14ac:dyDescent="0.2">
      <c r="A13" s="5" t="s">
        <v>191</v>
      </c>
      <c r="B13" s="5" t="s">
        <v>307</v>
      </c>
      <c r="C13" s="5" t="s">
        <v>2734</v>
      </c>
      <c r="D13" s="57">
        <v>254911.51992020084</v>
      </c>
      <c r="E13" s="20">
        <v>6000</v>
      </c>
      <c r="F13" s="19">
        <f>MIN(SQRT(D13/E13), 1)</f>
        <v>1</v>
      </c>
      <c r="I13" s="116"/>
      <c r="J13" s="116"/>
    </row>
    <row r="14" spans="1:10" x14ac:dyDescent="0.2">
      <c r="B14" s="6"/>
      <c r="I14" s="116"/>
      <c r="J14" s="116"/>
    </row>
    <row r="15" spans="1:10" x14ac:dyDescent="0.2">
      <c r="A15" s="1" t="s">
        <v>36</v>
      </c>
      <c r="B15" s="6"/>
      <c r="E15" s="8"/>
      <c r="F15" s="8"/>
      <c r="I15" s="116"/>
      <c r="J15" s="116"/>
    </row>
    <row r="16" spans="1:10" x14ac:dyDescent="0.2">
      <c r="B16" s="6" t="s">
        <v>42</v>
      </c>
      <c r="C16" s="2" t="s">
        <v>40</v>
      </c>
      <c r="E16" s="13" t="s">
        <v>44</v>
      </c>
      <c r="F16" s="13"/>
      <c r="I16" s="116"/>
      <c r="J16" s="116"/>
    </row>
    <row r="17" spans="1:10" x14ac:dyDescent="0.2">
      <c r="A17" s="8" t="s">
        <v>37</v>
      </c>
      <c r="B17" s="8" t="s">
        <v>41</v>
      </c>
      <c r="C17" s="8" t="s">
        <v>56</v>
      </c>
      <c r="D17" s="8" t="s">
        <v>38</v>
      </c>
      <c r="E17" s="8" t="s">
        <v>196</v>
      </c>
      <c r="F17" s="18" t="s">
        <v>39</v>
      </c>
      <c r="I17" s="116"/>
      <c r="J17" s="116"/>
    </row>
    <row r="18" spans="1:10" x14ac:dyDescent="0.2">
      <c r="A18" s="5" t="s">
        <v>192</v>
      </c>
      <c r="B18" s="5">
        <v>1</v>
      </c>
      <c r="C18" s="5">
        <v>20222</v>
      </c>
      <c r="D18" s="57">
        <v>17657</v>
      </c>
      <c r="E18" s="20">
        <v>3000</v>
      </c>
      <c r="F18" s="19">
        <f>MIN(SQRT(D18/E18), 1)</f>
        <v>1</v>
      </c>
      <c r="I18" s="116"/>
      <c r="J18" s="116"/>
    </row>
    <row r="19" spans="1:10" x14ac:dyDescent="0.2">
      <c r="A19" s="5" t="s">
        <v>206</v>
      </c>
      <c r="B19" s="5">
        <v>1</v>
      </c>
      <c r="C19" s="5">
        <v>20222</v>
      </c>
      <c r="D19" s="57">
        <v>23638</v>
      </c>
      <c r="E19" s="57">
        <v>3000</v>
      </c>
      <c r="F19" s="58">
        <f>MIN(SQRT(D19/E19), 1)</f>
        <v>1</v>
      </c>
      <c r="I19" s="116"/>
      <c r="J19" s="116"/>
    </row>
    <row r="20" spans="1:10" x14ac:dyDescent="0.2">
      <c r="B20" s="6"/>
      <c r="I20" s="116"/>
      <c r="J20" s="116"/>
    </row>
    <row r="21" spans="1:10" x14ac:dyDescent="0.2">
      <c r="A21" s="3" t="s">
        <v>2713</v>
      </c>
      <c r="B21" s="4"/>
      <c r="C21" s="4"/>
      <c r="D21" s="4"/>
      <c r="E21" s="4"/>
      <c r="F21" s="4"/>
    </row>
    <row r="22" spans="1:10" x14ac:dyDescent="0.2">
      <c r="A22" s="3"/>
      <c r="B22" s="4"/>
      <c r="C22" s="4"/>
      <c r="D22" s="4"/>
      <c r="E22" s="4"/>
      <c r="F22" s="4"/>
    </row>
    <row r="23" spans="1:10" x14ac:dyDescent="0.2">
      <c r="A23" s="1" t="s">
        <v>35</v>
      </c>
    </row>
    <row r="24" spans="1:10" x14ac:dyDescent="0.2">
      <c r="A24" s="2"/>
      <c r="B24" s="5" t="s">
        <v>26</v>
      </c>
      <c r="C24" s="5" t="s">
        <v>46</v>
      </c>
      <c r="D24" s="2"/>
      <c r="E24" s="13" t="s">
        <v>44</v>
      </c>
      <c r="F24" s="13"/>
    </row>
    <row r="25" spans="1:10" x14ac:dyDescent="0.2">
      <c r="A25" s="8" t="s">
        <v>37</v>
      </c>
      <c r="B25" s="8" t="s">
        <v>45</v>
      </c>
      <c r="C25" s="8" t="s">
        <v>59</v>
      </c>
      <c r="D25" s="8" t="s">
        <v>38</v>
      </c>
      <c r="E25" s="8" t="s">
        <v>43</v>
      </c>
      <c r="F25" s="18" t="s">
        <v>39</v>
      </c>
    </row>
    <row r="26" spans="1:10" x14ac:dyDescent="0.2">
      <c r="A26" s="5" t="s">
        <v>192</v>
      </c>
      <c r="B26" s="5" t="s">
        <v>2714</v>
      </c>
      <c r="C26" s="5" t="s">
        <v>2735</v>
      </c>
      <c r="D26" s="57">
        <v>20358</v>
      </c>
      <c r="E26" s="20">
        <v>6000</v>
      </c>
      <c r="F26" s="19">
        <f>MIN(SQRT(D26/E26), 1)</f>
        <v>1</v>
      </c>
    </row>
    <row r="27" spans="1:10" x14ac:dyDescent="0.2">
      <c r="A27" s="5" t="s">
        <v>191</v>
      </c>
      <c r="B27" s="5" t="s">
        <v>2714</v>
      </c>
      <c r="C27" s="5" t="s">
        <v>2735</v>
      </c>
      <c r="D27" s="57">
        <v>33570</v>
      </c>
      <c r="E27" s="20">
        <v>6000</v>
      </c>
      <c r="F27" s="19">
        <f>MIN(SQRT(D27/E27), 1)</f>
        <v>1</v>
      </c>
    </row>
    <row r="28" spans="1:10" x14ac:dyDescent="0.2">
      <c r="B28" s="5" t="s">
        <v>2686</v>
      </c>
    </row>
    <row r="29" spans="1:10" x14ac:dyDescent="0.2">
      <c r="A29" s="1" t="s">
        <v>36</v>
      </c>
      <c r="B29" s="6"/>
      <c r="E29" s="8"/>
      <c r="F29" s="8"/>
    </row>
    <row r="30" spans="1:10" x14ac:dyDescent="0.2">
      <c r="B30" s="6" t="s">
        <v>42</v>
      </c>
      <c r="C30" s="2" t="s">
        <v>40</v>
      </c>
      <c r="E30" s="13" t="s">
        <v>44</v>
      </c>
      <c r="F30" s="13"/>
    </row>
    <row r="31" spans="1:10" x14ac:dyDescent="0.2">
      <c r="A31" s="8" t="s">
        <v>37</v>
      </c>
      <c r="B31" s="8" t="s">
        <v>41</v>
      </c>
      <c r="C31" s="8" t="s">
        <v>56</v>
      </c>
      <c r="D31" s="8" t="s">
        <v>38</v>
      </c>
      <c r="E31" s="8" t="s">
        <v>196</v>
      </c>
      <c r="F31" s="18" t="s">
        <v>39</v>
      </c>
    </row>
    <row r="32" spans="1:10" x14ac:dyDescent="0.2">
      <c r="A32" s="5" t="s">
        <v>192</v>
      </c>
      <c r="B32" s="5">
        <v>1</v>
      </c>
      <c r="C32" s="5">
        <v>20222</v>
      </c>
      <c r="D32" s="57">
        <v>5962</v>
      </c>
      <c r="E32" s="20">
        <v>3000</v>
      </c>
      <c r="F32" s="19">
        <f>MIN(SQRT(D32/E32), 1)</f>
        <v>1</v>
      </c>
    </row>
    <row r="33" spans="1:10" x14ac:dyDescent="0.2">
      <c r="A33" s="5" t="s">
        <v>206</v>
      </c>
      <c r="B33" s="5">
        <v>1</v>
      </c>
      <c r="C33" s="5">
        <v>20222</v>
      </c>
      <c r="D33" s="57">
        <v>6899</v>
      </c>
      <c r="E33" s="57">
        <v>3000</v>
      </c>
      <c r="F33" s="58">
        <f>MIN(SQRT(D33/E33), 1)</f>
        <v>1</v>
      </c>
    </row>
    <row r="34" spans="1:10" x14ac:dyDescent="0.2">
      <c r="B34" s="6"/>
      <c r="I34" s="117"/>
      <c r="J34" s="117"/>
    </row>
    <row r="35" spans="1:10" x14ac:dyDescent="0.2">
      <c r="A35" s="3" t="s">
        <v>2677</v>
      </c>
      <c r="B35" s="4"/>
      <c r="C35" s="4"/>
      <c r="D35" s="4"/>
      <c r="E35" s="4"/>
      <c r="F35" s="4"/>
    </row>
    <row r="36" spans="1:10" x14ac:dyDescent="0.2">
      <c r="A36" s="3"/>
      <c r="B36" s="4"/>
      <c r="C36" s="4"/>
      <c r="D36" s="4"/>
      <c r="E36" s="4"/>
      <c r="F36" s="4"/>
    </row>
    <row r="37" spans="1:10" x14ac:dyDescent="0.2">
      <c r="A37" s="1" t="s">
        <v>35</v>
      </c>
    </row>
    <row r="38" spans="1:10" x14ac:dyDescent="0.2">
      <c r="A38" s="2"/>
      <c r="B38" s="5" t="s">
        <v>26</v>
      </c>
      <c r="C38" s="5" t="s">
        <v>46</v>
      </c>
      <c r="D38" s="2"/>
      <c r="E38" s="13" t="s">
        <v>44</v>
      </c>
      <c r="F38" s="13"/>
    </row>
    <row r="39" spans="1:10" x14ac:dyDescent="0.2">
      <c r="A39" s="8" t="s">
        <v>37</v>
      </c>
      <c r="B39" s="8" t="s">
        <v>45</v>
      </c>
      <c r="C39" s="8" t="s">
        <v>59</v>
      </c>
      <c r="D39" s="8" t="s">
        <v>38</v>
      </c>
      <c r="E39" s="8" t="s">
        <v>43</v>
      </c>
      <c r="F39" s="18" t="s">
        <v>39</v>
      </c>
    </row>
    <row r="40" spans="1:10" x14ac:dyDescent="0.2">
      <c r="A40" s="5" t="s">
        <v>192</v>
      </c>
      <c r="B40" s="5" t="s">
        <v>2687</v>
      </c>
      <c r="C40" s="5" t="s">
        <v>2736</v>
      </c>
      <c r="D40" s="57">
        <v>23889</v>
      </c>
      <c r="E40" s="20">
        <v>6000</v>
      </c>
      <c r="F40" s="19">
        <f>MIN(SQRT(D40/E40), 1)</f>
        <v>1</v>
      </c>
    </row>
    <row r="41" spans="1:10" x14ac:dyDescent="0.2">
      <c r="A41" s="5" t="s">
        <v>191</v>
      </c>
      <c r="B41" s="5" t="s">
        <v>2687</v>
      </c>
      <c r="C41" s="5" t="s">
        <v>2736</v>
      </c>
      <c r="D41" s="57">
        <v>37776</v>
      </c>
      <c r="E41" s="20">
        <v>6000</v>
      </c>
      <c r="F41" s="19">
        <f>MIN(SQRT(D41/E41), 1)</f>
        <v>1</v>
      </c>
    </row>
    <row r="42" spans="1:10" x14ac:dyDescent="0.2">
      <c r="B42" s="6"/>
    </row>
    <row r="43" spans="1:10" x14ac:dyDescent="0.2">
      <c r="A43" s="1" t="s">
        <v>36</v>
      </c>
      <c r="B43" s="6"/>
      <c r="E43" s="8"/>
      <c r="F43" s="8"/>
    </row>
    <row r="44" spans="1:10" x14ac:dyDescent="0.2">
      <c r="B44" s="6" t="s">
        <v>42</v>
      </c>
      <c r="C44" s="2" t="s">
        <v>40</v>
      </c>
      <c r="E44" s="13" t="s">
        <v>44</v>
      </c>
      <c r="F44" s="13"/>
    </row>
    <row r="45" spans="1:10" x14ac:dyDescent="0.2">
      <c r="A45" s="8" t="s">
        <v>37</v>
      </c>
      <c r="B45" s="8" t="s">
        <v>41</v>
      </c>
      <c r="C45" s="8" t="s">
        <v>56</v>
      </c>
      <c r="D45" s="8" t="s">
        <v>38</v>
      </c>
      <c r="E45" s="8" t="s">
        <v>196</v>
      </c>
      <c r="F45" s="18" t="s">
        <v>39</v>
      </c>
    </row>
    <row r="46" spans="1:10" x14ac:dyDescent="0.2">
      <c r="A46" s="5" t="s">
        <v>192</v>
      </c>
      <c r="B46" s="5">
        <v>1</v>
      </c>
      <c r="C46" s="5">
        <v>20222</v>
      </c>
      <c r="D46" s="57">
        <v>3694</v>
      </c>
      <c r="E46" s="20">
        <v>3000</v>
      </c>
      <c r="F46" s="19">
        <f>MIN(SQRT(D46/E46), 1)</f>
        <v>1</v>
      </c>
    </row>
    <row r="47" spans="1:10" x14ac:dyDescent="0.2">
      <c r="A47" s="5" t="s">
        <v>206</v>
      </c>
      <c r="B47" s="5">
        <v>1</v>
      </c>
      <c r="C47" s="5">
        <v>20222</v>
      </c>
      <c r="D47" s="57">
        <v>4662</v>
      </c>
      <c r="E47" s="57">
        <v>3000</v>
      </c>
      <c r="F47" s="58">
        <f>MIN(SQRT(D47/E47), 1)</f>
        <v>1</v>
      </c>
    </row>
    <row r="48" spans="1:10" x14ac:dyDescent="0.2">
      <c r="B48" s="6"/>
    </row>
    <row r="49" spans="1:2" x14ac:dyDescent="0.2">
      <c r="B49" s="6"/>
    </row>
    <row r="50" spans="1:2" x14ac:dyDescent="0.2">
      <c r="A50" s="14" t="s">
        <v>194</v>
      </c>
      <c r="B50" s="6"/>
    </row>
    <row r="51" spans="1:2" x14ac:dyDescent="0.2">
      <c r="A51" s="6" t="s">
        <v>195</v>
      </c>
      <c r="B51" s="6"/>
    </row>
    <row r="52" spans="1:2" x14ac:dyDescent="0.2">
      <c r="A52" s="14" t="s">
        <v>193</v>
      </c>
      <c r="B52" s="6"/>
    </row>
    <row r="54" spans="1:2" x14ac:dyDescent="0.2">
      <c r="B54" s="6"/>
    </row>
    <row r="55" spans="1:2" x14ac:dyDescent="0.2">
      <c r="B55" s="6"/>
    </row>
    <row r="56" spans="1:2" x14ac:dyDescent="0.2">
      <c r="B56" s="6"/>
    </row>
    <row r="57" spans="1:2" x14ac:dyDescent="0.2">
      <c r="B57" s="6"/>
    </row>
    <row r="58" spans="1:2" x14ac:dyDescent="0.2">
      <c r="B58" s="6"/>
    </row>
    <row r="59" spans="1:2" x14ac:dyDescent="0.2">
      <c r="B59" s="6"/>
    </row>
    <row r="60" spans="1:2" x14ac:dyDescent="0.2">
      <c r="B60" s="6"/>
    </row>
    <row r="61" spans="1:2" x14ac:dyDescent="0.2">
      <c r="B61" s="6"/>
    </row>
    <row r="62" spans="1:2" x14ac:dyDescent="0.2">
      <c r="B62" s="6"/>
    </row>
    <row r="63" spans="1:2" x14ac:dyDescent="0.2">
      <c r="B63" s="6"/>
    </row>
    <row r="64" spans="1:2" x14ac:dyDescent="0.2">
      <c r="B64" s="6"/>
    </row>
    <row r="65" spans="2:2" x14ac:dyDescent="0.2">
      <c r="B65" s="6"/>
    </row>
    <row r="66" spans="2:2" x14ac:dyDescent="0.2">
      <c r="B66" s="6"/>
    </row>
    <row r="67" spans="2:2" x14ac:dyDescent="0.2">
      <c r="B67" s="6"/>
    </row>
    <row r="68" spans="2:2" x14ac:dyDescent="0.2">
      <c r="B68" s="6"/>
    </row>
    <row r="69" spans="2:2" x14ac:dyDescent="0.2">
      <c r="B69" s="6"/>
    </row>
    <row r="70" spans="2:2" x14ac:dyDescent="0.2">
      <c r="B70" s="6"/>
    </row>
    <row r="71" spans="2:2" x14ac:dyDescent="0.2">
      <c r="B71" s="6"/>
    </row>
    <row r="72" spans="2:2" x14ac:dyDescent="0.2">
      <c r="B72" s="6"/>
    </row>
    <row r="73" spans="2:2" x14ac:dyDescent="0.2">
      <c r="B73" s="6"/>
    </row>
  </sheetData>
  <phoneticPr fontId="61" type="noConversion"/>
  <printOptions horizontalCentered="1"/>
  <pageMargins left="0" right="0" top="0.5" bottom="0.75" header="0.3" footer="0.3"/>
  <pageSetup fitToHeight="0"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I31"/>
  <sheetViews>
    <sheetView zoomScaleNormal="100" workbookViewId="0">
      <selection activeCell="E33" sqref="E33"/>
    </sheetView>
  </sheetViews>
  <sheetFormatPr defaultColWidth="9.140625" defaultRowHeight="12.75" x14ac:dyDescent="0.2"/>
  <cols>
    <col min="1" max="1" width="8.85546875" style="6" customWidth="1"/>
    <col min="2" max="2" width="12.28515625" style="6" customWidth="1"/>
    <col min="3" max="3" width="14.7109375" style="6" customWidth="1"/>
    <col min="4" max="4" width="14.5703125" style="6" bestFit="1" customWidth="1"/>
    <col min="5" max="5" width="15.5703125" style="6" bestFit="1" customWidth="1"/>
    <col min="6" max="6" width="12.7109375" style="6" bestFit="1" customWidth="1"/>
    <col min="7" max="7" width="13" style="6" bestFit="1" customWidth="1"/>
    <col min="8" max="9" width="14.85546875" style="6" bestFit="1" customWidth="1"/>
    <col min="10" max="16384" width="9.140625" style="16"/>
  </cols>
  <sheetData>
    <row r="1" spans="1:9" x14ac:dyDescent="0.2">
      <c r="I1" s="12" t="s">
        <v>243</v>
      </c>
    </row>
    <row r="2" spans="1:9" x14ac:dyDescent="0.2">
      <c r="A2" s="3" t="s">
        <v>0</v>
      </c>
      <c r="B2" s="109"/>
      <c r="C2" s="109"/>
      <c r="D2" s="109"/>
      <c r="E2" s="109"/>
      <c r="F2" s="109"/>
      <c r="G2" s="109"/>
      <c r="H2" s="109"/>
      <c r="I2" s="109"/>
    </row>
    <row r="3" spans="1:9" x14ac:dyDescent="0.2">
      <c r="A3" s="3" t="s">
        <v>2678</v>
      </c>
      <c r="B3" s="109"/>
      <c r="C3" s="109"/>
      <c r="D3" s="109"/>
      <c r="E3" s="109"/>
      <c r="F3" s="109"/>
      <c r="G3" s="109"/>
      <c r="H3" s="109"/>
      <c r="I3" s="109"/>
    </row>
    <row r="4" spans="1:9" x14ac:dyDescent="0.2">
      <c r="A4" s="3" t="s">
        <v>244</v>
      </c>
      <c r="B4" s="109"/>
      <c r="C4" s="109"/>
      <c r="D4" s="109"/>
      <c r="E4" s="109"/>
      <c r="F4" s="109"/>
      <c r="G4" s="109"/>
      <c r="H4" s="109"/>
      <c r="I4" s="109"/>
    </row>
    <row r="6" spans="1:9" x14ac:dyDescent="0.2">
      <c r="A6" s="1"/>
    </row>
    <row r="8" spans="1:9" x14ac:dyDescent="0.2">
      <c r="A8" s="123" t="s">
        <v>14</v>
      </c>
      <c r="B8" s="123" t="s">
        <v>15</v>
      </c>
      <c r="C8" s="123" t="s">
        <v>16</v>
      </c>
      <c r="D8" s="123" t="s">
        <v>21</v>
      </c>
      <c r="E8" s="123" t="s">
        <v>22</v>
      </c>
      <c r="F8" s="123" t="s">
        <v>245</v>
      </c>
      <c r="G8" s="123" t="s">
        <v>246</v>
      </c>
      <c r="H8" s="123" t="s">
        <v>247</v>
      </c>
      <c r="I8" s="123" t="s">
        <v>248</v>
      </c>
    </row>
    <row r="9" spans="1:9" x14ac:dyDescent="0.2">
      <c r="A9" s="5"/>
      <c r="B9" s="5" t="s">
        <v>249</v>
      </c>
      <c r="C9" s="5" t="s">
        <v>250</v>
      </c>
      <c r="D9" s="5" t="s">
        <v>249</v>
      </c>
      <c r="E9" s="5" t="s">
        <v>250</v>
      </c>
      <c r="F9" s="5" t="s">
        <v>249</v>
      </c>
      <c r="G9" s="5" t="s">
        <v>249</v>
      </c>
      <c r="H9" s="5" t="s">
        <v>13</v>
      </c>
      <c r="I9" s="5" t="s">
        <v>251</v>
      </c>
    </row>
    <row r="10" spans="1:9" x14ac:dyDescent="0.2">
      <c r="A10" s="5"/>
      <c r="B10" s="5" t="s">
        <v>252</v>
      </c>
      <c r="C10" s="5" t="s">
        <v>253</v>
      </c>
      <c r="D10" s="5" t="s">
        <v>254</v>
      </c>
      <c r="E10" s="5" t="s">
        <v>254</v>
      </c>
      <c r="F10" s="5" t="s">
        <v>255</v>
      </c>
      <c r="G10" s="5" t="s">
        <v>256</v>
      </c>
      <c r="H10" s="5" t="s">
        <v>249</v>
      </c>
      <c r="I10" s="5" t="s">
        <v>244</v>
      </c>
    </row>
    <row r="11" spans="1:9" x14ac:dyDescent="0.2">
      <c r="A11" s="5"/>
      <c r="B11" s="5" t="s">
        <v>257</v>
      </c>
      <c r="C11" s="5" t="s">
        <v>258</v>
      </c>
      <c r="D11" s="5" t="s">
        <v>259</v>
      </c>
      <c r="E11" s="5" t="s">
        <v>259</v>
      </c>
      <c r="F11" s="5" t="s">
        <v>260</v>
      </c>
      <c r="G11" s="5" t="s">
        <v>261</v>
      </c>
      <c r="H11" s="5" t="s">
        <v>244</v>
      </c>
      <c r="I11" s="5" t="s">
        <v>262</v>
      </c>
    </row>
    <row r="12" spans="1:9" x14ac:dyDescent="0.2">
      <c r="A12" s="8" t="s">
        <v>10</v>
      </c>
      <c r="B12" s="8" t="s">
        <v>263</v>
      </c>
      <c r="C12" s="8" t="s">
        <v>261</v>
      </c>
      <c r="D12" s="8" t="s">
        <v>6</v>
      </c>
      <c r="E12" s="8" t="s">
        <v>6</v>
      </c>
      <c r="F12" s="8" t="s">
        <v>264</v>
      </c>
      <c r="G12" s="8" t="s">
        <v>265</v>
      </c>
      <c r="H12" s="8" t="s">
        <v>266</v>
      </c>
      <c r="I12" s="121" t="s">
        <v>267</v>
      </c>
    </row>
    <row r="13" spans="1:9" x14ac:dyDescent="0.2">
      <c r="A13" s="5">
        <v>2019</v>
      </c>
      <c r="B13" s="95">
        <v>7431927</v>
      </c>
      <c r="C13" s="95">
        <f>-1990816+4945</f>
        <v>-1985871</v>
      </c>
      <c r="D13" s="95">
        <v>2223252943</v>
      </c>
      <c r="E13" s="95">
        <v>2237814452</v>
      </c>
      <c r="F13" s="96">
        <f>D13/E13</f>
        <v>0.99349297749552656</v>
      </c>
      <c r="G13" s="97">
        <f>F13*C13</f>
        <v>-1972948.8927120189</v>
      </c>
      <c r="H13" s="97">
        <f>B13+G13</f>
        <v>5458978.1072879806</v>
      </c>
      <c r="I13" s="122">
        <f t="shared" ref="I13:I15" si="0">H13/D13</f>
        <v>2.4554012733799765E-3</v>
      </c>
    </row>
    <row r="14" spans="1:9" x14ac:dyDescent="0.2">
      <c r="A14" s="5">
        <v>2020</v>
      </c>
      <c r="B14" s="95">
        <v>4422390</v>
      </c>
      <c r="C14" s="95">
        <f>-1751615+5569</f>
        <v>-1746046</v>
      </c>
      <c r="D14" s="95">
        <v>2435240176</v>
      </c>
      <c r="E14" s="95">
        <v>2450054148</v>
      </c>
      <c r="F14" s="96">
        <f>D14/E14</f>
        <v>0.993953614448851</v>
      </c>
      <c r="G14" s="97">
        <f>F14*C14</f>
        <v>-1735488.7326939586</v>
      </c>
      <c r="H14" s="97">
        <f>B14+G14</f>
        <v>2686901.2673060414</v>
      </c>
      <c r="I14" s="122">
        <f t="shared" si="0"/>
        <v>1.1033413844705072E-3</v>
      </c>
    </row>
    <row r="15" spans="1:9" x14ac:dyDescent="0.2">
      <c r="A15" s="5">
        <v>2021</v>
      </c>
      <c r="B15" s="95">
        <v>0</v>
      </c>
      <c r="C15" s="95">
        <f>-1582771+12115</f>
        <v>-1570656</v>
      </c>
      <c r="D15" s="95">
        <v>2923729002</v>
      </c>
      <c r="E15" s="95">
        <v>2938386899</v>
      </c>
      <c r="F15" s="96">
        <f>D15/E15</f>
        <v>0.99501158373494369</v>
      </c>
      <c r="G15" s="97">
        <f>F15*C15</f>
        <v>-1562820.9140627917</v>
      </c>
      <c r="H15" s="97">
        <f>B15+G15</f>
        <v>-1562820.9140627917</v>
      </c>
      <c r="I15" s="122">
        <f t="shared" si="0"/>
        <v>-5.3453001731478249E-4</v>
      </c>
    </row>
    <row r="17" spans="1:9" x14ac:dyDescent="0.2">
      <c r="A17" s="6" t="s">
        <v>268</v>
      </c>
      <c r="B17" s="5" t="s">
        <v>269</v>
      </c>
      <c r="C17" s="6" t="s">
        <v>270</v>
      </c>
      <c r="D17" s="13"/>
      <c r="E17" s="13"/>
      <c r="F17" s="13"/>
      <c r="G17" s="124"/>
      <c r="H17" s="5"/>
    </row>
    <row r="18" spans="1:9" x14ac:dyDescent="0.2">
      <c r="B18" s="5" t="s">
        <v>271</v>
      </c>
      <c r="C18" s="6" t="s">
        <v>272</v>
      </c>
      <c r="D18" s="13"/>
      <c r="E18" s="13"/>
      <c r="F18" s="13"/>
      <c r="G18" s="124"/>
      <c r="H18" s="5"/>
    </row>
    <row r="19" spans="1:9" x14ac:dyDescent="0.2">
      <c r="B19" s="5" t="s">
        <v>273</v>
      </c>
      <c r="C19" s="6" t="s">
        <v>274</v>
      </c>
      <c r="D19" s="13"/>
      <c r="E19" s="13"/>
      <c r="F19" s="13"/>
      <c r="G19" s="124"/>
      <c r="H19" s="5"/>
    </row>
    <row r="20" spans="1:9" x14ac:dyDescent="0.2">
      <c r="B20" s="5" t="s">
        <v>275</v>
      </c>
      <c r="C20" s="6" t="s">
        <v>276</v>
      </c>
      <c r="D20" s="13"/>
      <c r="E20" s="13"/>
      <c r="F20" s="13"/>
      <c r="G20" s="124"/>
      <c r="H20" s="5"/>
    </row>
    <row r="21" spans="1:9" x14ac:dyDescent="0.2">
      <c r="H21" s="125"/>
    </row>
    <row r="22" spans="1:9" x14ac:dyDescent="0.2">
      <c r="A22" s="16" t="s">
        <v>2710</v>
      </c>
      <c r="B22" s="16"/>
      <c r="C22" s="16"/>
      <c r="D22" s="16"/>
      <c r="E22" s="16"/>
      <c r="F22" s="16"/>
      <c r="G22" s="39"/>
      <c r="H22" s="39"/>
      <c r="I22" s="39"/>
    </row>
    <row r="23" spans="1:9" x14ac:dyDescent="0.2">
      <c r="A23" s="16" t="s">
        <v>304</v>
      </c>
      <c r="B23" s="16"/>
      <c r="C23" s="16"/>
      <c r="D23" s="16"/>
      <c r="E23" s="16"/>
      <c r="F23" s="16"/>
      <c r="G23" s="39"/>
      <c r="H23" s="39"/>
      <c r="I23" s="39"/>
    </row>
    <row r="26" spans="1:9" x14ac:dyDescent="0.2">
      <c r="C26" s="95"/>
    </row>
    <row r="27" spans="1:9" x14ac:dyDescent="0.2">
      <c r="B27" s="95"/>
      <c r="C27" s="95"/>
      <c r="D27" s="95"/>
      <c r="E27" s="95"/>
    </row>
    <row r="28" spans="1:9" x14ac:dyDescent="0.2">
      <c r="C28" s="95"/>
    </row>
    <row r="30" spans="1:9" x14ac:dyDescent="0.2">
      <c r="B30" s="95"/>
      <c r="C30" s="95"/>
      <c r="D30" s="95"/>
      <c r="E30" s="95"/>
    </row>
    <row r="31" spans="1:9" x14ac:dyDescent="0.2">
      <c r="B31" s="126"/>
      <c r="C31" s="126"/>
      <c r="D31" s="126"/>
      <c r="E31" s="126"/>
    </row>
  </sheetData>
  <printOptions horizontalCentered="1"/>
  <pageMargins left="0" right="0" top="0.5" bottom="0.75" header="0.3" footer="0.3"/>
  <pageSetup orientation="landscape" r:id="rId1"/>
  <headerFooter>
    <oddFooter>&amp;C&amp;8©, Copyright, State Farm Mutual Automobile Insurance Company 2023
No reproduction of this copyrighted material allowed without express written consent from State Farm®</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I8"/>
  <sheetViews>
    <sheetView zoomScaleNormal="100" workbookViewId="0">
      <selection activeCell="E33" sqref="E33"/>
    </sheetView>
  </sheetViews>
  <sheetFormatPr defaultColWidth="9.140625" defaultRowHeight="12.75" x14ac:dyDescent="0.2"/>
  <cols>
    <col min="1" max="16384" width="9.140625" style="16"/>
  </cols>
  <sheetData>
    <row r="1" spans="1:9" x14ac:dyDescent="0.2">
      <c r="I1" s="26" t="s">
        <v>24</v>
      </c>
    </row>
    <row r="2" spans="1:9" x14ac:dyDescent="0.2">
      <c r="A2" s="15" t="s">
        <v>0</v>
      </c>
      <c r="B2" s="25"/>
      <c r="C2" s="25"/>
      <c r="D2" s="25"/>
      <c r="E2" s="25"/>
      <c r="F2" s="25"/>
      <c r="G2" s="25"/>
      <c r="H2" s="25"/>
      <c r="I2" s="25"/>
    </row>
    <row r="3" spans="1:9" x14ac:dyDescent="0.2">
      <c r="A3" s="9" t="s">
        <v>2678</v>
      </c>
      <c r="B3" s="25"/>
      <c r="C3" s="25"/>
      <c r="D3" s="25"/>
      <c r="E3" s="25"/>
      <c r="F3" s="25"/>
      <c r="G3" s="25"/>
      <c r="H3" s="25"/>
      <c r="I3" s="25"/>
    </row>
    <row r="4" spans="1:9" x14ac:dyDescent="0.2">
      <c r="A4" s="15" t="s">
        <v>25</v>
      </c>
      <c r="B4" s="25"/>
      <c r="C4" s="25"/>
      <c r="D4" s="25"/>
      <c r="E4" s="25"/>
      <c r="F4" s="25"/>
      <c r="G4" s="25"/>
      <c r="H4" s="25"/>
      <c r="I4" s="25"/>
    </row>
    <row r="8" spans="1:9" x14ac:dyDescent="0.2">
      <c r="A8" s="56" t="s">
        <v>190</v>
      </c>
    </row>
  </sheetData>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F66"/>
  <sheetViews>
    <sheetView zoomScaleNormal="100" zoomScaleSheetLayoutView="100" workbookViewId="0">
      <selection activeCell="E33" sqref="E33"/>
    </sheetView>
  </sheetViews>
  <sheetFormatPr defaultColWidth="9.140625" defaultRowHeight="12.75" x14ac:dyDescent="0.2"/>
  <cols>
    <col min="1" max="1" width="9.140625" style="16" customWidth="1"/>
    <col min="2" max="2" width="50" style="16" customWidth="1"/>
    <col min="3" max="4" width="15" style="64" customWidth="1"/>
    <col min="5" max="5" width="15" style="132" customWidth="1"/>
    <col min="6" max="6" width="9.140625" style="16" customWidth="1"/>
    <col min="7" max="16384" width="9.140625" style="16"/>
  </cols>
  <sheetData>
    <row r="1" spans="1:6" x14ac:dyDescent="0.2">
      <c r="F1" s="26" t="s">
        <v>147</v>
      </c>
    </row>
    <row r="3" spans="1:6" x14ac:dyDescent="0.2">
      <c r="A3" s="15" t="s">
        <v>0</v>
      </c>
      <c r="B3" s="25"/>
      <c r="C3" s="25"/>
      <c r="D3" s="25"/>
      <c r="E3" s="133"/>
      <c r="F3" s="15"/>
    </row>
    <row r="4" spans="1:6" x14ac:dyDescent="0.2">
      <c r="A4" s="73" t="s">
        <v>2678</v>
      </c>
      <c r="B4" s="25"/>
      <c r="C4" s="25"/>
      <c r="D4" s="25"/>
      <c r="E4" s="133"/>
      <c r="F4" s="73"/>
    </row>
    <row r="5" spans="1:6" x14ac:dyDescent="0.2">
      <c r="A5" s="15" t="s">
        <v>148</v>
      </c>
      <c r="B5" s="25"/>
      <c r="C5" s="25"/>
      <c r="D5" s="25"/>
      <c r="E5" s="133"/>
      <c r="F5" s="15"/>
    </row>
    <row r="7" spans="1:6" x14ac:dyDescent="0.2">
      <c r="B7" s="134" t="s">
        <v>152</v>
      </c>
    </row>
    <row r="8" spans="1:6" x14ac:dyDescent="0.2">
      <c r="B8" s="134"/>
    </row>
    <row r="9" spans="1:6" x14ac:dyDescent="0.2">
      <c r="C9" s="135" t="s">
        <v>198</v>
      </c>
      <c r="D9" s="135" t="s">
        <v>197</v>
      </c>
      <c r="E9" s="136" t="s">
        <v>199</v>
      </c>
    </row>
    <row r="10" spans="1:6" x14ac:dyDescent="0.2">
      <c r="B10" s="6"/>
      <c r="C10" s="137"/>
      <c r="D10" s="138"/>
      <c r="E10" s="139"/>
    </row>
    <row r="11" spans="1:6" x14ac:dyDescent="0.2">
      <c r="B11" s="140" t="s">
        <v>2701</v>
      </c>
      <c r="C11" s="141">
        <f>C12</f>
        <v>2096261454</v>
      </c>
      <c r="D11" s="142">
        <f>D13</f>
        <v>2548065812</v>
      </c>
      <c r="E11" s="143">
        <f>D11/C11-1</f>
        <v>0.21552862937869</v>
      </c>
    </row>
    <row r="12" spans="1:6" x14ac:dyDescent="0.2">
      <c r="B12" s="144" t="s">
        <v>299</v>
      </c>
      <c r="C12" s="159">
        <v>2096261454</v>
      </c>
      <c r="D12" s="159">
        <v>2090106092</v>
      </c>
      <c r="E12" s="145">
        <f>D12/C12-1</f>
        <v>-2.9363522323299085E-3</v>
      </c>
      <c r="F12" s="55"/>
    </row>
    <row r="13" spans="1:6" x14ac:dyDescent="0.2">
      <c r="B13" s="146" t="s">
        <v>2702</v>
      </c>
      <c r="C13" s="147">
        <v>2090106092</v>
      </c>
      <c r="D13" s="147">
        <v>2548065812</v>
      </c>
      <c r="E13" s="145">
        <f>D13/C13-1</f>
        <v>0.21910836093577579</v>
      </c>
      <c r="F13" s="148"/>
    </row>
    <row r="14" spans="1:6" x14ac:dyDescent="0.2">
      <c r="B14" s="149"/>
      <c r="C14" s="150"/>
      <c r="D14" s="150"/>
      <c r="E14" s="150"/>
    </row>
    <row r="15" spans="1:6" x14ac:dyDescent="0.2">
      <c r="B15" s="140" t="s">
        <v>2703</v>
      </c>
      <c r="C15" s="142">
        <f>SUM(C16:C18)</f>
        <v>102842459</v>
      </c>
      <c r="D15" s="142">
        <f>SUM(D16:D18)</f>
        <v>108290410</v>
      </c>
      <c r="E15" s="143">
        <f>D15/C15-1</f>
        <v>5.2973752796011908E-2</v>
      </c>
    </row>
    <row r="16" spans="1:6" x14ac:dyDescent="0.2">
      <c r="B16" s="151" t="s">
        <v>2722</v>
      </c>
      <c r="C16" s="152">
        <v>25887903</v>
      </c>
      <c r="D16" s="182">
        <v>31272032</v>
      </c>
      <c r="E16" s="145">
        <f>D16/C16-1</f>
        <v>0.20797856821388749</v>
      </c>
    </row>
    <row r="17" spans="2:5" x14ac:dyDescent="0.2">
      <c r="B17" s="151" t="s">
        <v>2723</v>
      </c>
      <c r="C17" s="152">
        <v>296053</v>
      </c>
      <c r="D17" s="182">
        <v>359875</v>
      </c>
      <c r="E17" s="145">
        <f>D17/C17-1</f>
        <v>0.21557626506064786</v>
      </c>
    </row>
    <row r="18" spans="2:5" x14ac:dyDescent="0.2">
      <c r="B18" s="146" t="s">
        <v>2704</v>
      </c>
      <c r="C18" s="183">
        <v>76658503</v>
      </c>
      <c r="D18" s="183">
        <v>76658503</v>
      </c>
      <c r="E18" s="153">
        <f>D18/C18-1</f>
        <v>0</v>
      </c>
    </row>
    <row r="19" spans="2:5" x14ac:dyDescent="0.2">
      <c r="B19" s="154"/>
      <c r="C19" s="184"/>
      <c r="D19" s="155"/>
      <c r="E19" s="139"/>
    </row>
    <row r="20" spans="2:5" x14ac:dyDescent="0.2">
      <c r="B20" s="156" t="s">
        <v>2724</v>
      </c>
      <c r="C20" s="185">
        <v>0</v>
      </c>
      <c r="D20" s="185">
        <v>0</v>
      </c>
      <c r="E20" s="164">
        <v>0</v>
      </c>
    </row>
    <row r="21" spans="2:5" x14ac:dyDescent="0.2">
      <c r="D21" s="186"/>
      <c r="E21" s="16"/>
    </row>
    <row r="22" spans="2:5" x14ac:dyDescent="0.2">
      <c r="B22" s="156" t="s">
        <v>2705</v>
      </c>
      <c r="C22" s="157">
        <f>C11+C15+C20</f>
        <v>2199103913</v>
      </c>
      <c r="D22" s="158">
        <f>D11+D15+D20</f>
        <v>2656356222</v>
      </c>
      <c r="E22" s="164">
        <f>D22/C22-1</f>
        <v>0.20792664971261865</v>
      </c>
    </row>
    <row r="23" spans="2:5" x14ac:dyDescent="0.2">
      <c r="B23" s="1"/>
      <c r="C23" s="159"/>
      <c r="D23" s="159"/>
      <c r="E23" s="187"/>
    </row>
    <row r="24" spans="2:5" x14ac:dyDescent="0.2">
      <c r="B24" s="134" t="s">
        <v>2699</v>
      </c>
    </row>
    <row r="25" spans="2:5" x14ac:dyDescent="0.2">
      <c r="B25" s="134"/>
    </row>
    <row r="26" spans="2:5" x14ac:dyDescent="0.2">
      <c r="C26" s="135" t="s">
        <v>198</v>
      </c>
      <c r="D26" s="135" t="s">
        <v>197</v>
      </c>
      <c r="E26" s="136" t="s">
        <v>199</v>
      </c>
    </row>
    <row r="27" spans="2:5" x14ac:dyDescent="0.2">
      <c r="B27" s="6"/>
      <c r="C27" s="137"/>
      <c r="D27" s="138"/>
      <c r="E27" s="139"/>
    </row>
    <row r="28" spans="2:5" x14ac:dyDescent="0.2">
      <c r="B28" s="140" t="s">
        <v>2701</v>
      </c>
      <c r="C28" s="141">
        <f>C29</f>
        <v>79756280</v>
      </c>
      <c r="D28" s="142">
        <f>D29</f>
        <v>79756280</v>
      </c>
      <c r="E28" s="143">
        <f>D28/C28-1</f>
        <v>0</v>
      </c>
    </row>
    <row r="29" spans="2:5" x14ac:dyDescent="0.2">
      <c r="B29" s="146" t="s">
        <v>2702</v>
      </c>
      <c r="C29" s="147">
        <v>79756280</v>
      </c>
      <c r="D29" s="183">
        <v>79756280</v>
      </c>
      <c r="E29" s="145">
        <f>D29/C29-1</f>
        <v>0</v>
      </c>
    </row>
    <row r="30" spans="2:5" x14ac:dyDescent="0.2">
      <c r="B30" s="149"/>
      <c r="C30" s="163"/>
      <c r="D30" s="163"/>
      <c r="E30" s="150"/>
    </row>
    <row r="31" spans="2:5" x14ac:dyDescent="0.2">
      <c r="B31" s="156" t="s">
        <v>2703</v>
      </c>
      <c r="C31" s="188">
        <f>[3]Data!C4-[3]Data!G4-[3]Data!I4-[3]Data!K4-[3]Data!M4-[3]Data!O4</f>
        <v>7454942</v>
      </c>
      <c r="D31" s="188">
        <f>[3]Data!D4-[3]Data!H4-[3]Data!J4-[3]Data!L4-[3]Data!N4-[3]Data!P4</f>
        <v>7454942</v>
      </c>
      <c r="E31" s="164">
        <f>D31/C31-1</f>
        <v>0</v>
      </c>
    </row>
    <row r="32" spans="2:5" x14ac:dyDescent="0.2">
      <c r="C32" s="159"/>
      <c r="D32" s="159"/>
      <c r="E32" s="139"/>
    </row>
    <row r="33" spans="2:5" x14ac:dyDescent="0.2">
      <c r="B33" s="156" t="s">
        <v>2724</v>
      </c>
      <c r="C33" s="185">
        <f>[3]Data!K4</f>
        <v>5719802</v>
      </c>
      <c r="D33" s="185">
        <f>[3]Data!L10</f>
        <v>5719802</v>
      </c>
      <c r="E33" s="164">
        <f>D33/C33-1</f>
        <v>0</v>
      </c>
    </row>
    <row r="34" spans="2:5" x14ac:dyDescent="0.2">
      <c r="D34" s="186"/>
      <c r="E34" s="16"/>
    </row>
    <row r="35" spans="2:5" x14ac:dyDescent="0.2">
      <c r="B35" s="156" t="s">
        <v>2705</v>
      </c>
      <c r="C35" s="157">
        <f>C28+C31+C33</f>
        <v>92931024</v>
      </c>
      <c r="D35" s="157">
        <f>D28+D31+D33</f>
        <v>92931024</v>
      </c>
      <c r="E35" s="164">
        <f>D35/C35-1</f>
        <v>0</v>
      </c>
    </row>
    <row r="36" spans="2:5" x14ac:dyDescent="0.2">
      <c r="B36" s="1"/>
      <c r="C36" s="159"/>
      <c r="D36" s="159"/>
      <c r="E36" s="187"/>
    </row>
    <row r="37" spans="2:5" x14ac:dyDescent="0.2">
      <c r="B37" s="134" t="s">
        <v>376</v>
      </c>
      <c r="C37" s="189"/>
      <c r="D37" s="189"/>
      <c r="E37" s="186"/>
    </row>
    <row r="38" spans="2:5" x14ac:dyDescent="0.2">
      <c r="C38" s="189"/>
      <c r="D38" s="189"/>
      <c r="E38" s="186"/>
    </row>
    <row r="39" spans="2:5" x14ac:dyDescent="0.2">
      <c r="C39" s="135" t="s">
        <v>198</v>
      </c>
      <c r="D39" s="135" t="s">
        <v>197</v>
      </c>
      <c r="E39" s="136" t="s">
        <v>199</v>
      </c>
    </row>
    <row r="40" spans="2:5" x14ac:dyDescent="0.2">
      <c r="C40" s="184"/>
      <c r="D40" s="159"/>
      <c r="E40" s="139"/>
    </row>
    <row r="41" spans="2:5" x14ac:dyDescent="0.2">
      <c r="B41" s="140" t="s">
        <v>2701</v>
      </c>
      <c r="C41" s="160">
        <f>C42</f>
        <v>56217642</v>
      </c>
      <c r="D41" s="142">
        <f>D42</f>
        <v>68322887</v>
      </c>
      <c r="E41" s="143">
        <f>D41/C41-1</f>
        <v>0.21532822383407679</v>
      </c>
    </row>
    <row r="42" spans="2:5" x14ac:dyDescent="0.2">
      <c r="B42" s="146" t="s">
        <v>2702</v>
      </c>
      <c r="C42" s="147">
        <v>56217642</v>
      </c>
      <c r="D42" s="147">
        <v>68322887</v>
      </c>
      <c r="E42" s="153">
        <f>D42/C42-1</f>
        <v>0.21532822383407679</v>
      </c>
    </row>
    <row r="43" spans="2:5" x14ac:dyDescent="0.2">
      <c r="E43" s="186"/>
    </row>
    <row r="44" spans="2:5" x14ac:dyDescent="0.2">
      <c r="B44" s="140" t="s">
        <v>2703</v>
      </c>
      <c r="C44" s="142">
        <f>SUM(C45:C47)</f>
        <v>59498404</v>
      </c>
      <c r="D44" s="142">
        <f>SUM(D45:D47)</f>
        <v>70547756</v>
      </c>
      <c r="E44" s="143">
        <f>D44/C44-1</f>
        <v>0.18570837631207726</v>
      </c>
    </row>
    <row r="45" spans="2:5" x14ac:dyDescent="0.2">
      <c r="B45" s="151" t="s">
        <v>2722</v>
      </c>
      <c r="C45" s="152">
        <v>1676094</v>
      </c>
      <c r="D45" s="182">
        <v>1776162</v>
      </c>
      <c r="E45" s="145">
        <f>D45/C45-1</f>
        <v>5.9703095411116625E-2</v>
      </c>
    </row>
    <row r="46" spans="2:5" x14ac:dyDescent="0.2">
      <c r="B46" s="151" t="s">
        <v>2706</v>
      </c>
      <c r="C46" s="152">
        <v>51413022</v>
      </c>
      <c r="D46" s="182">
        <v>62362306</v>
      </c>
      <c r="E46" s="145">
        <f>D46/C46-1</f>
        <v>0.21296713505772913</v>
      </c>
    </row>
    <row r="47" spans="2:5" x14ac:dyDescent="0.2">
      <c r="B47" s="146" t="s">
        <v>2704</v>
      </c>
      <c r="C47" s="183">
        <v>6409288</v>
      </c>
      <c r="D47" s="183">
        <v>6409288</v>
      </c>
      <c r="E47" s="153">
        <f>D47/C47-1</f>
        <v>0</v>
      </c>
    </row>
    <row r="48" spans="2:5" x14ac:dyDescent="0.2">
      <c r="C48" s="161"/>
      <c r="D48" s="159"/>
      <c r="E48" s="139"/>
    </row>
    <row r="49" spans="2:5" x14ac:dyDescent="0.2">
      <c r="B49" s="156" t="s">
        <v>2724</v>
      </c>
      <c r="C49" s="185">
        <f>[3]Data!K5</f>
        <v>6046</v>
      </c>
      <c r="D49" s="185">
        <f>[3]Data!L11</f>
        <v>1541</v>
      </c>
      <c r="E49" s="190">
        <f>D49/C49-1</f>
        <v>-0.74512074098577574</v>
      </c>
    </row>
    <row r="50" spans="2:5" x14ac:dyDescent="0.2">
      <c r="B50" s="6"/>
      <c r="C50" s="125"/>
      <c r="D50" s="125"/>
      <c r="E50" s="186"/>
    </row>
    <row r="51" spans="2:5" x14ac:dyDescent="0.2">
      <c r="B51" s="156" t="s">
        <v>2705</v>
      </c>
      <c r="C51" s="157">
        <f>C41+C44+C49</f>
        <v>115722092</v>
      </c>
      <c r="D51" s="158">
        <f>D41+D44+D49</f>
        <v>138872184</v>
      </c>
      <c r="E51" s="164">
        <f>D51/C51-1</f>
        <v>0.20004902780361067</v>
      </c>
    </row>
    <row r="52" spans="2:5" x14ac:dyDescent="0.2">
      <c r="B52" s="6"/>
      <c r="C52" s="161"/>
      <c r="D52" s="159"/>
      <c r="E52" s="139"/>
    </row>
    <row r="53" spans="2:5" x14ac:dyDescent="0.2">
      <c r="B53" s="6" t="s">
        <v>2725</v>
      </c>
      <c r="C53" s="162"/>
      <c r="D53" s="162"/>
    </row>
    <row r="54" spans="2:5" ht="13.15" customHeight="1" x14ac:dyDescent="0.2">
      <c r="B54" s="295" t="s">
        <v>2726</v>
      </c>
      <c r="C54" s="295"/>
      <c r="D54" s="295"/>
      <c r="E54" s="295"/>
    </row>
    <row r="55" spans="2:5" x14ac:dyDescent="0.2">
      <c r="B55" s="295"/>
      <c r="C55" s="295"/>
      <c r="D55" s="295"/>
      <c r="E55" s="295"/>
    </row>
    <row r="57" spans="2:5" ht="13.15" customHeight="1" x14ac:dyDescent="0.2">
      <c r="B57" s="296" t="s">
        <v>2727</v>
      </c>
      <c r="C57" s="296"/>
      <c r="D57" s="296"/>
      <c r="E57" s="296"/>
    </row>
    <row r="58" spans="2:5" x14ac:dyDescent="0.2">
      <c r="B58" s="296"/>
      <c r="C58" s="296"/>
      <c r="D58" s="296"/>
      <c r="E58" s="296"/>
    </row>
    <row r="59" spans="2:5" x14ac:dyDescent="0.2">
      <c r="B59" s="296"/>
      <c r="C59" s="296"/>
      <c r="D59" s="296"/>
      <c r="E59" s="296"/>
    </row>
    <row r="61" spans="2:5" ht="12.75" customHeight="1" x14ac:dyDescent="0.2"/>
    <row r="65" spans="3:3" x14ac:dyDescent="0.2">
      <c r="C65" s="189"/>
    </row>
    <row r="66" spans="3:3" ht="12.75" customHeight="1" x14ac:dyDescent="0.2"/>
  </sheetData>
  <mergeCells count="2">
    <mergeCell ref="B54:E55"/>
    <mergeCell ref="B57:E59"/>
  </mergeCells>
  <printOptions horizontalCentered="1"/>
  <pageMargins left="0" right="0" top="0.5" bottom="0.75" header="0.3" footer="0.3"/>
  <pageSetup scale="90"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B1:G20"/>
  <sheetViews>
    <sheetView zoomScaleNormal="100" zoomScaleSheetLayoutView="100" workbookViewId="0">
      <selection activeCell="E33" sqref="E33"/>
    </sheetView>
  </sheetViews>
  <sheetFormatPr defaultColWidth="9.140625" defaultRowHeight="12.75" x14ac:dyDescent="0.2"/>
  <cols>
    <col min="1" max="1" width="9.140625" style="62"/>
    <col min="2" max="2" width="28.5703125" style="62" customWidth="1"/>
    <col min="3" max="6" width="15.7109375" style="62" customWidth="1"/>
    <col min="7" max="16384" width="9.140625" style="62"/>
  </cols>
  <sheetData>
    <row r="1" spans="2:7" x14ac:dyDescent="0.2">
      <c r="G1" s="74" t="s">
        <v>209</v>
      </c>
    </row>
    <row r="2" spans="2:7" x14ac:dyDescent="0.2">
      <c r="B2" s="73" t="s">
        <v>0</v>
      </c>
      <c r="C2" s="72"/>
      <c r="D2" s="72"/>
      <c r="E2" s="72"/>
      <c r="F2" s="72"/>
    </row>
    <row r="3" spans="2:7" x14ac:dyDescent="0.2">
      <c r="B3" s="73" t="s">
        <v>2678</v>
      </c>
      <c r="C3" s="72"/>
      <c r="D3" s="72"/>
      <c r="E3" s="72"/>
      <c r="F3" s="72"/>
    </row>
    <row r="4" spans="2:7" x14ac:dyDescent="0.2">
      <c r="B4" s="73" t="s">
        <v>210</v>
      </c>
      <c r="C4" s="72"/>
      <c r="D4" s="72"/>
      <c r="E4" s="72"/>
      <c r="F4" s="72"/>
    </row>
    <row r="5" spans="2:7" x14ac:dyDescent="0.2">
      <c r="B5" s="73"/>
      <c r="C5" s="72"/>
      <c r="D5" s="72"/>
      <c r="E5" s="72"/>
      <c r="F5" s="72"/>
    </row>
    <row r="6" spans="2:7" x14ac:dyDescent="0.2">
      <c r="B6" s="73"/>
      <c r="C6" s="72"/>
      <c r="D6" s="72"/>
      <c r="E6" s="72"/>
      <c r="F6" s="72"/>
    </row>
    <row r="7" spans="2:7" x14ac:dyDescent="0.2">
      <c r="B7" s="73"/>
      <c r="C7" s="72"/>
      <c r="D7" s="72"/>
      <c r="E7" s="72"/>
      <c r="F7" s="72"/>
    </row>
    <row r="8" spans="2:7" x14ac:dyDescent="0.2">
      <c r="B8" s="75"/>
    </row>
    <row r="9" spans="2:7" x14ac:dyDescent="0.2">
      <c r="B9" s="191"/>
      <c r="C9" s="192"/>
      <c r="D9" s="193"/>
      <c r="E9" s="193"/>
      <c r="F9" s="194" t="s">
        <v>13</v>
      </c>
    </row>
    <row r="10" spans="2:7" x14ac:dyDescent="0.2">
      <c r="B10" s="195"/>
      <c r="C10" s="196"/>
      <c r="D10" s="114"/>
      <c r="E10" s="114" t="s">
        <v>197</v>
      </c>
      <c r="F10" s="197" t="s">
        <v>215</v>
      </c>
    </row>
    <row r="11" spans="2:7" x14ac:dyDescent="0.2">
      <c r="B11" s="198" t="s">
        <v>377</v>
      </c>
      <c r="C11" s="199" t="s">
        <v>198</v>
      </c>
      <c r="D11" s="200" t="s">
        <v>197</v>
      </c>
      <c r="E11" s="200" t="s">
        <v>199</v>
      </c>
      <c r="F11" s="201" t="s">
        <v>200</v>
      </c>
    </row>
    <row r="12" spans="2:7" x14ac:dyDescent="0.2">
      <c r="B12" s="202" t="s">
        <v>152</v>
      </c>
      <c r="C12" s="203">
        <v>729.74</v>
      </c>
      <c r="D12" s="204">
        <v>889.63</v>
      </c>
      <c r="E12" s="205">
        <f>D12/C12-1</f>
        <v>0.21910543481239886</v>
      </c>
      <c r="F12" s="206">
        <f>'Exhibit 14'!E22</f>
        <v>0.20792664971261865</v>
      </c>
      <c r="G12" s="76"/>
    </row>
    <row r="13" spans="2:7" x14ac:dyDescent="0.2">
      <c r="B13" s="207" t="s">
        <v>2699</v>
      </c>
      <c r="C13" s="208">
        <v>172.1</v>
      </c>
      <c r="D13" s="209">
        <v>172.1</v>
      </c>
      <c r="E13" s="210">
        <f t="shared" ref="E13:E14" si="0">D13/C13-1</f>
        <v>0</v>
      </c>
      <c r="F13" s="211">
        <f>'Exhibit 14'!E35</f>
        <v>0</v>
      </c>
      <c r="G13" s="76"/>
    </row>
    <row r="14" spans="2:7" x14ac:dyDescent="0.2">
      <c r="B14" s="212" t="s">
        <v>376</v>
      </c>
      <c r="C14" s="213">
        <v>305.72000000000003</v>
      </c>
      <c r="D14" s="214">
        <v>371.54</v>
      </c>
      <c r="E14" s="215">
        <f t="shared" si="0"/>
        <v>0.21529504121418297</v>
      </c>
      <c r="F14" s="216">
        <f>'Exhibit 14'!E51</f>
        <v>0.20004902780361067</v>
      </c>
      <c r="G14" s="76"/>
    </row>
    <row r="16" spans="2:7" ht="12.75" customHeight="1" x14ac:dyDescent="0.2">
      <c r="B16" s="297" t="s">
        <v>2708</v>
      </c>
      <c r="C16" s="297"/>
      <c r="D16" s="297"/>
      <c r="E16" s="297"/>
      <c r="F16" s="297"/>
    </row>
    <row r="17" spans="2:6" x14ac:dyDescent="0.2">
      <c r="B17" s="297"/>
      <c r="C17" s="297"/>
      <c r="D17" s="297"/>
      <c r="E17" s="297"/>
      <c r="F17" s="297"/>
    </row>
    <row r="18" spans="2:6" x14ac:dyDescent="0.2">
      <c r="B18" s="297"/>
      <c r="C18" s="297"/>
      <c r="D18" s="297"/>
      <c r="E18" s="297"/>
      <c r="F18" s="297"/>
    </row>
    <row r="19" spans="2:6" x14ac:dyDescent="0.2">
      <c r="B19" s="297"/>
      <c r="C19" s="297"/>
      <c r="D19" s="297"/>
      <c r="E19" s="297"/>
      <c r="F19" s="297"/>
    </row>
    <row r="20" spans="2:6" x14ac:dyDescent="0.2">
      <c r="B20" s="297"/>
      <c r="C20" s="297"/>
      <c r="D20" s="297"/>
      <c r="E20" s="297"/>
      <c r="F20" s="297"/>
    </row>
  </sheetData>
  <mergeCells count="1">
    <mergeCell ref="B16:F20"/>
  </mergeCells>
  <printOptions horizontalCentered="1"/>
  <pageMargins left="0" right="0" top="0.5" bottom="0.75" header="0.3" footer="0.3"/>
  <pageSetup scale="95"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51EE0-471F-4FEF-867D-90E294FA2ED7}">
  <dimension ref="A1:G80"/>
  <sheetViews>
    <sheetView zoomScaleNormal="100" zoomScaleSheetLayoutView="100" workbookViewId="0">
      <selection activeCell="E33" sqref="E33"/>
    </sheetView>
  </sheetViews>
  <sheetFormatPr defaultColWidth="9.140625" defaultRowHeight="12.75" x14ac:dyDescent="0.2"/>
  <cols>
    <col min="1" max="1" width="4.140625" style="6" bestFit="1" customWidth="1"/>
    <col min="2" max="2" width="76.85546875" style="6" bestFit="1" customWidth="1"/>
    <col min="3" max="3" width="14.28515625" style="6" bestFit="1" customWidth="1"/>
    <col min="4" max="4" width="17.28515625" style="6" bestFit="1" customWidth="1"/>
    <col min="5" max="5" width="9.140625" style="6" customWidth="1"/>
    <col min="6" max="6" width="69.85546875" style="6" bestFit="1" customWidth="1"/>
    <col min="7" max="7" width="9.140625" style="6" customWidth="1"/>
    <col min="8" max="16384" width="9.140625" style="6"/>
  </cols>
  <sheetData>
    <row r="1" spans="1:7" x14ac:dyDescent="0.2">
      <c r="G1" s="12" t="s">
        <v>2737</v>
      </c>
    </row>
    <row r="2" spans="1:7" x14ac:dyDescent="0.2">
      <c r="A2" s="3" t="s">
        <v>0</v>
      </c>
      <c r="B2" s="109"/>
      <c r="C2" s="109"/>
      <c r="D2" s="109"/>
      <c r="E2" s="109"/>
      <c r="F2" s="109"/>
      <c r="G2" s="109"/>
    </row>
    <row r="3" spans="1:7" x14ac:dyDescent="0.2">
      <c r="A3" s="9" t="s">
        <v>277</v>
      </c>
      <c r="B3" s="109"/>
      <c r="C3" s="109"/>
      <c r="D3" s="109"/>
      <c r="E3" s="109"/>
      <c r="F3" s="109"/>
      <c r="G3" s="109"/>
    </row>
    <row r="4" spans="1:7" x14ac:dyDescent="0.2">
      <c r="A4" s="3" t="s">
        <v>2766</v>
      </c>
      <c r="B4" s="109"/>
      <c r="C4" s="109"/>
      <c r="D4" s="109"/>
      <c r="E4" s="109"/>
      <c r="F4" s="109"/>
      <c r="G4" s="109"/>
    </row>
    <row r="6" spans="1:7" x14ac:dyDescent="0.2">
      <c r="A6" s="298" t="s">
        <v>2767</v>
      </c>
      <c r="B6" s="298"/>
      <c r="C6" s="298"/>
      <c r="D6" s="298"/>
      <c r="E6" s="298"/>
      <c r="F6" s="298"/>
      <c r="G6" s="298"/>
    </row>
    <row r="7" spans="1:7" x14ac:dyDescent="0.2">
      <c r="A7" s="298" t="s">
        <v>2768</v>
      </c>
      <c r="B7" s="298"/>
      <c r="C7" s="298"/>
      <c r="D7" s="298"/>
      <c r="E7" s="298"/>
      <c r="F7" s="298"/>
      <c r="G7" s="298"/>
    </row>
    <row r="8" spans="1:7" s="62" customFormat="1" x14ac:dyDescent="0.2">
      <c r="A8" s="114"/>
      <c r="B8" s="114"/>
      <c r="C8" s="238" t="s">
        <v>2769</v>
      </c>
      <c r="D8" s="239"/>
      <c r="E8" s="239"/>
    </row>
    <row r="9" spans="1:7" s="62" customFormat="1" ht="13.5" thickBot="1" x14ac:dyDescent="0.25">
      <c r="A9" s="240"/>
      <c r="B9" s="240" t="s">
        <v>2770</v>
      </c>
      <c r="C9" s="241" t="s">
        <v>2771</v>
      </c>
      <c r="D9" s="240" t="s">
        <v>2772</v>
      </c>
      <c r="E9" s="114"/>
    </row>
    <row r="10" spans="1:7" s="62" customFormat="1" ht="13.5" thickTop="1" x14ac:dyDescent="0.2">
      <c r="A10" s="242" t="s">
        <v>14</v>
      </c>
      <c r="B10" s="242" t="s">
        <v>2773</v>
      </c>
      <c r="C10" s="243">
        <v>16398896.130000001</v>
      </c>
      <c r="D10" s="243">
        <v>1288623728.8099999</v>
      </c>
      <c r="E10" s="243"/>
      <c r="F10" s="114"/>
    </row>
    <row r="11" spans="1:7" s="62" customFormat="1" x14ac:dyDescent="0.2">
      <c r="A11" s="242" t="s">
        <v>15</v>
      </c>
      <c r="B11" s="242" t="s">
        <v>2774</v>
      </c>
      <c r="C11" s="244">
        <v>79102.710000000006</v>
      </c>
      <c r="D11" s="243">
        <v>11153072.689999999</v>
      </c>
      <c r="E11" s="243"/>
      <c r="F11" s="242" t="s">
        <v>2775</v>
      </c>
    </row>
    <row r="12" spans="1:7" s="62" customFormat="1" x14ac:dyDescent="0.2">
      <c r="A12" s="245" t="s">
        <v>16</v>
      </c>
      <c r="B12" s="245" t="s">
        <v>2776</v>
      </c>
      <c r="C12" s="244">
        <f>ROUND(C10/C11,2)</f>
        <v>207.31</v>
      </c>
      <c r="D12" s="246">
        <f>ROUND(D10/D11,2)</f>
        <v>115.54</v>
      </c>
      <c r="E12" s="243"/>
      <c r="F12" s="247" t="str">
        <f>A10&amp;" / "&amp;A11</f>
        <v>(1) / (2)</v>
      </c>
    </row>
    <row r="13" spans="1:7" s="62" customFormat="1" ht="13.5" thickBot="1" x14ac:dyDescent="0.25">
      <c r="A13" s="248" t="s">
        <v>21</v>
      </c>
      <c r="B13" s="248" t="s">
        <v>2777</v>
      </c>
      <c r="C13" s="249">
        <f>IF(C12&gt;ROUND($D$12*4,2),ROUND($D$12*4,2),C12)</f>
        <v>207.31</v>
      </c>
      <c r="D13" s="249">
        <f>IF(D12&gt;ROUND($D$12*4,2),ROUND($D$12*4,2),D12)</f>
        <v>115.54</v>
      </c>
      <c r="E13" s="243"/>
      <c r="F13" s="247" t="str">
        <f>A12&amp;" limited to 4 * SW"&amp;A12</f>
        <v>(3) limited to 4 * SW(3)</v>
      </c>
    </row>
    <row r="14" spans="1:7" s="62" customFormat="1" ht="13.5" thickTop="1" x14ac:dyDescent="0.2">
      <c r="A14" s="242" t="s">
        <v>22</v>
      </c>
      <c r="B14" s="242" t="s">
        <v>2778</v>
      </c>
      <c r="C14" s="250">
        <v>600</v>
      </c>
      <c r="D14" s="250"/>
      <c r="E14" s="250"/>
      <c r="F14" s="242" t="s">
        <v>2779</v>
      </c>
    </row>
    <row r="15" spans="1:7" s="62" customFormat="1" x14ac:dyDescent="0.2">
      <c r="A15" s="242" t="s">
        <v>245</v>
      </c>
      <c r="B15" s="242" t="s">
        <v>2780</v>
      </c>
      <c r="C15" s="250">
        <v>150</v>
      </c>
      <c r="D15" s="250"/>
      <c r="E15" s="250"/>
      <c r="F15" s="114"/>
    </row>
    <row r="16" spans="1:7" s="62" customFormat="1" x14ac:dyDescent="0.2">
      <c r="A16" s="251" t="s">
        <v>246</v>
      </c>
      <c r="B16" s="251" t="s">
        <v>2781</v>
      </c>
      <c r="C16" s="252">
        <f>MIN((C$15/C$14)^(0.5),0.5)</f>
        <v>0.5</v>
      </c>
      <c r="D16" s="252"/>
      <c r="E16" s="253"/>
      <c r="F16" s="114" t="s">
        <v>2782</v>
      </c>
    </row>
    <row r="17" spans="1:6" s="62" customFormat="1" x14ac:dyDescent="0.2">
      <c r="A17" s="114" t="s">
        <v>247</v>
      </c>
      <c r="B17" s="114" t="s">
        <v>2783</v>
      </c>
      <c r="C17" s="254">
        <v>1.2856000000000001</v>
      </c>
      <c r="D17" s="253">
        <v>1</v>
      </c>
      <c r="E17" s="253"/>
      <c r="F17" s="114"/>
    </row>
    <row r="18" spans="1:6" s="62" customFormat="1" x14ac:dyDescent="0.2">
      <c r="A18" s="114" t="s">
        <v>248</v>
      </c>
      <c r="B18" s="114" t="s">
        <v>2784</v>
      </c>
      <c r="C18" s="243">
        <f>ROUND(C$17*$D$13,2)</f>
        <v>148.54</v>
      </c>
      <c r="D18" s="243">
        <f>ROUND(D$17*$D$13,2)</f>
        <v>115.54</v>
      </c>
      <c r="E18" s="243"/>
      <c r="F18" s="115" t="str">
        <f>A17&amp;" * SW"&amp;A13</f>
        <v>(8) * SW(4)</v>
      </c>
    </row>
    <row r="19" spans="1:6" s="62" customFormat="1" ht="13.5" thickBot="1" x14ac:dyDescent="0.25">
      <c r="A19" s="255" t="s">
        <v>2785</v>
      </c>
      <c r="B19" s="255" t="s">
        <v>2786</v>
      </c>
      <c r="C19" s="249">
        <f>ROUND((C13*C16)+(C18*(1-C16)),2)</f>
        <v>177.93</v>
      </c>
      <c r="D19" s="249">
        <f>ROUND((D13*D16)+(D18*(1-D16)),2)</f>
        <v>115.54</v>
      </c>
      <c r="E19" s="243"/>
      <c r="F19" s="115" t="str">
        <f>A13&amp;" * "&amp;A16&amp;" + "&amp;A18&amp;" * [1 - "&amp;A16&amp;"]"</f>
        <v>(4) * (7) + (9) * [1 - (7)]</v>
      </c>
    </row>
    <row r="20" spans="1:6" s="62" customFormat="1" ht="13.5" thickTop="1" x14ac:dyDescent="0.2">
      <c r="A20" s="114" t="s">
        <v>2787</v>
      </c>
      <c r="B20" s="114" t="s">
        <v>2788</v>
      </c>
      <c r="C20" s="256">
        <f>C19/$D$19</f>
        <v>1.5399861519819975</v>
      </c>
      <c r="D20" s="256">
        <f>D19/$D$19</f>
        <v>1</v>
      </c>
      <c r="E20" s="256"/>
      <c r="F20" s="115" t="str">
        <f>A19&amp;" / SW"&amp;A19</f>
        <v>(10) / SW(10)</v>
      </c>
    </row>
    <row r="21" spans="1:6" s="62" customFormat="1" x14ac:dyDescent="0.2">
      <c r="A21" s="114"/>
      <c r="B21" s="114"/>
      <c r="C21" s="114"/>
      <c r="D21" s="257"/>
      <c r="E21" s="257"/>
    </row>
    <row r="22" spans="1:6" s="62" customFormat="1" x14ac:dyDescent="0.2">
      <c r="A22" s="114"/>
      <c r="B22" s="114"/>
      <c r="C22" s="114"/>
      <c r="D22" s="257"/>
      <c r="E22" s="257"/>
    </row>
    <row r="23" spans="1:6" s="62" customFormat="1" x14ac:dyDescent="0.2">
      <c r="A23" s="114"/>
      <c r="B23" s="114"/>
      <c r="C23" s="238" t="s">
        <v>2769</v>
      </c>
      <c r="D23" s="238"/>
      <c r="E23" s="257"/>
    </row>
    <row r="24" spans="1:6" s="62" customFormat="1" ht="13.5" thickBot="1" x14ac:dyDescent="0.25">
      <c r="A24" s="240"/>
      <c r="B24" s="240" t="s">
        <v>2789</v>
      </c>
      <c r="C24" s="241" t="s">
        <v>2771</v>
      </c>
      <c r="D24" s="241" t="s">
        <v>2772</v>
      </c>
      <c r="E24" s="114"/>
    </row>
    <row r="25" spans="1:6" s="62" customFormat="1" ht="13.5" thickTop="1" x14ac:dyDescent="0.2">
      <c r="A25" s="242" t="s">
        <v>2790</v>
      </c>
      <c r="B25" s="242" t="s">
        <v>2773</v>
      </c>
      <c r="C25" s="243">
        <v>1689793.61</v>
      </c>
      <c r="D25" s="243">
        <v>230488927.00999999</v>
      </c>
      <c r="E25" s="257"/>
      <c r="F25" s="114"/>
    </row>
    <row r="26" spans="1:6" s="62" customFormat="1" x14ac:dyDescent="0.2">
      <c r="A26" s="242" t="s">
        <v>2791</v>
      </c>
      <c r="B26" s="242" t="s">
        <v>2774</v>
      </c>
      <c r="C26" s="243">
        <v>50761.54</v>
      </c>
      <c r="D26" s="243">
        <v>11153072.689999999</v>
      </c>
      <c r="E26" s="257"/>
      <c r="F26" s="242" t="s">
        <v>2775</v>
      </c>
    </row>
    <row r="27" spans="1:6" s="62" customFormat="1" x14ac:dyDescent="0.2">
      <c r="A27" s="245" t="s">
        <v>2792</v>
      </c>
      <c r="B27" s="245" t="s">
        <v>2776</v>
      </c>
      <c r="C27" s="246">
        <f>ROUND(C25/C26,2)</f>
        <v>33.29</v>
      </c>
      <c r="D27" s="246">
        <f>ROUND(D25/D26,2)</f>
        <v>20.67</v>
      </c>
      <c r="E27" s="257"/>
      <c r="F27" s="247" t="str">
        <f>A25&amp;" / "&amp;A26</f>
        <v>(12) / (13)</v>
      </c>
    </row>
    <row r="28" spans="1:6" s="62" customFormat="1" ht="13.5" thickBot="1" x14ac:dyDescent="0.25">
      <c r="A28" s="248" t="s">
        <v>2793</v>
      </c>
      <c r="B28" s="248" t="s">
        <v>2777</v>
      </c>
      <c r="C28" s="249">
        <f>IF(C27&gt;ROUND($D$27*4,2),ROUND($D$27*4,2),C27)</f>
        <v>33.29</v>
      </c>
      <c r="D28" s="249">
        <f>IF(D27&gt;ROUND($D$27*4,2),ROUND($D$27*4,2),D27)</f>
        <v>20.67</v>
      </c>
      <c r="E28" s="257"/>
      <c r="F28" s="247" t="str">
        <f>A27&amp;" limited to 4 * SW"&amp;A27</f>
        <v>(14) limited to 4 * SW(14)</v>
      </c>
    </row>
    <row r="29" spans="1:6" s="62" customFormat="1" ht="13.5" thickTop="1" x14ac:dyDescent="0.2">
      <c r="A29" s="242" t="s">
        <v>2794</v>
      </c>
      <c r="B29" s="242" t="s">
        <v>2778</v>
      </c>
      <c r="C29" s="250">
        <v>400</v>
      </c>
      <c r="D29" s="250"/>
      <c r="E29" s="257"/>
      <c r="F29" s="242" t="s">
        <v>2779</v>
      </c>
    </row>
    <row r="30" spans="1:6" s="62" customFormat="1" x14ac:dyDescent="0.2">
      <c r="A30" s="242" t="s">
        <v>2795</v>
      </c>
      <c r="B30" s="242" t="s">
        <v>2780</v>
      </c>
      <c r="C30" s="250">
        <v>402</v>
      </c>
      <c r="D30" s="250"/>
      <c r="E30" s="257"/>
      <c r="F30" s="114"/>
    </row>
    <row r="31" spans="1:6" s="62" customFormat="1" x14ac:dyDescent="0.2">
      <c r="A31" s="251" t="s">
        <v>2796</v>
      </c>
      <c r="B31" s="251" t="s">
        <v>2781</v>
      </c>
      <c r="C31" s="252">
        <f>MIN((C$30/C$29)^(0.5),1)</f>
        <v>1</v>
      </c>
      <c r="D31" s="252"/>
      <c r="E31" s="257"/>
      <c r="F31" s="114" t="s">
        <v>2797</v>
      </c>
    </row>
    <row r="32" spans="1:6" s="62" customFormat="1" ht="13.5" thickBot="1" x14ac:dyDescent="0.25">
      <c r="A32" s="255" t="s">
        <v>2798</v>
      </c>
      <c r="B32" s="255" t="s">
        <v>2786</v>
      </c>
      <c r="C32" s="249">
        <f>ROUND((C28*C31)+$D$28*(1-C31),2)</f>
        <v>33.29</v>
      </c>
      <c r="D32" s="249">
        <f>ROUND((D28*D31)+$D$28*(1-D31),2)</f>
        <v>20.67</v>
      </c>
      <c r="E32" s="257"/>
      <c r="F32" s="115" t="str">
        <f>A28&amp;" * "&amp;A31&amp;" + SW"&amp;A28&amp;" * [1 - "&amp;A31&amp;"]"</f>
        <v>(15) * (18) + SW(15) * [1 - (18)]</v>
      </c>
    </row>
    <row r="33" spans="1:6" s="62" customFormat="1" ht="13.5" thickTop="1" x14ac:dyDescent="0.2">
      <c r="A33" s="114" t="s">
        <v>2799</v>
      </c>
      <c r="B33" s="114" t="s">
        <v>2788</v>
      </c>
      <c r="C33" s="256">
        <f>C32/$D$32</f>
        <v>1.6105466860183839</v>
      </c>
      <c r="D33" s="256">
        <f>D32/$D$32</f>
        <v>1</v>
      </c>
      <c r="E33" s="257"/>
      <c r="F33" s="115" t="str">
        <f>A32&amp;" / SW"&amp;A32</f>
        <v>(19) / SW(19)</v>
      </c>
    </row>
    <row r="34" spans="1:6" s="62" customFormat="1" x14ac:dyDescent="0.2">
      <c r="A34" s="114"/>
      <c r="B34" s="114"/>
      <c r="C34" s="114"/>
      <c r="D34" s="257"/>
      <c r="E34" s="257"/>
    </row>
    <row r="35" spans="1:6" s="62" customFormat="1" x14ac:dyDescent="0.2">
      <c r="A35" s="114"/>
      <c r="B35" s="114"/>
      <c r="C35" s="114"/>
      <c r="D35" s="257"/>
      <c r="E35" s="257"/>
    </row>
    <row r="36" spans="1:6" s="62" customFormat="1" x14ac:dyDescent="0.2">
      <c r="A36" s="114"/>
      <c r="B36" s="114"/>
      <c r="C36" s="238" t="s">
        <v>2769</v>
      </c>
      <c r="D36" s="238"/>
      <c r="E36" s="257"/>
    </row>
    <row r="37" spans="1:6" s="62" customFormat="1" ht="13.5" thickBot="1" x14ac:dyDescent="0.25">
      <c r="A37" s="240"/>
      <c r="B37" s="240" t="s">
        <v>2800</v>
      </c>
      <c r="C37" s="241" t="s">
        <v>2771</v>
      </c>
      <c r="D37" s="241" t="s">
        <v>2772</v>
      </c>
      <c r="E37" s="114"/>
    </row>
    <row r="38" spans="1:6" s="62" customFormat="1" ht="13.5" thickTop="1" x14ac:dyDescent="0.2">
      <c r="A38" s="242" t="s">
        <v>2801</v>
      </c>
      <c r="B38" s="242" t="s">
        <v>2773</v>
      </c>
      <c r="C38" s="243">
        <v>9021016.4199999999</v>
      </c>
      <c r="D38" s="243">
        <v>2426614258.2800002</v>
      </c>
      <c r="E38" s="257"/>
      <c r="F38" s="114"/>
    </row>
    <row r="39" spans="1:6" s="62" customFormat="1" x14ac:dyDescent="0.2">
      <c r="A39" s="242" t="s">
        <v>2802</v>
      </c>
      <c r="B39" s="242" t="s">
        <v>2774</v>
      </c>
      <c r="C39" s="243">
        <v>28888.02</v>
      </c>
      <c r="D39" s="243">
        <v>11153072.689999999</v>
      </c>
      <c r="E39" s="257"/>
      <c r="F39" s="242" t="s">
        <v>2775</v>
      </c>
    </row>
    <row r="40" spans="1:6" s="62" customFormat="1" x14ac:dyDescent="0.2">
      <c r="A40" s="245" t="s">
        <v>2803</v>
      </c>
      <c r="B40" s="245" t="s">
        <v>2776</v>
      </c>
      <c r="C40" s="246">
        <f>ROUND(C38/C39,2)</f>
        <v>312.27999999999997</v>
      </c>
      <c r="D40" s="246">
        <f>ROUND(D38/D39,2)</f>
        <v>217.57</v>
      </c>
      <c r="E40" s="257"/>
      <c r="F40" s="247" t="str">
        <f>A38&amp;" / "&amp;A39</f>
        <v>(21) / (22)</v>
      </c>
    </row>
    <row r="41" spans="1:6" s="62" customFormat="1" ht="13.5" thickBot="1" x14ac:dyDescent="0.25">
      <c r="A41" s="248" t="s">
        <v>2804</v>
      </c>
      <c r="B41" s="248" t="s">
        <v>2777</v>
      </c>
      <c r="C41" s="249">
        <f>IF(C40&gt;ROUND($D$40*4,2),ROUND($D$40*4,2),C40)</f>
        <v>312.27999999999997</v>
      </c>
      <c r="D41" s="249">
        <f>IF(D40&gt;ROUND($D$39*4,2),ROUND($D$39*4,2),D40)</f>
        <v>217.57</v>
      </c>
      <c r="E41" s="257"/>
      <c r="F41" s="247" t="str">
        <f>A40&amp;" limited to 4 * SW"&amp;A40</f>
        <v>(23) limited to 4 * SW(23)</v>
      </c>
    </row>
    <row r="42" spans="1:6" s="62" customFormat="1" ht="13.5" thickTop="1" x14ac:dyDescent="0.2">
      <c r="A42" s="242" t="s">
        <v>2805</v>
      </c>
      <c r="B42" s="242" t="s">
        <v>2778</v>
      </c>
      <c r="C42" s="250">
        <v>500</v>
      </c>
      <c r="D42" s="250"/>
      <c r="E42" s="257"/>
      <c r="F42" s="242" t="s">
        <v>2779</v>
      </c>
    </row>
    <row r="43" spans="1:6" s="62" customFormat="1" x14ac:dyDescent="0.2">
      <c r="A43" s="242" t="s">
        <v>2806</v>
      </c>
      <c r="B43" s="242" t="s">
        <v>2780</v>
      </c>
      <c r="C43" s="250">
        <v>498</v>
      </c>
      <c r="D43" s="250"/>
      <c r="E43" s="257"/>
      <c r="F43" s="114"/>
    </row>
    <row r="44" spans="1:6" s="62" customFormat="1" x14ac:dyDescent="0.2">
      <c r="A44" s="251" t="s">
        <v>2807</v>
      </c>
      <c r="B44" s="251" t="s">
        <v>2781</v>
      </c>
      <c r="C44" s="252">
        <f>MIN((C$43/C$42)^(0.5),1)</f>
        <v>0.99799799598997196</v>
      </c>
      <c r="D44" s="252"/>
      <c r="E44" s="257"/>
      <c r="F44" s="114" t="s">
        <v>2808</v>
      </c>
    </row>
    <row r="45" spans="1:6" s="62" customFormat="1" ht="13.5" thickBot="1" x14ac:dyDescent="0.25">
      <c r="A45" s="255" t="s">
        <v>2809</v>
      </c>
      <c r="B45" s="255" t="s">
        <v>2786</v>
      </c>
      <c r="C45" s="249">
        <f>ROUND((C41*C44)+$D$41*(1-C44),2)</f>
        <v>312.08999999999997</v>
      </c>
      <c r="D45" s="249">
        <f>ROUND((D41*D44)+$D$41*(1-D44),2)</f>
        <v>217.57</v>
      </c>
      <c r="E45" s="257"/>
      <c r="F45" s="115" t="str">
        <f>A41&amp;" * "&amp;A44&amp;" + SW"&amp;A41&amp;" * [1 - "&amp;A44&amp;"]"</f>
        <v>(24) * (27) + SW(24) * [1 - (27)]</v>
      </c>
    </row>
    <row r="46" spans="1:6" s="62" customFormat="1" ht="13.5" thickTop="1" x14ac:dyDescent="0.2">
      <c r="A46" s="114" t="s">
        <v>2810</v>
      </c>
      <c r="B46" s="114" t="s">
        <v>2788</v>
      </c>
      <c r="C46" s="256">
        <f>C45/$D$45</f>
        <v>1.4344348945167071</v>
      </c>
      <c r="D46" s="256">
        <f>D45/$D$45</f>
        <v>1</v>
      </c>
      <c r="E46" s="257"/>
      <c r="F46" s="115" t="str">
        <f>A45&amp;" / SW"&amp;A45</f>
        <v>(28) / SW(28)</v>
      </c>
    </row>
    <row r="47" spans="1:6" s="62" customFormat="1" x14ac:dyDescent="0.2">
      <c r="A47" s="114"/>
      <c r="B47" s="114"/>
      <c r="C47" s="114"/>
      <c r="D47" s="257"/>
      <c r="E47" s="257"/>
    </row>
    <row r="48" spans="1:6" s="62" customFormat="1" x14ac:dyDescent="0.2">
      <c r="A48" s="114"/>
      <c r="B48" s="114"/>
      <c r="C48" s="114"/>
      <c r="D48" s="257"/>
      <c r="E48" s="257"/>
    </row>
    <row r="49" spans="1:6" s="62" customFormat="1" x14ac:dyDescent="0.2">
      <c r="A49" s="114"/>
      <c r="B49" s="114"/>
      <c r="C49" s="238" t="s">
        <v>2769</v>
      </c>
      <c r="D49" s="257"/>
      <c r="E49" s="257"/>
    </row>
    <row r="50" spans="1:6" s="62" customFormat="1" ht="13.5" thickBot="1" x14ac:dyDescent="0.25">
      <c r="A50" s="240"/>
      <c r="B50" s="240" t="s">
        <v>2811</v>
      </c>
      <c r="C50" s="241" t="s">
        <v>2771</v>
      </c>
      <c r="D50" s="241" t="s">
        <v>2772</v>
      </c>
      <c r="E50" s="114"/>
    </row>
    <row r="51" spans="1:6" s="62" customFormat="1" ht="13.5" thickTop="1" x14ac:dyDescent="0.2">
      <c r="A51" s="242" t="s">
        <v>2812</v>
      </c>
      <c r="B51" s="242" t="s">
        <v>2813</v>
      </c>
      <c r="C51" s="258">
        <v>4.6100000000000002E-2</v>
      </c>
      <c r="D51" s="258">
        <v>4.6100000000000002E-2</v>
      </c>
      <c r="E51" s="257"/>
      <c r="F51" s="114"/>
    </row>
    <row r="52" spans="1:6" s="62" customFormat="1" x14ac:dyDescent="0.2">
      <c r="A52" s="242" t="s">
        <v>2814</v>
      </c>
      <c r="B52" s="242" t="s">
        <v>2815</v>
      </c>
      <c r="C52" s="259">
        <v>512.17999999999995</v>
      </c>
      <c r="D52" s="259">
        <v>512.17999999999995</v>
      </c>
      <c r="E52" s="257"/>
      <c r="F52" s="114"/>
    </row>
    <row r="53" spans="1:6" s="62" customFormat="1" ht="13.5" thickBot="1" x14ac:dyDescent="0.25">
      <c r="A53" s="255" t="s">
        <v>2816</v>
      </c>
      <c r="B53" s="255" t="s">
        <v>2817</v>
      </c>
      <c r="C53" s="249">
        <f>C51*C52</f>
        <v>23.611497999999997</v>
      </c>
      <c r="D53" s="249">
        <f>D51*D52</f>
        <v>23.611497999999997</v>
      </c>
      <c r="E53" s="115"/>
      <c r="F53" s="247" t="str">
        <f>A51&amp;" * "&amp;A52</f>
        <v>(30) * (31)</v>
      </c>
    </row>
    <row r="54" spans="1:6" s="62" customFormat="1" ht="13.5" thickTop="1" x14ac:dyDescent="0.2">
      <c r="A54" s="114" t="s">
        <v>2818</v>
      </c>
      <c r="B54" s="114" t="s">
        <v>2788</v>
      </c>
      <c r="C54" s="256">
        <v>1</v>
      </c>
      <c r="D54" s="256">
        <f>D53/$D$53</f>
        <v>1</v>
      </c>
      <c r="E54" s="115"/>
      <c r="F54" s="115" t="str">
        <f>A53&amp;" / SW"&amp;A53</f>
        <v>(32) / SW(32)</v>
      </c>
    </row>
    <row r="55" spans="1:6" s="62" customFormat="1" x14ac:dyDescent="0.2">
      <c r="D55" s="257"/>
      <c r="E55" s="257"/>
    </row>
    <row r="56" spans="1:6" s="62" customFormat="1" x14ac:dyDescent="0.2">
      <c r="D56" s="257"/>
      <c r="E56" s="257"/>
    </row>
    <row r="57" spans="1:6" s="62" customFormat="1" x14ac:dyDescent="0.2">
      <c r="A57" s="114"/>
      <c r="B57" s="114"/>
      <c r="C57" s="238" t="s">
        <v>2769</v>
      </c>
      <c r="D57" s="257"/>
      <c r="E57" s="257"/>
    </row>
    <row r="58" spans="1:6" s="62" customFormat="1" ht="13.5" thickBot="1" x14ac:dyDescent="0.25">
      <c r="A58" s="240"/>
      <c r="B58" s="240" t="s">
        <v>2819</v>
      </c>
      <c r="C58" s="241" t="s">
        <v>2771</v>
      </c>
      <c r="D58" s="241" t="s">
        <v>2772</v>
      </c>
      <c r="E58" s="257"/>
    </row>
    <row r="59" spans="1:6" s="62" customFormat="1" ht="13.5" thickTop="1" x14ac:dyDescent="0.2">
      <c r="A59" s="242" t="s">
        <v>2820</v>
      </c>
      <c r="B59" s="242" t="s">
        <v>2773</v>
      </c>
      <c r="C59" s="243"/>
      <c r="D59" s="243">
        <v>600062581.11000001</v>
      </c>
      <c r="E59" s="257"/>
      <c r="F59" s="114"/>
    </row>
    <row r="60" spans="1:6" s="62" customFormat="1" x14ac:dyDescent="0.2">
      <c r="A60" s="242" t="s">
        <v>2821</v>
      </c>
      <c r="B60" s="242" t="s">
        <v>2774</v>
      </c>
      <c r="C60" s="243"/>
      <c r="D60" s="243">
        <v>11153072.689999999</v>
      </c>
      <c r="E60" s="257"/>
      <c r="F60" s="114"/>
    </row>
    <row r="61" spans="1:6" s="62" customFormat="1" x14ac:dyDescent="0.2">
      <c r="A61" s="245" t="s">
        <v>2822</v>
      </c>
      <c r="B61" s="245" t="s">
        <v>2776</v>
      </c>
      <c r="C61" s="246"/>
      <c r="D61" s="246">
        <f>ROUND(D59/D60,2)</f>
        <v>53.8</v>
      </c>
      <c r="E61" s="257"/>
      <c r="F61" s="247" t="str">
        <f>A59&amp;" / "&amp;A60</f>
        <v>(34) / (35)</v>
      </c>
    </row>
    <row r="62" spans="1:6" s="62" customFormat="1" ht="13.5" thickBot="1" x14ac:dyDescent="0.25">
      <c r="A62" s="248" t="s">
        <v>2823</v>
      </c>
      <c r="B62" s="248" t="s">
        <v>2786</v>
      </c>
      <c r="C62" s="249">
        <f>$D$61</f>
        <v>53.8</v>
      </c>
      <c r="D62" s="249">
        <f>$D$61</f>
        <v>53.8</v>
      </c>
      <c r="E62" s="257"/>
      <c r="F62" s="115" t="str">
        <f>"SW"&amp;A61</f>
        <v>SW(36)</v>
      </c>
    </row>
    <row r="63" spans="1:6" s="62" customFormat="1" ht="13.5" thickTop="1" x14ac:dyDescent="0.2">
      <c r="A63" s="114" t="s">
        <v>2824</v>
      </c>
      <c r="B63" s="114" t="s">
        <v>2788</v>
      </c>
      <c r="C63" s="256">
        <f>C62/$D$62</f>
        <v>1</v>
      </c>
      <c r="D63" s="256">
        <f>D62/$D$62</f>
        <v>1</v>
      </c>
      <c r="E63" s="257"/>
      <c r="F63" s="115" t="str">
        <f>A62&amp;" / SW"&amp;A62</f>
        <v>(37) / SW(37)</v>
      </c>
    </row>
    <row r="64" spans="1:6" s="62" customFormat="1" x14ac:dyDescent="0.2">
      <c r="A64" s="114"/>
      <c r="B64" s="114"/>
      <c r="C64" s="114"/>
      <c r="D64" s="114"/>
      <c r="E64" s="114"/>
      <c r="F64" s="114"/>
    </row>
    <row r="65" spans="1:6" s="62" customFormat="1" x14ac:dyDescent="0.2">
      <c r="A65" s="114"/>
      <c r="B65" s="114"/>
      <c r="C65" s="114"/>
      <c r="D65" s="114"/>
      <c r="E65" s="114"/>
      <c r="F65" s="114"/>
    </row>
    <row r="66" spans="1:6" s="62" customFormat="1" x14ac:dyDescent="0.2">
      <c r="A66" s="114"/>
      <c r="B66" s="114"/>
      <c r="C66" s="238" t="s">
        <v>2769</v>
      </c>
      <c r="D66" s="114"/>
      <c r="E66" s="114"/>
      <c r="F66" s="114"/>
    </row>
    <row r="67" spans="1:6" s="62" customFormat="1" ht="13.5" thickBot="1" x14ac:dyDescent="0.25">
      <c r="A67" s="240"/>
      <c r="B67" s="240"/>
      <c r="C67" s="241" t="s">
        <v>2771</v>
      </c>
      <c r="D67" s="240" t="s">
        <v>2772</v>
      </c>
      <c r="E67" s="114"/>
      <c r="F67" s="250"/>
    </row>
    <row r="68" spans="1:6" s="62" customFormat="1" ht="13.5" thickTop="1" x14ac:dyDescent="0.2">
      <c r="A68" s="242" t="s">
        <v>2825</v>
      </c>
      <c r="B68" s="242" t="s">
        <v>2826</v>
      </c>
      <c r="C68" s="260">
        <f>C19+C32+C45+C53+C62</f>
        <v>600.72149799999988</v>
      </c>
      <c r="D68" s="260">
        <f>D19+D32+D45+D53+D62</f>
        <v>431.19149799999997</v>
      </c>
      <c r="E68" s="261"/>
      <c r="F68" s="114" t="str">
        <f>A19&amp;" + "&amp;A32&amp;" + "&amp;A45&amp;" + "&amp;A53&amp;" + "&amp;A62</f>
        <v>(10) + (19) + (28) + (32) + (37)</v>
      </c>
    </row>
    <row r="69" spans="1:6" s="62" customFormat="1" x14ac:dyDescent="0.2">
      <c r="A69" s="242" t="s">
        <v>2827</v>
      </c>
      <c r="B69" s="242" t="s">
        <v>2828</v>
      </c>
      <c r="C69" s="260">
        <v>1.1399999999999999</v>
      </c>
      <c r="D69" s="260">
        <v>1.1399999999999999</v>
      </c>
      <c r="E69" s="261"/>
      <c r="F69" s="115" t="s">
        <v>2829</v>
      </c>
    </row>
    <row r="70" spans="1:6" s="62" customFormat="1" x14ac:dyDescent="0.2">
      <c r="A70" s="262" t="s">
        <v>2830</v>
      </c>
      <c r="B70" s="262" t="s">
        <v>2831</v>
      </c>
      <c r="C70" s="263">
        <f>C68*C69</f>
        <v>684.82250771999986</v>
      </c>
      <c r="D70" s="263">
        <f>D68*D69</f>
        <v>491.5583077199999</v>
      </c>
      <c r="E70" s="260"/>
      <c r="F70" s="115" t="str">
        <f>A68&amp;" * "&amp;A69</f>
        <v>(39) * (40)</v>
      </c>
    </row>
    <row r="71" spans="1:6" s="62" customFormat="1" x14ac:dyDescent="0.2">
      <c r="A71" s="242" t="s">
        <v>2832</v>
      </c>
      <c r="B71" s="242" t="s">
        <v>2833</v>
      </c>
      <c r="C71" s="258">
        <f>(17.12590385)*D71</f>
        <v>10.339452621492828</v>
      </c>
      <c r="D71" s="258">
        <v>0.60373179202993299</v>
      </c>
      <c r="E71" s="258"/>
      <c r="F71" s="115"/>
    </row>
    <row r="72" spans="1:6" s="62" customFormat="1" x14ac:dyDescent="0.2">
      <c r="A72" s="242" t="s">
        <v>2834</v>
      </c>
      <c r="B72" s="242" t="s">
        <v>2835</v>
      </c>
      <c r="C72" s="258">
        <v>0</v>
      </c>
      <c r="D72" s="258">
        <v>0</v>
      </c>
      <c r="E72" s="258"/>
      <c r="F72" s="115"/>
    </row>
    <row r="73" spans="1:6" s="62" customFormat="1" x14ac:dyDescent="0.2">
      <c r="A73" s="242" t="s">
        <v>2836</v>
      </c>
      <c r="B73" s="242" t="s">
        <v>2815</v>
      </c>
      <c r="C73" s="264">
        <v>512.17999999999995</v>
      </c>
      <c r="D73" s="264">
        <v>512.17999999999995</v>
      </c>
      <c r="E73" s="264"/>
      <c r="F73" s="115"/>
    </row>
    <row r="74" spans="1:6" s="62" customFormat="1" x14ac:dyDescent="0.2">
      <c r="A74" s="251" t="s">
        <v>2837</v>
      </c>
      <c r="B74" s="251" t="s">
        <v>2838</v>
      </c>
      <c r="C74" s="265">
        <f>(C71+C72)*C73</f>
        <v>5295.6608436761962</v>
      </c>
      <c r="D74" s="265">
        <f>(D71+D72)*D73</f>
        <v>309.21934924189105</v>
      </c>
      <c r="E74" s="259"/>
      <c r="F74" s="115" t="str">
        <f>"["&amp;A71&amp;" + "&amp;A72&amp;"] * "&amp;A73</f>
        <v>[(42) + (43)] * (44)</v>
      </c>
    </row>
    <row r="75" spans="1:6" s="62" customFormat="1" ht="13.5" thickBot="1" x14ac:dyDescent="0.25">
      <c r="A75" s="248" t="s">
        <v>2839</v>
      </c>
      <c r="B75" s="248" t="s">
        <v>2840</v>
      </c>
      <c r="C75" s="249">
        <f>C70+C74</f>
        <v>5980.4833513961958</v>
      </c>
      <c r="D75" s="249">
        <f>D70+D74</f>
        <v>800.7776569618909</v>
      </c>
      <c r="E75" s="243"/>
      <c r="F75" s="115" t="str">
        <f>A70&amp;" + "&amp;A74</f>
        <v>(41) + (45)</v>
      </c>
    </row>
    <row r="76" spans="1:6" s="62" customFormat="1" ht="13.5" thickTop="1" x14ac:dyDescent="0.2">
      <c r="A76" s="242" t="s">
        <v>2841</v>
      </c>
      <c r="B76" s="242" t="s">
        <v>2788</v>
      </c>
      <c r="C76" s="264">
        <f>C$75/$D$75</f>
        <v>7.4683444266987182</v>
      </c>
      <c r="D76" s="264">
        <f>D$75/$D$75</f>
        <v>1</v>
      </c>
      <c r="E76" s="266"/>
      <c r="F76" s="115" t="str">
        <f>A75&amp;" / SW"&amp;A75</f>
        <v>(46) / SW(46)</v>
      </c>
    </row>
    <row r="77" spans="1:6" s="62" customFormat="1" x14ac:dyDescent="0.2">
      <c r="A77" s="114" t="s">
        <v>2842</v>
      </c>
      <c r="B77" s="114" t="s">
        <v>2843</v>
      </c>
      <c r="C77" s="253">
        <v>0.12</v>
      </c>
      <c r="D77" s="253">
        <v>0.12</v>
      </c>
      <c r="E77" s="253"/>
      <c r="F77" s="114"/>
    </row>
    <row r="78" spans="1:6" s="62" customFormat="1" x14ac:dyDescent="0.2">
      <c r="A78" s="242" t="s">
        <v>2844</v>
      </c>
      <c r="B78" s="242" t="s">
        <v>2845</v>
      </c>
      <c r="C78" s="267">
        <f>ROUND(C$76*(1-C$77)+C$77,4)</f>
        <v>6.6920999999999999</v>
      </c>
      <c r="D78" s="267">
        <f>ROUND(D$76*(1-D$77)+D$77,3)</f>
        <v>1</v>
      </c>
      <c r="E78" s="253"/>
      <c r="F78" s="115" t="str">
        <f>A76&amp;" * [1 - "&amp;A77&amp;"] + "&amp;A77</f>
        <v>(47) * [1 - (48)] + (48)</v>
      </c>
    </row>
    <row r="79" spans="1:6" s="62" customFormat="1" ht="13.5" thickBot="1" x14ac:dyDescent="0.25">
      <c r="A79" s="255" t="s">
        <v>2846</v>
      </c>
      <c r="B79" s="255" t="s">
        <v>2847</v>
      </c>
      <c r="C79" s="268">
        <f>C78</f>
        <v>6.6920999999999999</v>
      </c>
      <c r="D79" s="268">
        <v>1.0330044297860299</v>
      </c>
      <c r="E79" s="256"/>
      <c r="F79" s="114" t="str">
        <f>A78&amp;"; SW"&amp;A79&amp;" = Exposure Weighted Average "&amp;A78&amp;" over all GRID cells"</f>
        <v>(49); SW(50) = Exposure Weighted Average (49) over all GRID cells</v>
      </c>
    </row>
    <row r="80" spans="1:6" s="62" customFormat="1" ht="13.5" thickTop="1" x14ac:dyDescent="0.2">
      <c r="A80" s="114" t="s">
        <v>2848</v>
      </c>
      <c r="B80" s="114" t="s">
        <v>2849</v>
      </c>
      <c r="C80" s="269">
        <f>C79/D79</f>
        <v>6.4782878050059862</v>
      </c>
      <c r="D80" s="269">
        <v>1</v>
      </c>
      <c r="E80" s="256"/>
      <c r="F80" s="115" t="str">
        <f>A79&amp;" / SW"&amp;A79</f>
        <v>(50) / SW(50)</v>
      </c>
    </row>
  </sheetData>
  <mergeCells count="2">
    <mergeCell ref="A6:G6"/>
    <mergeCell ref="A7:G7"/>
  </mergeCells>
  <printOptions horizontalCentered="1"/>
  <pageMargins left="0" right="0" top="0.5" bottom="0.75" header="0.3" footer="0.3"/>
  <pageSetup scale="50"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H8"/>
  <sheetViews>
    <sheetView zoomScaleNormal="100" workbookViewId="0">
      <selection activeCell="E33" sqref="E33"/>
    </sheetView>
  </sheetViews>
  <sheetFormatPr defaultColWidth="9.140625" defaultRowHeight="12.75" x14ac:dyDescent="0.2"/>
  <cols>
    <col min="1" max="7" width="10.7109375" style="16" customWidth="1"/>
    <col min="8" max="16384" width="9.140625" style="16"/>
  </cols>
  <sheetData>
    <row r="1" spans="1:8" x14ac:dyDescent="0.2">
      <c r="A1" s="26"/>
      <c r="B1" s="25"/>
      <c r="C1" s="25"/>
      <c r="D1" s="25"/>
      <c r="E1" s="25"/>
      <c r="F1" s="25"/>
      <c r="H1" s="26" t="s">
        <v>229</v>
      </c>
    </row>
    <row r="2" spans="1:8" x14ac:dyDescent="0.2">
      <c r="A2" s="15" t="s">
        <v>0</v>
      </c>
      <c r="B2" s="25"/>
      <c r="C2" s="25"/>
      <c r="D2" s="25"/>
      <c r="E2" s="25"/>
      <c r="F2" s="25"/>
      <c r="G2" s="25"/>
      <c r="H2" s="25"/>
    </row>
    <row r="3" spans="1:8" x14ac:dyDescent="0.2">
      <c r="A3" s="9" t="s">
        <v>2678</v>
      </c>
      <c r="B3" s="25"/>
      <c r="C3" s="25"/>
      <c r="D3" s="25"/>
      <c r="E3" s="25"/>
      <c r="F3" s="25"/>
      <c r="G3" s="25"/>
      <c r="H3" s="25"/>
    </row>
    <row r="4" spans="1:8" x14ac:dyDescent="0.2">
      <c r="A4" s="15" t="s">
        <v>230</v>
      </c>
      <c r="B4" s="25"/>
      <c r="C4" s="25"/>
      <c r="D4" s="25"/>
      <c r="E4" s="25"/>
      <c r="F4" s="25"/>
      <c r="G4" s="25"/>
      <c r="H4" s="25"/>
    </row>
    <row r="8" spans="1:8" x14ac:dyDescent="0.2">
      <c r="A8" s="16" t="s">
        <v>231</v>
      </c>
    </row>
  </sheetData>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F34"/>
  <sheetViews>
    <sheetView zoomScaleNormal="100" zoomScaleSheetLayoutView="100" workbookViewId="0">
      <selection activeCell="E33" sqref="E33"/>
    </sheetView>
  </sheetViews>
  <sheetFormatPr defaultRowHeight="12.75" x14ac:dyDescent="0.2"/>
  <cols>
    <col min="1" max="1" width="6.42578125" bestFit="1" customWidth="1"/>
    <col min="2" max="2" width="66.28515625" bestFit="1" customWidth="1"/>
    <col min="3" max="3" width="7.28515625" bestFit="1" customWidth="1"/>
    <col min="4" max="4" width="6.5703125" customWidth="1"/>
    <col min="6" max="6" width="9.85546875" bestFit="1" customWidth="1"/>
  </cols>
  <sheetData>
    <row r="1" spans="1:6" x14ac:dyDescent="0.2">
      <c r="F1" s="12" t="s">
        <v>2738</v>
      </c>
    </row>
    <row r="2" spans="1:6" x14ac:dyDescent="0.2">
      <c r="A2" s="3" t="s">
        <v>0</v>
      </c>
      <c r="B2" s="4"/>
      <c r="C2" s="4"/>
      <c r="D2" s="4"/>
      <c r="E2" s="4"/>
      <c r="F2" s="4"/>
    </row>
    <row r="3" spans="1:6" x14ac:dyDescent="0.2">
      <c r="A3" s="9" t="s">
        <v>277</v>
      </c>
      <c r="B3" s="4"/>
      <c r="C3" s="4"/>
      <c r="D3" s="4"/>
      <c r="E3" s="4"/>
      <c r="F3" s="4"/>
    </row>
    <row r="4" spans="1:6" x14ac:dyDescent="0.2">
      <c r="A4" s="3" t="s">
        <v>2739</v>
      </c>
      <c r="B4" s="4"/>
      <c r="C4" s="4"/>
      <c r="D4" s="4"/>
      <c r="E4" s="4"/>
      <c r="F4" s="4"/>
    </row>
    <row r="5" spans="1:6" x14ac:dyDescent="0.2">
      <c r="A5" s="298" t="s">
        <v>2740</v>
      </c>
      <c r="B5" s="298"/>
      <c r="C5" s="298"/>
      <c r="D5" s="298"/>
      <c r="E5" s="298"/>
      <c r="F5" s="298"/>
    </row>
    <row r="8" spans="1:6" x14ac:dyDescent="0.2">
      <c r="A8" s="229" t="s">
        <v>14</v>
      </c>
      <c r="B8" s="77" t="s">
        <v>2741</v>
      </c>
      <c r="C8" s="230">
        <v>0.50980724999474736</v>
      </c>
    </row>
    <row r="9" spans="1:6" x14ac:dyDescent="0.2">
      <c r="A9" s="229" t="s">
        <v>15</v>
      </c>
      <c r="B9" s="77" t="s">
        <v>2742</v>
      </c>
      <c r="C9" s="231">
        <v>0.74873169138811024</v>
      </c>
    </row>
    <row r="10" spans="1:6" x14ac:dyDescent="0.2">
      <c r="A10" s="229" t="s">
        <v>16</v>
      </c>
      <c r="B10" s="77" t="s">
        <v>2743</v>
      </c>
      <c r="C10" s="230">
        <f>C8*C9</f>
        <v>0.38170884457048837</v>
      </c>
    </row>
    <row r="11" spans="1:6" x14ac:dyDescent="0.2">
      <c r="A11" s="232" t="s">
        <v>21</v>
      </c>
      <c r="B11" s="173" t="s">
        <v>2744</v>
      </c>
      <c r="C11" s="233">
        <f>C8*(1-C9)</f>
        <v>0.12809840542425902</v>
      </c>
    </row>
    <row r="12" spans="1:6" x14ac:dyDescent="0.2">
      <c r="A12" s="229" t="s">
        <v>22</v>
      </c>
      <c r="B12" s="77" t="s">
        <v>2745</v>
      </c>
      <c r="C12" s="230">
        <v>5.4511608164385897E-2</v>
      </c>
    </row>
    <row r="13" spans="1:6" x14ac:dyDescent="0.2">
      <c r="A13" s="232" t="s">
        <v>245</v>
      </c>
      <c r="B13" s="173" t="s">
        <v>2746</v>
      </c>
      <c r="C13" s="233">
        <f>C10+C12</f>
        <v>0.43622045273487425</v>
      </c>
    </row>
    <row r="14" spans="1:6" x14ac:dyDescent="0.2">
      <c r="A14" s="232" t="s">
        <v>246</v>
      </c>
      <c r="B14" s="173" t="s">
        <v>2747</v>
      </c>
      <c r="C14" s="233">
        <v>3.9412933870799999E-2</v>
      </c>
    </row>
    <row r="15" spans="1:6" x14ac:dyDescent="0.2">
      <c r="A15" s="232" t="s">
        <v>247</v>
      </c>
      <c r="B15" s="173" t="s">
        <v>2748</v>
      </c>
      <c r="C15" s="233">
        <f>C11+C13+C14</f>
        <v>0.60373179202993332</v>
      </c>
    </row>
    <row r="16" spans="1:6" x14ac:dyDescent="0.2">
      <c r="A16" s="77"/>
      <c r="B16" s="77"/>
      <c r="C16" s="77"/>
    </row>
    <row r="17" spans="1:6" x14ac:dyDescent="0.2">
      <c r="A17" s="77"/>
      <c r="B17" s="77"/>
      <c r="C17" s="77"/>
    </row>
    <row r="18" spans="1:6" x14ac:dyDescent="0.2">
      <c r="A18" s="77" t="s">
        <v>2749</v>
      </c>
      <c r="B18" s="77"/>
      <c r="C18" s="77"/>
    </row>
    <row r="19" spans="1:6" x14ac:dyDescent="0.2">
      <c r="A19" s="229" t="s">
        <v>14</v>
      </c>
      <c r="B19" s="234" t="s">
        <v>2750</v>
      </c>
      <c r="C19" s="77"/>
    </row>
    <row r="20" spans="1:6" x14ac:dyDescent="0.2">
      <c r="A20" s="229" t="s">
        <v>15</v>
      </c>
      <c r="B20" s="77" t="s">
        <v>2751</v>
      </c>
      <c r="C20" s="77"/>
    </row>
    <row r="21" spans="1:6" x14ac:dyDescent="0.2">
      <c r="A21" s="229"/>
      <c r="B21" s="77" t="s">
        <v>2752</v>
      </c>
      <c r="C21" s="77"/>
    </row>
    <row r="22" spans="1:6" x14ac:dyDescent="0.2">
      <c r="A22" s="77"/>
      <c r="B22" s="77" t="s">
        <v>2753</v>
      </c>
      <c r="C22" s="77"/>
      <c r="F22" s="237"/>
    </row>
    <row r="23" spans="1:6" x14ac:dyDescent="0.2">
      <c r="A23" s="77"/>
      <c r="B23" s="77" t="s">
        <v>2754</v>
      </c>
      <c r="C23" s="77"/>
    </row>
    <row r="24" spans="1:6" x14ac:dyDescent="0.2">
      <c r="A24" s="77"/>
      <c r="B24" s="235" t="s">
        <v>2755</v>
      </c>
      <c r="C24" s="77"/>
    </row>
    <row r="25" spans="1:6" x14ac:dyDescent="0.2">
      <c r="A25" s="229" t="s">
        <v>16</v>
      </c>
      <c r="B25" s="234" t="s">
        <v>2756</v>
      </c>
      <c r="C25" s="77"/>
    </row>
    <row r="26" spans="1:6" x14ac:dyDescent="0.2">
      <c r="A26" s="229" t="s">
        <v>21</v>
      </c>
      <c r="B26" s="234" t="s">
        <v>2757</v>
      </c>
      <c r="C26" s="77"/>
    </row>
    <row r="27" spans="1:6" x14ac:dyDescent="0.2">
      <c r="A27" s="229" t="s">
        <v>22</v>
      </c>
      <c r="B27" s="77" t="s">
        <v>2758</v>
      </c>
      <c r="C27" s="77"/>
    </row>
    <row r="28" spans="1:6" x14ac:dyDescent="0.2">
      <c r="A28" s="229"/>
      <c r="B28" s="77" t="s">
        <v>2759</v>
      </c>
      <c r="C28" s="77"/>
    </row>
    <row r="29" spans="1:6" x14ac:dyDescent="0.2">
      <c r="A29" s="77"/>
      <c r="B29" s="77" t="s">
        <v>2760</v>
      </c>
      <c r="C29" s="77"/>
    </row>
    <row r="30" spans="1:6" x14ac:dyDescent="0.2">
      <c r="A30" s="77"/>
      <c r="B30" s="77" t="s">
        <v>2761</v>
      </c>
      <c r="C30" s="77"/>
    </row>
    <row r="31" spans="1:6" x14ac:dyDescent="0.2">
      <c r="A31" s="77"/>
      <c r="B31" s="235" t="s">
        <v>2762</v>
      </c>
      <c r="C31" s="77"/>
    </row>
    <row r="32" spans="1:6" x14ac:dyDescent="0.2">
      <c r="A32" s="229" t="s">
        <v>245</v>
      </c>
      <c r="B32" s="234" t="s">
        <v>2763</v>
      </c>
      <c r="C32" s="77"/>
    </row>
    <row r="33" spans="1:3" x14ac:dyDescent="0.2">
      <c r="A33" s="229" t="s">
        <v>246</v>
      </c>
      <c r="B33" s="77" t="s">
        <v>2764</v>
      </c>
      <c r="C33" s="77"/>
    </row>
    <row r="34" spans="1:3" x14ac:dyDescent="0.2">
      <c r="A34" s="229" t="s">
        <v>247</v>
      </c>
      <c r="B34" s="234" t="s">
        <v>2765</v>
      </c>
      <c r="C34" s="77"/>
    </row>
  </sheetData>
  <mergeCells count="1">
    <mergeCell ref="A5:F5"/>
  </mergeCells>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783C3-18EE-4E37-BC84-44E4DECC53AB}">
  <dimension ref="A1:I35"/>
  <sheetViews>
    <sheetView zoomScaleNormal="100" workbookViewId="0">
      <selection activeCell="E33" sqref="E33"/>
    </sheetView>
  </sheetViews>
  <sheetFormatPr defaultColWidth="9.140625" defaultRowHeight="12.75" x14ac:dyDescent="0.2"/>
  <cols>
    <col min="1" max="1" width="11.28515625" style="62" customWidth="1"/>
    <col min="2" max="8" width="9.140625" style="62"/>
    <col min="9" max="9" width="15" style="62" customWidth="1"/>
    <col min="10" max="16384" width="9.140625" style="62"/>
  </cols>
  <sheetData>
    <row r="1" spans="1:9" x14ac:dyDescent="0.2">
      <c r="I1" s="74" t="s">
        <v>298</v>
      </c>
    </row>
    <row r="2" spans="1:9" x14ac:dyDescent="0.2">
      <c r="A2" s="73" t="s">
        <v>0</v>
      </c>
      <c r="B2" s="72"/>
      <c r="C2" s="72"/>
      <c r="D2" s="72"/>
      <c r="E2" s="72"/>
      <c r="F2" s="72"/>
      <c r="G2" s="72"/>
      <c r="H2" s="72"/>
      <c r="I2" s="72"/>
    </row>
    <row r="3" spans="1:9" x14ac:dyDescent="0.2">
      <c r="A3" s="73" t="s">
        <v>2678</v>
      </c>
      <c r="B3" s="72"/>
      <c r="C3" s="72"/>
      <c r="D3" s="72"/>
      <c r="E3" s="72"/>
      <c r="F3" s="72"/>
      <c r="G3" s="72"/>
      <c r="H3" s="72"/>
      <c r="I3" s="72"/>
    </row>
    <row r="4" spans="1:9" x14ac:dyDescent="0.2">
      <c r="A4" s="73" t="s">
        <v>297</v>
      </c>
      <c r="B4" s="72"/>
      <c r="C4" s="72"/>
      <c r="D4" s="72"/>
      <c r="E4" s="72"/>
      <c r="F4" s="72"/>
      <c r="G4" s="72"/>
      <c r="H4" s="72"/>
      <c r="I4" s="72"/>
    </row>
    <row r="7" spans="1:9" x14ac:dyDescent="0.2">
      <c r="A7" s="75" t="s">
        <v>357</v>
      </c>
    </row>
    <row r="8" spans="1:9" x14ac:dyDescent="0.2">
      <c r="A8" s="62" t="s">
        <v>2720</v>
      </c>
    </row>
    <row r="9" spans="1:9" x14ac:dyDescent="0.2">
      <c r="A9" s="62" t="s">
        <v>2721</v>
      </c>
    </row>
    <row r="10" spans="1:9" x14ac:dyDescent="0.2">
      <c r="A10" s="62" t="s">
        <v>353</v>
      </c>
    </row>
    <row r="11" spans="1:9" x14ac:dyDescent="0.2">
      <c r="A11" s="62" t="s">
        <v>305</v>
      </c>
    </row>
    <row r="12" spans="1:9" x14ac:dyDescent="0.2">
      <c r="A12" s="62" t="s">
        <v>2689</v>
      </c>
    </row>
    <row r="13" spans="1:9" x14ac:dyDescent="0.2">
      <c r="A13" s="62" t="s">
        <v>306</v>
      </c>
    </row>
    <row r="15" spans="1:9" x14ac:dyDescent="0.2">
      <c r="A15" s="62" t="s">
        <v>2691</v>
      </c>
    </row>
    <row r="16" spans="1:9" x14ac:dyDescent="0.2">
      <c r="A16" s="62" t="s">
        <v>2694</v>
      </c>
    </row>
    <row r="17" spans="1:1" x14ac:dyDescent="0.2">
      <c r="A17" s="62" t="s">
        <v>2690</v>
      </c>
    </row>
    <row r="19" spans="1:1" x14ac:dyDescent="0.2">
      <c r="A19" s="62" t="s">
        <v>296</v>
      </c>
    </row>
    <row r="20" spans="1:1" x14ac:dyDescent="0.2">
      <c r="A20" s="62" t="s">
        <v>295</v>
      </c>
    </row>
    <row r="21" spans="1:1" x14ac:dyDescent="0.2">
      <c r="A21" s="62" t="s">
        <v>294</v>
      </c>
    </row>
    <row r="22" spans="1:1" x14ac:dyDescent="0.2">
      <c r="A22" s="62" t="s">
        <v>293</v>
      </c>
    </row>
    <row r="24" spans="1:1" x14ac:dyDescent="0.2">
      <c r="A24" s="75" t="s">
        <v>358</v>
      </c>
    </row>
    <row r="25" spans="1:1" x14ac:dyDescent="0.2">
      <c r="A25" s="62" t="s">
        <v>359</v>
      </c>
    </row>
    <row r="26" spans="1:1" x14ac:dyDescent="0.2">
      <c r="A26" s="62" t="s">
        <v>360</v>
      </c>
    </row>
    <row r="27" spans="1:1" x14ac:dyDescent="0.2">
      <c r="A27" s="62" t="s">
        <v>361</v>
      </c>
    </row>
    <row r="28" spans="1:1" x14ac:dyDescent="0.2">
      <c r="A28" s="62" t="s">
        <v>363</v>
      </c>
    </row>
    <row r="29" spans="1:1" x14ac:dyDescent="0.2">
      <c r="A29" s="62" t="s">
        <v>362</v>
      </c>
    </row>
    <row r="30" spans="1:1" x14ac:dyDescent="0.2">
      <c r="A30" s="62" t="s">
        <v>364</v>
      </c>
    </row>
    <row r="31" spans="1:1" x14ac:dyDescent="0.2">
      <c r="A31" s="62" t="s">
        <v>368</v>
      </c>
    </row>
    <row r="32" spans="1:1" x14ac:dyDescent="0.2">
      <c r="A32" s="62" t="s">
        <v>371</v>
      </c>
    </row>
    <row r="33" spans="1:1" x14ac:dyDescent="0.2">
      <c r="A33" s="62" t="s">
        <v>365</v>
      </c>
    </row>
    <row r="34" spans="1:1" x14ac:dyDescent="0.2">
      <c r="A34" s="62" t="s">
        <v>366</v>
      </c>
    </row>
    <row r="35" spans="1:1" x14ac:dyDescent="0.2">
      <c r="A35" s="62" t="s">
        <v>367</v>
      </c>
    </row>
  </sheetData>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I47"/>
  <sheetViews>
    <sheetView zoomScaleNormal="100" workbookViewId="0">
      <selection activeCell="E33" sqref="E33"/>
    </sheetView>
  </sheetViews>
  <sheetFormatPr defaultColWidth="9.140625" defaultRowHeight="12.75" x14ac:dyDescent="0.2"/>
  <cols>
    <col min="1" max="1" width="25.7109375" style="21" customWidth="1"/>
    <col min="2" max="9" width="12.85546875" style="21" customWidth="1"/>
    <col min="10" max="16384" width="9.140625" style="21"/>
  </cols>
  <sheetData>
    <row r="1" spans="1:9" x14ac:dyDescent="0.2">
      <c r="I1" s="78" t="s">
        <v>313</v>
      </c>
    </row>
    <row r="2" spans="1:9" x14ac:dyDescent="0.2">
      <c r="I2" s="78" t="s">
        <v>31</v>
      </c>
    </row>
    <row r="3" spans="1:9" x14ac:dyDescent="0.2">
      <c r="A3" s="22" t="s">
        <v>0</v>
      </c>
      <c r="B3" s="22"/>
      <c r="C3" s="22"/>
      <c r="D3" s="22"/>
      <c r="E3" s="22"/>
      <c r="F3" s="22"/>
      <c r="G3" s="22"/>
      <c r="H3" s="22"/>
      <c r="I3" s="22"/>
    </row>
    <row r="4" spans="1:9" x14ac:dyDescent="0.2">
      <c r="A4" s="9" t="s">
        <v>2678</v>
      </c>
      <c r="B4" s="22"/>
      <c r="C4" s="22"/>
      <c r="D4" s="22"/>
      <c r="E4" s="22"/>
      <c r="F4" s="22"/>
      <c r="G4" s="22"/>
      <c r="H4" s="22"/>
      <c r="I4" s="22"/>
    </row>
    <row r="5" spans="1:9" x14ac:dyDescent="0.2">
      <c r="A5" s="22" t="s">
        <v>58</v>
      </c>
      <c r="B5" s="22"/>
      <c r="C5" s="22"/>
      <c r="D5" s="22"/>
      <c r="E5" s="22"/>
      <c r="F5" s="22"/>
      <c r="G5" s="22"/>
      <c r="H5" s="22"/>
      <c r="I5" s="22"/>
    </row>
    <row r="6" spans="1:9" x14ac:dyDescent="0.2">
      <c r="A6" s="22"/>
      <c r="B6" s="22"/>
      <c r="C6" s="22"/>
      <c r="D6" s="22"/>
      <c r="E6" s="22"/>
      <c r="F6" s="22"/>
      <c r="G6" s="22"/>
      <c r="H6" s="22"/>
      <c r="I6" s="22"/>
    </row>
    <row r="7" spans="1:9" x14ac:dyDescent="0.2">
      <c r="A7" s="165"/>
      <c r="B7" s="166" t="s">
        <v>152</v>
      </c>
      <c r="C7" s="166"/>
      <c r="D7" s="167" t="s">
        <v>2699</v>
      </c>
      <c r="E7" s="167"/>
      <c r="F7" s="166" t="s">
        <v>376</v>
      </c>
      <c r="G7" s="166"/>
      <c r="H7" s="166" t="s">
        <v>2715</v>
      </c>
      <c r="I7" s="166"/>
    </row>
    <row r="8" spans="1:9" x14ac:dyDescent="0.2">
      <c r="A8" s="168" t="s">
        <v>47</v>
      </c>
      <c r="B8" s="168" t="s">
        <v>48</v>
      </c>
      <c r="C8" s="168" t="s">
        <v>49</v>
      </c>
      <c r="D8" s="168" t="s">
        <v>48</v>
      </c>
      <c r="E8" s="168" t="s">
        <v>49</v>
      </c>
      <c r="F8" s="168" t="s">
        <v>48</v>
      </c>
      <c r="G8" s="168" t="s">
        <v>49</v>
      </c>
      <c r="H8" s="168" t="s">
        <v>48</v>
      </c>
      <c r="I8" s="168" t="s">
        <v>49</v>
      </c>
    </row>
    <row r="9" spans="1:9" x14ac:dyDescent="0.2">
      <c r="A9" s="291" t="s">
        <v>2854</v>
      </c>
      <c r="B9" s="176">
        <v>33</v>
      </c>
      <c r="C9" s="177">
        <f>B9/SUM(B$9:B$36)</f>
        <v>2.6768571101786276E-5</v>
      </c>
      <c r="D9" s="176">
        <v>0</v>
      </c>
      <c r="E9" s="177">
        <f>D9/SUM(D$9:D$36)</f>
        <v>0</v>
      </c>
      <c r="F9" s="176">
        <v>0</v>
      </c>
      <c r="G9" s="177">
        <f>F9/SUM(F$9:F$36)</f>
        <v>0</v>
      </c>
      <c r="H9" s="176">
        <f>B9+D9+F9</f>
        <v>33</v>
      </c>
      <c r="I9" s="177">
        <f>H9/SUM(H$9:H$36)</f>
        <v>1.6936834844304295E-5</v>
      </c>
    </row>
    <row r="10" spans="1:9" x14ac:dyDescent="0.2">
      <c r="A10" s="63" t="s">
        <v>378</v>
      </c>
      <c r="B10" s="176">
        <v>30</v>
      </c>
      <c r="C10" s="177">
        <f t="shared" ref="C10:E36" si="0">B10/SUM(B$9:B$36)</f>
        <v>2.4335064637987522E-5</v>
      </c>
      <c r="D10" s="176">
        <v>0</v>
      </c>
      <c r="E10" s="177">
        <f t="shared" si="0"/>
        <v>0</v>
      </c>
      <c r="F10" s="176">
        <v>0</v>
      </c>
      <c r="G10" s="177">
        <f t="shared" ref="G10" si="1">F10/SUM(F$9:F$36)</f>
        <v>0</v>
      </c>
      <c r="H10" s="176">
        <f t="shared" ref="H10:H36" si="2">B10+D10+F10</f>
        <v>30</v>
      </c>
      <c r="I10" s="177">
        <f t="shared" ref="I10" si="3">H10/SUM(H$9:H$36)</f>
        <v>1.539712258573118E-5</v>
      </c>
    </row>
    <row r="11" spans="1:9" x14ac:dyDescent="0.2">
      <c r="A11" s="63" t="s">
        <v>379</v>
      </c>
      <c r="B11" s="176">
        <v>829</v>
      </c>
      <c r="C11" s="177">
        <f t="shared" si="0"/>
        <v>6.7245895282972183E-4</v>
      </c>
      <c r="D11" s="176">
        <v>0</v>
      </c>
      <c r="E11" s="177">
        <f t="shared" si="0"/>
        <v>0</v>
      </c>
      <c r="F11" s="176">
        <v>0</v>
      </c>
      <c r="G11" s="177">
        <f t="shared" ref="G11" si="4">F11/SUM(F$9:F$36)</f>
        <v>0</v>
      </c>
      <c r="H11" s="176">
        <f t="shared" si="2"/>
        <v>829</v>
      </c>
      <c r="I11" s="177">
        <f t="shared" ref="I11" si="5">H11/SUM(H$9:H$36)</f>
        <v>4.2547382078570492E-4</v>
      </c>
    </row>
    <row r="12" spans="1:9" x14ac:dyDescent="0.2">
      <c r="A12" s="63" t="s">
        <v>380</v>
      </c>
      <c r="B12" s="176">
        <v>3766</v>
      </c>
      <c r="C12" s="177">
        <f t="shared" si="0"/>
        <v>3.0548617808887004E-3</v>
      </c>
      <c r="D12" s="176">
        <v>0</v>
      </c>
      <c r="E12" s="177">
        <f t="shared" si="0"/>
        <v>0</v>
      </c>
      <c r="F12" s="176">
        <v>0</v>
      </c>
      <c r="G12" s="177">
        <f t="shared" ref="G12" si="6">F12/SUM(F$9:F$36)</f>
        <v>0</v>
      </c>
      <c r="H12" s="176">
        <f t="shared" si="2"/>
        <v>3766</v>
      </c>
      <c r="I12" s="177">
        <f t="shared" ref="I12" si="7">H12/SUM(H$9:H$36)</f>
        <v>1.9328521219287873E-3</v>
      </c>
    </row>
    <row r="13" spans="1:9" x14ac:dyDescent="0.2">
      <c r="A13" s="63" t="s">
        <v>211</v>
      </c>
      <c r="B13" s="176">
        <v>11716</v>
      </c>
      <c r="C13" s="177">
        <f t="shared" si="0"/>
        <v>9.5036539099553931E-3</v>
      </c>
      <c r="D13" s="176">
        <v>0</v>
      </c>
      <c r="E13" s="177">
        <f t="shared" si="0"/>
        <v>0</v>
      </c>
      <c r="F13" s="176">
        <v>0</v>
      </c>
      <c r="G13" s="177">
        <f t="shared" ref="G13" si="8">F13/SUM(F$9:F$36)</f>
        <v>0</v>
      </c>
      <c r="H13" s="176">
        <f t="shared" si="2"/>
        <v>11716</v>
      </c>
      <c r="I13" s="177">
        <f t="shared" ref="I13" si="9">H13/SUM(H$9:H$36)</f>
        <v>6.0130896071475494E-3</v>
      </c>
    </row>
    <row r="14" spans="1:9" x14ac:dyDescent="0.2">
      <c r="A14" s="63" t="s">
        <v>50</v>
      </c>
      <c r="B14" s="176">
        <v>27531</v>
      </c>
      <c r="C14" s="177">
        <f t="shared" si="0"/>
        <v>2.233228881828115E-2</v>
      </c>
      <c r="D14" s="176">
        <v>559500</v>
      </c>
      <c r="E14" s="177">
        <f t="shared" si="0"/>
        <v>1</v>
      </c>
      <c r="F14" s="176">
        <v>170</v>
      </c>
      <c r="G14" s="177">
        <f t="shared" ref="G14" si="10">F14/SUM(F$9:F$36)</f>
        <v>1.0888571483471789E-3</v>
      </c>
      <c r="H14" s="176">
        <f t="shared" si="2"/>
        <v>587201</v>
      </c>
      <c r="I14" s="177">
        <f t="shared" ref="I14" si="11">H14/SUM(H$9:H$36)</f>
        <v>0.30137352598213113</v>
      </c>
    </row>
    <row r="15" spans="1:9" x14ac:dyDescent="0.2">
      <c r="A15" s="63" t="s">
        <v>51</v>
      </c>
      <c r="B15" s="176">
        <v>90796</v>
      </c>
      <c r="C15" s="177">
        <f t="shared" si="0"/>
        <v>7.36508842956905E-2</v>
      </c>
      <c r="D15" s="176">
        <v>0</v>
      </c>
      <c r="E15" s="177">
        <f t="shared" si="0"/>
        <v>0</v>
      </c>
      <c r="F15" s="176">
        <v>204</v>
      </c>
      <c r="G15" s="177">
        <f t="shared" ref="G15" si="12">F15/SUM(F$9:F$36)</f>
        <v>1.3066285780166146E-3</v>
      </c>
      <c r="H15" s="176">
        <f t="shared" si="2"/>
        <v>91000</v>
      </c>
      <c r="I15" s="177">
        <f t="shared" ref="I15" si="13">H15/SUM(H$9:H$36)</f>
        <v>4.6704605176717907E-2</v>
      </c>
    </row>
    <row r="16" spans="1:9" x14ac:dyDescent="0.2">
      <c r="A16" s="63" t="s">
        <v>52</v>
      </c>
      <c r="B16" s="176">
        <v>375172</v>
      </c>
      <c r="C16" s="177">
        <f t="shared" si="0"/>
        <v>0.30432782901210181</v>
      </c>
      <c r="D16" s="176">
        <v>0</v>
      </c>
      <c r="E16" s="177">
        <f t="shared" si="0"/>
        <v>0</v>
      </c>
      <c r="F16" s="176">
        <v>1804</v>
      </c>
      <c r="G16" s="177">
        <f t="shared" ref="G16" si="14">F16/SUM(F$9:F$36)</f>
        <v>1.1554695856578298E-2</v>
      </c>
      <c r="H16" s="176">
        <f t="shared" si="2"/>
        <v>376976</v>
      </c>
      <c r="I16" s="177">
        <f t="shared" ref="I16" si="15">H16/SUM(H$9:H$36)</f>
        <v>0.19347818946261988</v>
      </c>
    </row>
    <row r="17" spans="1:9" x14ac:dyDescent="0.2">
      <c r="A17" s="63" t="s">
        <v>53</v>
      </c>
      <c r="B17" s="176">
        <v>316317</v>
      </c>
      <c r="C17" s="177">
        <f t="shared" si="0"/>
        <v>0.25658648803647666</v>
      </c>
      <c r="D17" s="176">
        <v>0</v>
      </c>
      <c r="E17" s="177">
        <f t="shared" si="0"/>
        <v>0</v>
      </c>
      <c r="F17" s="176">
        <v>67773</v>
      </c>
      <c r="G17" s="177">
        <f t="shared" ref="G17" si="16">F17/SUM(F$9:F$36)</f>
        <v>0.43408891479372563</v>
      </c>
      <c r="H17" s="176">
        <f t="shared" si="2"/>
        <v>384090</v>
      </c>
      <c r="I17" s="177">
        <f t="shared" ref="I17" si="17">H17/SUM(H$9:H$36)</f>
        <v>0.19712936046511628</v>
      </c>
    </row>
    <row r="18" spans="1:9" x14ac:dyDescent="0.2">
      <c r="A18" s="63" t="s">
        <v>201</v>
      </c>
      <c r="B18" s="176">
        <v>199808</v>
      </c>
      <c r="C18" s="177">
        <f t="shared" si="0"/>
        <v>0.16207801983956702</v>
      </c>
      <c r="D18" s="176">
        <v>0</v>
      </c>
      <c r="E18" s="177">
        <f t="shared" si="0"/>
        <v>0</v>
      </c>
      <c r="F18" s="176">
        <v>86176</v>
      </c>
      <c r="G18" s="177">
        <f t="shared" ref="G18" si="18">F18/SUM(F$9:F$36)</f>
        <v>0.55196090362333228</v>
      </c>
      <c r="H18" s="176">
        <f t="shared" si="2"/>
        <v>285984</v>
      </c>
      <c r="I18" s="177">
        <f t="shared" ref="I18" si="19">H18/SUM(H$9:H$36)</f>
        <v>0.14677769018525819</v>
      </c>
    </row>
    <row r="19" spans="1:9" x14ac:dyDescent="0.2">
      <c r="A19" s="63" t="s">
        <v>212</v>
      </c>
      <c r="B19" s="176">
        <v>91953</v>
      </c>
      <c r="C19" s="177">
        <f t="shared" si="0"/>
        <v>7.458940662189556E-2</v>
      </c>
      <c r="D19" s="176">
        <v>0</v>
      </c>
      <c r="E19" s="177">
        <f t="shared" si="0"/>
        <v>0</v>
      </c>
      <c r="F19" s="176">
        <v>0</v>
      </c>
      <c r="G19" s="177">
        <f t="shared" ref="G19" si="20">F19/SUM(F$9:F$36)</f>
        <v>0</v>
      </c>
      <c r="H19" s="176">
        <f t="shared" si="2"/>
        <v>91953</v>
      </c>
      <c r="I19" s="177">
        <f t="shared" ref="I19" si="21">H19/SUM(H$9:H$36)</f>
        <v>4.7193720437524636E-2</v>
      </c>
    </row>
    <row r="20" spans="1:9" x14ac:dyDescent="0.2">
      <c r="A20" s="63" t="s">
        <v>213</v>
      </c>
      <c r="B20" s="176">
        <v>47674</v>
      </c>
      <c r="C20" s="177">
        <f t="shared" si="0"/>
        <v>3.867166238504724E-2</v>
      </c>
      <c r="D20" s="176">
        <v>0</v>
      </c>
      <c r="E20" s="177">
        <f t="shared" si="0"/>
        <v>0</v>
      </c>
      <c r="F20" s="176">
        <v>0</v>
      </c>
      <c r="G20" s="177">
        <f t="shared" ref="G20" si="22">F20/SUM(F$9:F$36)</f>
        <v>0</v>
      </c>
      <c r="H20" s="176">
        <f t="shared" si="2"/>
        <v>47674</v>
      </c>
      <c r="I20" s="177">
        <f t="shared" ref="I20" si="23">H20/SUM(H$9:H$36)</f>
        <v>2.4468080738404941E-2</v>
      </c>
    </row>
    <row r="21" spans="1:9" x14ac:dyDescent="0.2">
      <c r="A21" s="63" t="s">
        <v>214</v>
      </c>
      <c r="B21" s="176">
        <v>28813</v>
      </c>
      <c r="C21" s="177">
        <f t="shared" si="0"/>
        <v>2.3372207247144484E-2</v>
      </c>
      <c r="D21" s="176">
        <v>0</v>
      </c>
      <c r="E21" s="177">
        <f t="shared" si="0"/>
        <v>0</v>
      </c>
      <c r="F21" s="176">
        <v>0</v>
      </c>
      <c r="G21" s="177">
        <f t="shared" ref="G21" si="24">F21/SUM(F$9:F$36)</f>
        <v>0</v>
      </c>
      <c r="H21" s="176">
        <f t="shared" si="2"/>
        <v>28813</v>
      </c>
      <c r="I21" s="177">
        <f t="shared" ref="I21" si="25">H21/SUM(H$9:H$36)</f>
        <v>1.4787909768755748E-2</v>
      </c>
    </row>
    <row r="22" spans="1:9" x14ac:dyDescent="0.2">
      <c r="A22" s="63" t="s">
        <v>309</v>
      </c>
      <c r="B22" s="176">
        <v>16766</v>
      </c>
      <c r="C22" s="177">
        <f t="shared" si="0"/>
        <v>1.3600056457349961E-2</v>
      </c>
      <c r="D22" s="176">
        <v>0</v>
      </c>
      <c r="E22" s="177">
        <f t="shared" si="0"/>
        <v>0</v>
      </c>
      <c r="F22" s="176">
        <v>0</v>
      </c>
      <c r="G22" s="177">
        <f t="shared" ref="G22" si="26">F22/SUM(F$9:F$36)</f>
        <v>0</v>
      </c>
      <c r="H22" s="176">
        <f t="shared" si="2"/>
        <v>16766</v>
      </c>
      <c r="I22" s="177">
        <f t="shared" ref="I22" si="27">H22/SUM(H$9:H$36)</f>
        <v>8.6049385757456312E-3</v>
      </c>
    </row>
    <row r="23" spans="1:9" x14ac:dyDescent="0.2">
      <c r="A23" s="63" t="s">
        <v>310</v>
      </c>
      <c r="B23" s="176">
        <v>6967</v>
      </c>
      <c r="C23" s="177">
        <f t="shared" si="0"/>
        <v>5.6514131777619693E-3</v>
      </c>
      <c r="D23" s="176">
        <v>0</v>
      </c>
      <c r="E23" s="177">
        <f t="shared" si="0"/>
        <v>0</v>
      </c>
      <c r="F23" s="176">
        <v>0</v>
      </c>
      <c r="G23" s="177">
        <f t="shared" ref="G23" si="28">F23/SUM(F$9:F$36)</f>
        <v>0</v>
      </c>
      <c r="H23" s="176">
        <f t="shared" si="2"/>
        <v>6967</v>
      </c>
      <c r="I23" s="177">
        <f t="shared" ref="I23" si="29">H23/SUM(H$9:H$36)</f>
        <v>3.575725101826304E-3</v>
      </c>
    </row>
    <row r="24" spans="1:9" x14ac:dyDescent="0.2">
      <c r="A24" s="63" t="s">
        <v>311</v>
      </c>
      <c r="B24" s="176">
        <v>2721</v>
      </c>
      <c r="C24" s="177">
        <f t="shared" si="0"/>
        <v>2.2071903626654683E-3</v>
      </c>
      <c r="D24" s="176">
        <v>0</v>
      </c>
      <c r="E24" s="177">
        <f t="shared" si="0"/>
        <v>0</v>
      </c>
      <c r="F24" s="176">
        <v>0</v>
      </c>
      <c r="G24" s="177">
        <f t="shared" ref="G24" si="30">F24/SUM(F$9:F$36)</f>
        <v>0</v>
      </c>
      <c r="H24" s="176">
        <f t="shared" si="2"/>
        <v>2721</v>
      </c>
      <c r="I24" s="177">
        <f t="shared" ref="I24" si="31">H24/SUM(H$9:H$36)</f>
        <v>1.396519018525818E-3</v>
      </c>
    </row>
    <row r="25" spans="1:9" x14ac:dyDescent="0.2">
      <c r="A25" s="63" t="s">
        <v>381</v>
      </c>
      <c r="B25" s="176">
        <v>1501</v>
      </c>
      <c r="C25" s="177">
        <f t="shared" si="0"/>
        <v>1.2175644007206424E-3</v>
      </c>
      <c r="D25" s="176">
        <v>0</v>
      </c>
      <c r="E25" s="177">
        <f t="shared" si="0"/>
        <v>0</v>
      </c>
      <c r="F25" s="176">
        <v>0</v>
      </c>
      <c r="G25" s="177">
        <f t="shared" ref="G25" si="32">F25/SUM(F$9:F$36)</f>
        <v>0</v>
      </c>
      <c r="H25" s="176">
        <f t="shared" si="2"/>
        <v>1501</v>
      </c>
      <c r="I25" s="177">
        <f t="shared" ref="I25" si="33">H25/SUM(H$9:H$36)</f>
        <v>7.7036936670608327E-4</v>
      </c>
    </row>
    <row r="26" spans="1:9" x14ac:dyDescent="0.2">
      <c r="A26" s="63" t="s">
        <v>382</v>
      </c>
      <c r="B26" s="176">
        <v>1416</v>
      </c>
      <c r="C26" s="177">
        <f t="shared" si="0"/>
        <v>1.148615050913011E-3</v>
      </c>
      <c r="D26" s="176">
        <v>0</v>
      </c>
      <c r="E26" s="177">
        <f t="shared" si="0"/>
        <v>0</v>
      </c>
      <c r="F26" s="176">
        <v>0</v>
      </c>
      <c r="G26" s="177">
        <f t="shared" ref="G26" si="34">F26/SUM(F$9:F$36)</f>
        <v>0</v>
      </c>
      <c r="H26" s="176">
        <f t="shared" si="2"/>
        <v>1416</v>
      </c>
      <c r="I26" s="177">
        <f t="shared" ref="I26" si="35">H26/SUM(H$9:H$36)</f>
        <v>7.2674418604651162E-4</v>
      </c>
    </row>
    <row r="27" spans="1:9" x14ac:dyDescent="0.2">
      <c r="A27" s="63" t="s">
        <v>383</v>
      </c>
      <c r="B27" s="176">
        <v>1395</v>
      </c>
      <c r="C27" s="177">
        <f t="shared" si="0"/>
        <v>1.1315805056664198E-3</v>
      </c>
      <c r="D27" s="176">
        <v>0</v>
      </c>
      <c r="E27" s="177">
        <f t="shared" si="0"/>
        <v>0</v>
      </c>
      <c r="F27" s="176">
        <v>0</v>
      </c>
      <c r="G27" s="177">
        <f t="shared" ref="G27" si="36">F27/SUM(F$9:F$36)</f>
        <v>0</v>
      </c>
      <c r="H27" s="176">
        <f t="shared" si="2"/>
        <v>1395</v>
      </c>
      <c r="I27" s="177">
        <f t="shared" ref="I27" si="37">H27/SUM(H$9:H$36)</f>
        <v>7.1596620023649975E-4</v>
      </c>
    </row>
    <row r="28" spans="1:9" x14ac:dyDescent="0.2">
      <c r="A28" s="63" t="s">
        <v>384</v>
      </c>
      <c r="B28" s="176">
        <v>1338</v>
      </c>
      <c r="C28" s="177">
        <f t="shared" si="0"/>
        <v>1.0853438828542436E-3</v>
      </c>
      <c r="D28" s="176">
        <v>0</v>
      </c>
      <c r="E28" s="177">
        <f t="shared" si="0"/>
        <v>0</v>
      </c>
      <c r="F28" s="176">
        <v>0</v>
      </c>
      <c r="G28" s="177">
        <f t="shared" ref="G28" si="38">F28/SUM(F$9:F$36)</f>
        <v>0</v>
      </c>
      <c r="H28" s="176">
        <f t="shared" si="2"/>
        <v>1338</v>
      </c>
      <c r="I28" s="177">
        <f t="shared" ref="I28" si="39">H28/SUM(H$9:H$36)</f>
        <v>6.8671166732361055E-4</v>
      </c>
    </row>
    <row r="29" spans="1:9" x14ac:dyDescent="0.2">
      <c r="A29" s="63" t="s">
        <v>385</v>
      </c>
      <c r="B29" s="176">
        <v>1231</v>
      </c>
      <c r="C29" s="177">
        <f t="shared" si="0"/>
        <v>9.9854881897875475E-4</v>
      </c>
      <c r="D29" s="176">
        <v>0</v>
      </c>
      <c r="E29" s="177">
        <f t="shared" si="0"/>
        <v>0</v>
      </c>
      <c r="F29" s="176">
        <v>0</v>
      </c>
      <c r="G29" s="177">
        <f t="shared" ref="G29" si="40">F29/SUM(F$9:F$36)</f>
        <v>0</v>
      </c>
      <c r="H29" s="176">
        <f t="shared" si="2"/>
        <v>1231</v>
      </c>
      <c r="I29" s="177">
        <f t="shared" ref="I29" si="41">H29/SUM(H$9:H$36)</f>
        <v>6.3179526343450272E-4</v>
      </c>
    </row>
    <row r="30" spans="1:9" x14ac:dyDescent="0.2">
      <c r="A30" s="63" t="s">
        <v>386</v>
      </c>
      <c r="B30" s="176">
        <v>890</v>
      </c>
      <c r="C30" s="177">
        <f t="shared" si="0"/>
        <v>7.2194025092696314E-4</v>
      </c>
      <c r="D30" s="176">
        <v>0</v>
      </c>
      <c r="E30" s="177">
        <f t="shared" si="0"/>
        <v>0</v>
      </c>
      <c r="F30" s="176">
        <v>0</v>
      </c>
      <c r="G30" s="177">
        <f t="shared" ref="G30" si="42">F30/SUM(F$9:F$36)</f>
        <v>0</v>
      </c>
      <c r="H30" s="176">
        <f t="shared" si="2"/>
        <v>890</v>
      </c>
      <c r="I30" s="177">
        <f t="shared" ref="I30" si="43">H30/SUM(H$9:H$36)</f>
        <v>4.5678130337669162E-4</v>
      </c>
    </row>
    <row r="31" spans="1:9" x14ac:dyDescent="0.2">
      <c r="A31" s="63" t="s">
        <v>387</v>
      </c>
      <c r="B31" s="176">
        <v>559</v>
      </c>
      <c r="C31" s="177">
        <f t="shared" si="0"/>
        <v>4.5344337108783417E-4</v>
      </c>
      <c r="D31" s="176">
        <v>0</v>
      </c>
      <c r="E31" s="177">
        <f t="shared" si="0"/>
        <v>0</v>
      </c>
      <c r="F31" s="176">
        <v>0</v>
      </c>
      <c r="G31" s="177">
        <f t="shared" ref="G31" si="44">F31/SUM(F$9:F$36)</f>
        <v>0</v>
      </c>
      <c r="H31" s="176">
        <f t="shared" si="2"/>
        <v>559</v>
      </c>
      <c r="I31" s="177">
        <f t="shared" ref="I31" si="45">H31/SUM(H$9:H$36)</f>
        <v>2.8689971751412431E-4</v>
      </c>
    </row>
    <row r="32" spans="1:9" x14ac:dyDescent="0.2">
      <c r="A32" s="63" t="s">
        <v>388</v>
      </c>
      <c r="B32" s="176">
        <v>335</v>
      </c>
      <c r="C32" s="177">
        <f t="shared" si="0"/>
        <v>2.7174155512419399E-4</v>
      </c>
      <c r="D32" s="176">
        <v>0</v>
      </c>
      <c r="E32" s="177">
        <f t="shared" si="0"/>
        <v>0</v>
      </c>
      <c r="F32" s="176">
        <v>0</v>
      </c>
      <c r="G32" s="177">
        <f t="shared" ref="G32" si="46">F32/SUM(F$9:F$36)</f>
        <v>0</v>
      </c>
      <c r="H32" s="176">
        <f t="shared" si="2"/>
        <v>335</v>
      </c>
      <c r="I32" s="177">
        <f t="shared" ref="I32" si="47">H32/SUM(H$9:H$36)</f>
        <v>1.7193453554066482E-4</v>
      </c>
    </row>
    <row r="33" spans="1:9" x14ac:dyDescent="0.2">
      <c r="A33" s="63" t="s">
        <v>389</v>
      </c>
      <c r="B33" s="176">
        <v>469</v>
      </c>
      <c r="C33" s="177">
        <f t="shared" si="0"/>
        <v>3.8043817717387158E-4</v>
      </c>
      <c r="D33" s="176">
        <v>0</v>
      </c>
      <c r="E33" s="177">
        <f t="shared" si="0"/>
        <v>0</v>
      </c>
      <c r="F33" s="176">
        <v>0</v>
      </c>
      <c r="G33" s="177">
        <f t="shared" ref="G33" si="48">F33/SUM(F$9:F$36)</f>
        <v>0</v>
      </c>
      <c r="H33" s="176">
        <f t="shared" si="2"/>
        <v>469</v>
      </c>
      <c r="I33" s="177">
        <f t="shared" ref="I33" si="49">H33/SUM(H$9:H$36)</f>
        <v>2.4070834975693076E-4</v>
      </c>
    </row>
    <row r="34" spans="1:9" x14ac:dyDescent="0.2">
      <c r="A34" s="63" t="s">
        <v>390</v>
      </c>
      <c r="B34" s="176">
        <v>627</v>
      </c>
      <c r="C34" s="177">
        <f t="shared" si="0"/>
        <v>5.0860285093393923E-4</v>
      </c>
      <c r="D34" s="176">
        <v>0</v>
      </c>
      <c r="E34" s="177">
        <f t="shared" si="0"/>
        <v>0</v>
      </c>
      <c r="F34" s="176">
        <v>0</v>
      </c>
      <c r="G34" s="177">
        <f t="shared" ref="G34" si="50">F34/SUM(F$9:F$36)</f>
        <v>0</v>
      </c>
      <c r="H34" s="176">
        <f t="shared" si="2"/>
        <v>627</v>
      </c>
      <c r="I34" s="177">
        <f t="shared" ref="I34" si="51">H34/SUM(H$9:H$36)</f>
        <v>3.2179986204178165E-4</v>
      </c>
    </row>
    <row r="35" spans="1:9" x14ac:dyDescent="0.2">
      <c r="A35" s="63" t="s">
        <v>391</v>
      </c>
      <c r="B35" s="176">
        <v>498</v>
      </c>
      <c r="C35" s="177">
        <f t="shared" si="0"/>
        <v>4.0396207299059285E-4</v>
      </c>
      <c r="D35" s="176">
        <v>0</v>
      </c>
      <c r="E35" s="177">
        <f t="shared" si="0"/>
        <v>0</v>
      </c>
      <c r="F35" s="176">
        <v>0</v>
      </c>
      <c r="G35" s="177">
        <f t="shared" ref="G35" si="52">F35/SUM(F$9:F$36)</f>
        <v>0</v>
      </c>
      <c r="H35" s="176">
        <f t="shared" si="2"/>
        <v>498</v>
      </c>
      <c r="I35" s="177">
        <f t="shared" ref="I35" si="53">H35/SUM(H$9:H$36)</f>
        <v>2.5559223492313754E-4</v>
      </c>
    </row>
    <row r="36" spans="1:9" x14ac:dyDescent="0.2">
      <c r="A36" s="100" t="s">
        <v>392</v>
      </c>
      <c r="B36" s="178">
        <v>1638</v>
      </c>
      <c r="C36" s="179">
        <f t="shared" si="0"/>
        <v>1.3286945292341188E-3</v>
      </c>
      <c r="D36" s="178">
        <v>0</v>
      </c>
      <c r="E36" s="179">
        <f t="shared" si="0"/>
        <v>0</v>
      </c>
      <c r="F36" s="178">
        <v>0</v>
      </c>
      <c r="G36" s="179">
        <f t="shared" ref="G36" si="54">F36/SUM(F$9:F$36)</f>
        <v>0</v>
      </c>
      <c r="H36" s="178">
        <f t="shared" si="2"/>
        <v>1638</v>
      </c>
      <c r="I36" s="179">
        <f t="shared" ref="I36" si="55">H36/SUM(H$9:H$36)</f>
        <v>8.4068289318092238E-4</v>
      </c>
    </row>
    <row r="37" spans="1:9" x14ac:dyDescent="0.2">
      <c r="A37"/>
      <c r="B37"/>
      <c r="C37"/>
      <c r="D37"/>
      <c r="E37"/>
      <c r="F37"/>
      <c r="G37"/>
      <c r="H37"/>
      <c r="I37"/>
    </row>
    <row r="38" spans="1:9" x14ac:dyDescent="0.2">
      <c r="A38" s="98" t="s">
        <v>54</v>
      </c>
      <c r="B38" s="302">
        <v>-0.23446508648302367</v>
      </c>
      <c r="C38" s="303"/>
      <c r="D38" s="300">
        <v>0</v>
      </c>
      <c r="E38" s="300"/>
      <c r="F38" s="300">
        <v>0</v>
      </c>
      <c r="G38" s="300"/>
      <c r="H38" s="300">
        <f>MIN(B38:G38)</f>
        <v>-0.23446508648302367</v>
      </c>
      <c r="I38" s="300"/>
    </row>
    <row r="39" spans="1:9" x14ac:dyDescent="0.2">
      <c r="A39" s="99" t="s">
        <v>55</v>
      </c>
      <c r="B39" s="304">
        <v>1.1474966170500678</v>
      </c>
      <c r="C39" s="305"/>
      <c r="D39" s="301">
        <v>0</v>
      </c>
      <c r="E39" s="301"/>
      <c r="F39" s="301">
        <v>0.22666666666666657</v>
      </c>
      <c r="G39" s="301"/>
      <c r="H39" s="301">
        <f>MAX(B39:G39)</f>
        <v>1.1474966170500678</v>
      </c>
      <c r="I39" s="301"/>
    </row>
    <row r="41" spans="1:9" x14ac:dyDescent="0.2">
      <c r="A41" s="299" t="s">
        <v>2855</v>
      </c>
      <c r="B41" s="299"/>
      <c r="C41" s="299"/>
      <c r="D41" s="299"/>
      <c r="E41" s="299"/>
      <c r="F41" s="299"/>
      <c r="G41" s="299"/>
      <c r="H41" s="299"/>
      <c r="I41" s="299"/>
    </row>
    <row r="42" spans="1:9" x14ac:dyDescent="0.2">
      <c r="A42" s="299"/>
      <c r="B42" s="299"/>
      <c r="C42" s="299"/>
      <c r="D42" s="299"/>
      <c r="E42" s="299"/>
      <c r="F42" s="299"/>
      <c r="G42" s="299"/>
      <c r="H42" s="299"/>
      <c r="I42" s="299"/>
    </row>
    <row r="43" spans="1:9" x14ac:dyDescent="0.2">
      <c r="A43" s="299"/>
      <c r="B43" s="299"/>
      <c r="C43" s="299"/>
      <c r="D43" s="299"/>
      <c r="E43" s="299"/>
      <c r="F43" s="299"/>
      <c r="G43" s="299"/>
      <c r="H43" s="299"/>
      <c r="I43" s="299"/>
    </row>
    <row r="47" spans="1:9" x14ac:dyDescent="0.2">
      <c r="C47" s="236"/>
    </row>
  </sheetData>
  <mergeCells count="9">
    <mergeCell ref="A41:I43"/>
    <mergeCell ref="H38:I38"/>
    <mergeCell ref="H39:I39"/>
    <mergeCell ref="B38:C38"/>
    <mergeCell ref="B39:C39"/>
    <mergeCell ref="F38:G38"/>
    <mergeCell ref="F39:G39"/>
    <mergeCell ref="D38:E38"/>
    <mergeCell ref="D39:E39"/>
  </mergeCells>
  <printOptions horizontalCentered="1"/>
  <pageMargins left="0" right="0" top="0.5" bottom="0.75" header="0.3" footer="0.3"/>
  <pageSetup scale="90" orientation="landscape" r:id="rId1"/>
  <headerFooter>
    <oddFooter>&amp;C&amp;8©, Copyright, State Farm Mutual Automobile Insurance Company 2023
No reproduction of this copyrighted material allowed without express written consent from State Farm®</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T2719"/>
  <sheetViews>
    <sheetView zoomScaleNormal="100" workbookViewId="0">
      <selection activeCell="E33" sqref="E33"/>
    </sheetView>
  </sheetViews>
  <sheetFormatPr defaultColWidth="9.140625" defaultRowHeight="12.75" x14ac:dyDescent="0.2"/>
  <cols>
    <col min="1" max="1" width="9.140625" style="6"/>
    <col min="2" max="2" width="14.28515625" style="5" customWidth="1"/>
    <col min="3" max="3" width="14.28515625" style="270" customWidth="1"/>
    <col min="4" max="4" width="14.28515625" style="271" customWidth="1"/>
    <col min="5" max="7" width="14.28515625" style="270" customWidth="1"/>
    <col min="8" max="8" width="14.28515625" style="271" customWidth="1"/>
    <col min="9" max="11" width="14.28515625" style="270" customWidth="1"/>
    <col min="12" max="12" width="14.28515625" style="271" customWidth="1"/>
    <col min="13" max="14" width="14.28515625" style="270" customWidth="1"/>
    <col min="15" max="15" width="9.140625" style="12"/>
    <col min="16" max="16384" width="9.140625" style="102"/>
  </cols>
  <sheetData>
    <row r="1" spans="2:20" x14ac:dyDescent="0.2">
      <c r="O1" s="12" t="s">
        <v>313</v>
      </c>
    </row>
    <row r="2" spans="2:20" x14ac:dyDescent="0.2">
      <c r="O2" s="12" t="s">
        <v>32</v>
      </c>
    </row>
    <row r="3" spans="2:20" x14ac:dyDescent="0.2">
      <c r="B3" s="3" t="s">
        <v>0</v>
      </c>
      <c r="C3" s="272"/>
      <c r="D3" s="273"/>
      <c r="E3" s="274"/>
      <c r="F3" s="274"/>
      <c r="G3" s="272"/>
      <c r="H3" s="273"/>
      <c r="I3" s="274"/>
      <c r="J3" s="274"/>
      <c r="K3" s="272"/>
      <c r="L3" s="273"/>
      <c r="M3" s="274"/>
      <c r="N3" s="274"/>
    </row>
    <row r="4" spans="2:20" x14ac:dyDescent="0.2">
      <c r="B4" s="3" t="s">
        <v>2678</v>
      </c>
      <c r="C4" s="272"/>
      <c r="D4" s="273"/>
      <c r="E4" s="274"/>
      <c r="F4" s="274"/>
      <c r="G4" s="272"/>
      <c r="H4" s="273"/>
      <c r="I4" s="274"/>
      <c r="J4" s="274"/>
      <c r="K4" s="272"/>
      <c r="L4" s="273"/>
      <c r="M4" s="274"/>
      <c r="N4" s="274"/>
    </row>
    <row r="5" spans="2:20" x14ac:dyDescent="0.2">
      <c r="B5" s="103" t="s">
        <v>308</v>
      </c>
      <c r="C5" s="272"/>
      <c r="D5" s="273"/>
      <c r="E5" s="274"/>
      <c r="F5" s="274"/>
      <c r="G5" s="272"/>
      <c r="H5" s="273"/>
      <c r="I5" s="274"/>
      <c r="J5" s="274"/>
      <c r="K5" s="272"/>
      <c r="L5" s="273"/>
      <c r="M5" s="274"/>
      <c r="N5" s="274"/>
    </row>
    <row r="6" spans="2:20" x14ac:dyDescent="0.2">
      <c r="B6" s="3"/>
      <c r="C6" s="101"/>
      <c r="D6" s="101"/>
      <c r="E6" s="101"/>
      <c r="F6" s="101"/>
      <c r="G6" s="101"/>
      <c r="H6" s="101"/>
      <c r="I6" s="101"/>
      <c r="J6" s="101"/>
      <c r="K6" s="101"/>
      <c r="L6" s="101"/>
      <c r="M6" s="101"/>
      <c r="N6" s="101"/>
    </row>
    <row r="7" spans="2:20" x14ac:dyDescent="0.2">
      <c r="B7" s="109"/>
      <c r="C7" s="180" t="s">
        <v>152</v>
      </c>
      <c r="D7" s="275"/>
      <c r="E7" s="276"/>
      <c r="F7" s="277"/>
      <c r="G7" s="180" t="s">
        <v>2699</v>
      </c>
      <c r="H7" s="275"/>
      <c r="I7" s="276"/>
      <c r="J7" s="277"/>
      <c r="K7" s="180" t="s">
        <v>376</v>
      </c>
      <c r="L7" s="275"/>
      <c r="M7" s="276"/>
      <c r="N7" s="277"/>
      <c r="P7" s="290"/>
      <c r="Q7" s="290"/>
      <c r="R7" s="290"/>
      <c r="S7" s="290"/>
      <c r="T7" s="290"/>
    </row>
    <row r="8" spans="2:20" ht="25.5" x14ac:dyDescent="0.2">
      <c r="B8" s="181" t="s">
        <v>314</v>
      </c>
      <c r="C8" s="278" t="s">
        <v>2853</v>
      </c>
      <c r="D8" s="279" t="s">
        <v>2850</v>
      </c>
      <c r="E8" s="280" t="s">
        <v>2851</v>
      </c>
      <c r="F8" s="279" t="s">
        <v>2852</v>
      </c>
      <c r="G8" s="278" t="s">
        <v>2853</v>
      </c>
      <c r="H8" s="279" t="s">
        <v>2850</v>
      </c>
      <c r="I8" s="280" t="s">
        <v>2851</v>
      </c>
      <c r="J8" s="279" t="s">
        <v>2852</v>
      </c>
      <c r="K8" s="278" t="s">
        <v>2853</v>
      </c>
      <c r="L8" s="279" t="s">
        <v>2850</v>
      </c>
      <c r="M8" s="280" t="s">
        <v>2851</v>
      </c>
      <c r="N8" s="279" t="s">
        <v>2852</v>
      </c>
      <c r="P8" s="290"/>
      <c r="Q8" s="290"/>
      <c r="R8" s="290"/>
      <c r="S8" s="290"/>
      <c r="T8" s="290"/>
    </row>
    <row r="9" spans="2:20" x14ac:dyDescent="0.2">
      <c r="B9" s="129" t="s">
        <v>393</v>
      </c>
      <c r="C9" s="281">
        <v>436</v>
      </c>
      <c r="D9" s="282">
        <v>287.97247706422019</v>
      </c>
      <c r="E9" s="283">
        <v>0.28423890774165939</v>
      </c>
      <c r="F9" s="282">
        <v>892</v>
      </c>
      <c r="G9" s="281">
        <v>336</v>
      </c>
      <c r="H9" s="282">
        <v>0</v>
      </c>
      <c r="I9" s="283">
        <v>0</v>
      </c>
      <c r="J9" s="282">
        <v>0</v>
      </c>
      <c r="K9" s="281">
        <v>0</v>
      </c>
      <c r="L9" s="282">
        <v>0</v>
      </c>
      <c r="M9" s="283">
        <v>0</v>
      </c>
      <c r="N9" s="282">
        <v>0</v>
      </c>
      <c r="P9" s="290"/>
      <c r="Q9" s="290"/>
      <c r="R9" s="290"/>
      <c r="S9" s="290"/>
      <c r="T9" s="290"/>
    </row>
    <row r="10" spans="2:20" x14ac:dyDescent="0.2">
      <c r="B10" s="104" t="s">
        <v>394</v>
      </c>
      <c r="C10" s="284">
        <v>643</v>
      </c>
      <c r="D10" s="285">
        <v>295.65785381026438</v>
      </c>
      <c r="E10" s="286">
        <v>0.29423654942068334</v>
      </c>
      <c r="F10" s="285">
        <v>748</v>
      </c>
      <c r="G10" s="284">
        <v>393</v>
      </c>
      <c r="H10" s="285">
        <v>0</v>
      </c>
      <c r="I10" s="286">
        <v>0</v>
      </c>
      <c r="J10" s="285">
        <v>0</v>
      </c>
      <c r="K10" s="284">
        <v>2</v>
      </c>
      <c r="L10" s="285">
        <v>36.5</v>
      </c>
      <c r="M10" s="286">
        <v>0.21220930232558133</v>
      </c>
      <c r="N10" s="285">
        <v>44</v>
      </c>
      <c r="P10" s="290"/>
      <c r="Q10" s="290"/>
      <c r="R10" s="290"/>
      <c r="S10" s="290"/>
      <c r="T10" s="290"/>
    </row>
    <row r="11" spans="2:20" x14ac:dyDescent="0.2">
      <c r="B11" s="104" t="s">
        <v>395</v>
      </c>
      <c r="C11" s="284">
        <v>563</v>
      </c>
      <c r="D11" s="285">
        <v>333.79396092362344</v>
      </c>
      <c r="E11" s="286">
        <v>0.31052294147972881</v>
      </c>
      <c r="F11" s="285">
        <v>708</v>
      </c>
      <c r="G11" s="284">
        <v>485</v>
      </c>
      <c r="H11" s="285">
        <v>0</v>
      </c>
      <c r="I11" s="286">
        <v>0</v>
      </c>
      <c r="J11" s="285">
        <v>0</v>
      </c>
      <c r="K11" s="284">
        <v>4</v>
      </c>
      <c r="L11" s="285">
        <v>38.25</v>
      </c>
      <c r="M11" s="286">
        <v>0.20647773279352233</v>
      </c>
      <c r="N11" s="285">
        <v>47</v>
      </c>
      <c r="P11" s="290"/>
      <c r="Q11" s="290"/>
      <c r="R11" s="290"/>
      <c r="S11" s="290"/>
      <c r="T11" s="290"/>
    </row>
    <row r="12" spans="2:20" x14ac:dyDescent="0.2">
      <c r="B12" s="104" t="s">
        <v>396</v>
      </c>
      <c r="C12" s="284">
        <v>603</v>
      </c>
      <c r="D12" s="285">
        <v>382.11111111111109</v>
      </c>
      <c r="E12" s="286">
        <v>0.16154278679237866</v>
      </c>
      <c r="F12" s="285">
        <v>3214</v>
      </c>
      <c r="G12" s="284">
        <v>1454</v>
      </c>
      <c r="H12" s="285">
        <v>0</v>
      </c>
      <c r="I12" s="286">
        <v>0</v>
      </c>
      <c r="J12" s="285">
        <v>0</v>
      </c>
      <c r="K12" s="284">
        <v>101</v>
      </c>
      <c r="L12" s="285">
        <v>167.9009900990099</v>
      </c>
      <c r="M12" s="286">
        <v>0.20237242827819935</v>
      </c>
      <c r="N12" s="285">
        <v>706</v>
      </c>
      <c r="P12" s="290"/>
      <c r="Q12" s="290"/>
      <c r="R12" s="290"/>
      <c r="S12" s="290"/>
      <c r="T12" s="290"/>
    </row>
    <row r="13" spans="2:20" x14ac:dyDescent="0.2">
      <c r="B13" s="104" t="s">
        <v>397</v>
      </c>
      <c r="C13" s="284">
        <v>128</v>
      </c>
      <c r="D13" s="285">
        <v>545.4453125</v>
      </c>
      <c r="E13" s="286">
        <v>0.17106852591008104</v>
      </c>
      <c r="F13" s="285">
        <v>3683</v>
      </c>
      <c r="G13" s="284">
        <v>929</v>
      </c>
      <c r="H13" s="285">
        <v>0</v>
      </c>
      <c r="I13" s="286">
        <v>0</v>
      </c>
      <c r="J13" s="285">
        <v>0</v>
      </c>
      <c r="K13" s="284">
        <v>142</v>
      </c>
      <c r="L13" s="285">
        <v>129.28169014084506</v>
      </c>
      <c r="M13" s="286">
        <v>0.20298989362878439</v>
      </c>
      <c r="N13" s="285">
        <v>524</v>
      </c>
      <c r="P13" s="290"/>
      <c r="Q13" s="290"/>
      <c r="R13" s="290"/>
      <c r="S13" s="290"/>
      <c r="T13" s="290"/>
    </row>
    <row r="14" spans="2:20" x14ac:dyDescent="0.2">
      <c r="B14" s="104" t="s">
        <v>398</v>
      </c>
      <c r="C14" s="284">
        <v>122</v>
      </c>
      <c r="D14" s="285">
        <v>223.57377049180329</v>
      </c>
      <c r="E14" s="286">
        <v>0.15159397092170201</v>
      </c>
      <c r="F14" s="285">
        <v>816</v>
      </c>
      <c r="G14" s="284">
        <v>818</v>
      </c>
      <c r="H14" s="285">
        <v>0</v>
      </c>
      <c r="I14" s="286">
        <v>0</v>
      </c>
      <c r="J14" s="285">
        <v>0</v>
      </c>
      <c r="K14" s="284">
        <v>91</v>
      </c>
      <c r="L14" s="285">
        <v>125.7032967032967</v>
      </c>
      <c r="M14" s="286">
        <v>0.20416577425572924</v>
      </c>
      <c r="N14" s="285">
        <v>261</v>
      </c>
      <c r="P14" s="290"/>
      <c r="Q14" s="290"/>
      <c r="R14" s="290"/>
      <c r="S14" s="290"/>
      <c r="T14" s="290"/>
    </row>
    <row r="15" spans="2:20" x14ac:dyDescent="0.2">
      <c r="B15" s="104" t="s">
        <v>399</v>
      </c>
      <c r="C15" s="284">
        <v>122</v>
      </c>
      <c r="D15" s="285">
        <v>261.37704918032784</v>
      </c>
      <c r="E15" s="286">
        <v>0.17354202494721038</v>
      </c>
      <c r="F15" s="285">
        <v>836</v>
      </c>
      <c r="G15" s="284">
        <v>775</v>
      </c>
      <c r="H15" s="285">
        <v>0</v>
      </c>
      <c r="I15" s="286">
        <v>0</v>
      </c>
      <c r="J15" s="285">
        <v>0</v>
      </c>
      <c r="K15" s="284">
        <v>4</v>
      </c>
      <c r="L15" s="285">
        <v>66.25</v>
      </c>
      <c r="M15" s="286">
        <v>0.19835329341317376</v>
      </c>
      <c r="N15" s="285">
        <v>109</v>
      </c>
      <c r="P15" s="290"/>
      <c r="Q15" s="290"/>
      <c r="R15" s="290"/>
      <c r="S15" s="290"/>
      <c r="T15" s="290"/>
    </row>
    <row r="16" spans="2:20" x14ac:dyDescent="0.2">
      <c r="B16" s="104" t="s">
        <v>400</v>
      </c>
      <c r="C16" s="284">
        <v>792</v>
      </c>
      <c r="D16" s="285">
        <v>359.9760101010101</v>
      </c>
      <c r="E16" s="286">
        <v>0.21523489284344599</v>
      </c>
      <c r="F16" s="285">
        <v>1570</v>
      </c>
      <c r="G16" s="284">
        <v>497</v>
      </c>
      <c r="H16" s="285">
        <v>0</v>
      </c>
      <c r="I16" s="286">
        <v>0</v>
      </c>
      <c r="J16" s="285">
        <v>0</v>
      </c>
      <c r="K16" s="284">
        <v>87</v>
      </c>
      <c r="L16" s="285">
        <v>146.91954022988506</v>
      </c>
      <c r="M16" s="286">
        <v>0.20106336122821378</v>
      </c>
      <c r="N16" s="285">
        <v>358</v>
      </c>
      <c r="P16" s="290"/>
      <c r="Q16" s="290"/>
      <c r="R16" s="290"/>
      <c r="S16" s="290"/>
      <c r="T16" s="290"/>
    </row>
    <row r="17" spans="2:20" x14ac:dyDescent="0.2">
      <c r="B17" s="104" t="s">
        <v>401</v>
      </c>
      <c r="C17" s="284">
        <v>1</v>
      </c>
      <c r="D17" s="285">
        <v>224</v>
      </c>
      <c r="E17" s="286">
        <v>0.16703952274422074</v>
      </c>
      <c r="F17" s="285">
        <v>224</v>
      </c>
      <c r="G17" s="284">
        <v>221</v>
      </c>
      <c r="H17" s="285">
        <v>0</v>
      </c>
      <c r="I17" s="286">
        <v>0</v>
      </c>
      <c r="J17" s="285">
        <v>0</v>
      </c>
      <c r="K17" s="284">
        <v>71</v>
      </c>
      <c r="L17" s="285">
        <v>186.54929577464787</v>
      </c>
      <c r="M17" s="286">
        <v>0.20384763370527126</v>
      </c>
      <c r="N17" s="285">
        <v>852</v>
      </c>
      <c r="P17" s="290"/>
      <c r="Q17" s="290"/>
      <c r="R17" s="290"/>
      <c r="S17" s="290"/>
      <c r="T17" s="290"/>
    </row>
    <row r="18" spans="2:20" x14ac:dyDescent="0.2">
      <c r="B18" s="104" t="s">
        <v>402</v>
      </c>
      <c r="C18" s="284">
        <v>616</v>
      </c>
      <c r="D18" s="285">
        <v>250.63636363636363</v>
      </c>
      <c r="E18" s="286">
        <v>0.227371062587717</v>
      </c>
      <c r="F18" s="285">
        <v>562</v>
      </c>
      <c r="G18" s="284">
        <v>569</v>
      </c>
      <c r="H18" s="285">
        <v>0</v>
      </c>
      <c r="I18" s="286">
        <v>0</v>
      </c>
      <c r="J18" s="285">
        <v>0</v>
      </c>
      <c r="K18" s="284">
        <v>2</v>
      </c>
      <c r="L18" s="285">
        <v>81</v>
      </c>
      <c r="M18" s="286">
        <v>0.20428751576292559</v>
      </c>
      <c r="N18" s="285">
        <v>127</v>
      </c>
      <c r="P18" s="290"/>
      <c r="Q18" s="290"/>
      <c r="R18" s="290"/>
      <c r="S18" s="290"/>
      <c r="T18" s="290"/>
    </row>
    <row r="19" spans="2:20" x14ac:dyDescent="0.2">
      <c r="B19" s="104" t="s">
        <v>403</v>
      </c>
      <c r="C19" s="284">
        <v>41</v>
      </c>
      <c r="D19" s="285">
        <v>150.97560975609755</v>
      </c>
      <c r="E19" s="286">
        <v>0.13968497540280733</v>
      </c>
      <c r="F19" s="285">
        <v>329</v>
      </c>
      <c r="G19" s="284">
        <v>850</v>
      </c>
      <c r="H19" s="285">
        <v>0</v>
      </c>
      <c r="I19" s="286">
        <v>0</v>
      </c>
      <c r="J19" s="285">
        <v>0</v>
      </c>
      <c r="K19" s="284">
        <v>184</v>
      </c>
      <c r="L19" s="285">
        <v>149.3858695652174</v>
      </c>
      <c r="M19" s="286">
        <v>0.20050624416433238</v>
      </c>
      <c r="N19" s="285">
        <v>967</v>
      </c>
      <c r="P19" s="290"/>
      <c r="Q19" s="290"/>
      <c r="R19" s="290"/>
      <c r="S19" s="290"/>
      <c r="T19" s="290"/>
    </row>
    <row r="20" spans="2:20" x14ac:dyDescent="0.2">
      <c r="B20" s="104" t="s">
        <v>404</v>
      </c>
      <c r="C20" s="284">
        <v>0</v>
      </c>
      <c r="D20" s="285">
        <v>0</v>
      </c>
      <c r="E20" s="286">
        <v>0</v>
      </c>
      <c r="F20" s="285">
        <v>0</v>
      </c>
      <c r="G20" s="284">
        <v>398</v>
      </c>
      <c r="H20" s="285">
        <v>0</v>
      </c>
      <c r="I20" s="286">
        <v>0</v>
      </c>
      <c r="J20" s="285">
        <v>0</v>
      </c>
      <c r="K20" s="284">
        <v>144</v>
      </c>
      <c r="L20" s="285">
        <v>160.35416666666666</v>
      </c>
      <c r="M20" s="286">
        <v>0.20086815825185278</v>
      </c>
      <c r="N20" s="285">
        <v>1496</v>
      </c>
      <c r="P20" s="290"/>
      <c r="Q20" s="290"/>
      <c r="R20" s="290"/>
      <c r="S20" s="290"/>
      <c r="T20" s="290"/>
    </row>
    <row r="21" spans="2:20" x14ac:dyDescent="0.2">
      <c r="B21" s="104" t="s">
        <v>405</v>
      </c>
      <c r="C21" s="284">
        <v>0</v>
      </c>
      <c r="D21" s="285">
        <v>0</v>
      </c>
      <c r="E21" s="286">
        <v>0</v>
      </c>
      <c r="F21" s="285">
        <v>0</v>
      </c>
      <c r="G21" s="284">
        <v>300</v>
      </c>
      <c r="H21" s="285">
        <v>0</v>
      </c>
      <c r="I21" s="286">
        <v>0</v>
      </c>
      <c r="J21" s="285">
        <v>0</v>
      </c>
      <c r="K21" s="284">
        <v>53</v>
      </c>
      <c r="L21" s="285">
        <v>159.88679245283018</v>
      </c>
      <c r="M21" s="286">
        <v>0.19996224456085709</v>
      </c>
      <c r="N21" s="285">
        <v>483</v>
      </c>
      <c r="P21" s="290"/>
      <c r="Q21" s="290"/>
      <c r="R21" s="290"/>
      <c r="S21" s="290"/>
      <c r="T21" s="290"/>
    </row>
    <row r="22" spans="2:20" x14ac:dyDescent="0.2">
      <c r="B22" s="104" t="s">
        <v>406</v>
      </c>
      <c r="C22" s="284">
        <v>12</v>
      </c>
      <c r="D22" s="285">
        <v>186.08333333333334</v>
      </c>
      <c r="E22" s="286">
        <v>0.15611017897091717</v>
      </c>
      <c r="F22" s="285">
        <v>398</v>
      </c>
      <c r="G22" s="284">
        <v>829</v>
      </c>
      <c r="H22" s="285">
        <v>0</v>
      </c>
      <c r="I22" s="286">
        <v>0</v>
      </c>
      <c r="J22" s="285">
        <v>0</v>
      </c>
      <c r="K22" s="284">
        <v>272</v>
      </c>
      <c r="L22" s="285">
        <v>174.02205882352942</v>
      </c>
      <c r="M22" s="286">
        <v>0.20082904456220585</v>
      </c>
      <c r="N22" s="285">
        <v>2591</v>
      </c>
      <c r="P22" s="290"/>
      <c r="Q22" s="290"/>
      <c r="R22" s="290"/>
      <c r="S22" s="290"/>
      <c r="T22" s="290"/>
    </row>
    <row r="23" spans="2:20" x14ac:dyDescent="0.2">
      <c r="B23" s="104" t="s">
        <v>407</v>
      </c>
      <c r="C23" s="284">
        <v>790</v>
      </c>
      <c r="D23" s="285">
        <v>272.64936708860762</v>
      </c>
      <c r="E23" s="286">
        <v>0.20747972335137832</v>
      </c>
      <c r="F23" s="285">
        <v>1307</v>
      </c>
      <c r="G23" s="284">
        <v>804</v>
      </c>
      <c r="H23" s="285">
        <v>0</v>
      </c>
      <c r="I23" s="286">
        <v>0</v>
      </c>
      <c r="J23" s="285">
        <v>0</v>
      </c>
      <c r="K23" s="284">
        <v>121</v>
      </c>
      <c r="L23" s="285">
        <v>127.11570247933884</v>
      </c>
      <c r="M23" s="286">
        <v>0.1999506005927929</v>
      </c>
      <c r="N23" s="285">
        <v>266</v>
      </c>
      <c r="P23" s="290"/>
      <c r="Q23" s="290"/>
      <c r="R23" s="290"/>
      <c r="S23" s="290"/>
      <c r="T23" s="290"/>
    </row>
    <row r="24" spans="2:20" x14ac:dyDescent="0.2">
      <c r="B24" s="104" t="s">
        <v>408</v>
      </c>
      <c r="C24" s="284">
        <v>1</v>
      </c>
      <c r="D24" s="285">
        <v>128</v>
      </c>
      <c r="E24" s="286">
        <v>0.14128035320088306</v>
      </c>
      <c r="F24" s="285">
        <v>128</v>
      </c>
      <c r="G24" s="284">
        <v>736</v>
      </c>
      <c r="H24" s="285">
        <v>0</v>
      </c>
      <c r="I24" s="286">
        <v>0</v>
      </c>
      <c r="J24" s="285">
        <v>0</v>
      </c>
      <c r="K24" s="284">
        <v>124</v>
      </c>
      <c r="L24" s="285">
        <v>153.17741935483872</v>
      </c>
      <c r="M24" s="286">
        <v>0.20008005730417566</v>
      </c>
      <c r="N24" s="285">
        <v>403</v>
      </c>
      <c r="P24" s="290"/>
      <c r="Q24" s="290"/>
      <c r="R24" s="290"/>
      <c r="S24" s="290"/>
      <c r="T24" s="290"/>
    </row>
    <row r="25" spans="2:20" x14ac:dyDescent="0.2">
      <c r="B25" s="104" t="s">
        <v>409</v>
      </c>
      <c r="C25" s="284">
        <v>721</v>
      </c>
      <c r="D25" s="285">
        <v>311.3370319001387</v>
      </c>
      <c r="E25" s="286">
        <v>0.21966853121122321</v>
      </c>
      <c r="F25" s="285">
        <v>1146</v>
      </c>
      <c r="G25" s="284">
        <v>669</v>
      </c>
      <c r="H25" s="285">
        <v>0</v>
      </c>
      <c r="I25" s="286">
        <v>0</v>
      </c>
      <c r="J25" s="285">
        <v>0</v>
      </c>
      <c r="K25" s="284">
        <v>27</v>
      </c>
      <c r="L25" s="285">
        <v>175.2962962962963</v>
      </c>
      <c r="M25" s="286">
        <v>0.20220446874866482</v>
      </c>
      <c r="N25" s="285">
        <v>536</v>
      </c>
      <c r="P25" s="290"/>
      <c r="Q25" s="290"/>
      <c r="R25" s="290"/>
      <c r="S25" s="290"/>
      <c r="T25" s="290"/>
    </row>
    <row r="26" spans="2:20" x14ac:dyDescent="0.2">
      <c r="B26" s="104" t="s">
        <v>410</v>
      </c>
      <c r="C26" s="284">
        <v>930</v>
      </c>
      <c r="D26" s="285">
        <v>336.31612903225806</v>
      </c>
      <c r="E26" s="286">
        <v>0.18882620990429921</v>
      </c>
      <c r="F26" s="285">
        <v>2573</v>
      </c>
      <c r="G26" s="284">
        <v>1403</v>
      </c>
      <c r="H26" s="285">
        <v>0</v>
      </c>
      <c r="I26" s="286">
        <v>0</v>
      </c>
      <c r="J26" s="285">
        <v>0</v>
      </c>
      <c r="K26" s="284">
        <v>62</v>
      </c>
      <c r="L26" s="285">
        <v>114.25806451612904</v>
      </c>
      <c r="M26" s="286">
        <v>0.20306722086856821</v>
      </c>
      <c r="N26" s="285">
        <v>349</v>
      </c>
      <c r="P26" s="290"/>
      <c r="Q26" s="290"/>
      <c r="R26" s="290"/>
      <c r="S26" s="290"/>
      <c r="T26" s="290"/>
    </row>
    <row r="27" spans="2:20" x14ac:dyDescent="0.2">
      <c r="B27" s="104" t="s">
        <v>411</v>
      </c>
      <c r="C27" s="284">
        <v>118</v>
      </c>
      <c r="D27" s="285">
        <v>875.10169491525426</v>
      </c>
      <c r="E27" s="286">
        <v>0.16923646757265254</v>
      </c>
      <c r="F27" s="285">
        <v>4276</v>
      </c>
      <c r="G27" s="284">
        <v>1132</v>
      </c>
      <c r="H27" s="285">
        <v>0</v>
      </c>
      <c r="I27" s="286">
        <v>0</v>
      </c>
      <c r="J27" s="285">
        <v>0</v>
      </c>
      <c r="K27" s="284">
        <v>171</v>
      </c>
      <c r="L27" s="285">
        <v>109.67251461988305</v>
      </c>
      <c r="M27" s="286">
        <v>0.20296756458403231</v>
      </c>
      <c r="N27" s="285">
        <v>267</v>
      </c>
      <c r="P27" s="290"/>
      <c r="Q27" s="290"/>
      <c r="R27" s="290"/>
      <c r="S27" s="290"/>
      <c r="T27" s="290"/>
    </row>
    <row r="28" spans="2:20" x14ac:dyDescent="0.2">
      <c r="B28" s="104" t="s">
        <v>412</v>
      </c>
      <c r="C28" s="284">
        <v>3</v>
      </c>
      <c r="D28" s="285">
        <v>247.33333333333334</v>
      </c>
      <c r="E28" s="286">
        <v>0.18186274509803924</v>
      </c>
      <c r="F28" s="285">
        <v>380</v>
      </c>
      <c r="G28" s="284">
        <v>76</v>
      </c>
      <c r="H28" s="285">
        <v>0</v>
      </c>
      <c r="I28" s="286">
        <v>0</v>
      </c>
      <c r="J28" s="285">
        <v>0</v>
      </c>
      <c r="K28" s="284">
        <v>23</v>
      </c>
      <c r="L28" s="285">
        <v>238.78260869565219</v>
      </c>
      <c r="M28" s="286">
        <v>0.20513969819214095</v>
      </c>
      <c r="N28" s="285">
        <v>576</v>
      </c>
      <c r="P28" s="290"/>
      <c r="Q28" s="290"/>
      <c r="R28" s="290"/>
      <c r="S28" s="290"/>
      <c r="T28" s="290"/>
    </row>
    <row r="29" spans="2:20" x14ac:dyDescent="0.2">
      <c r="B29" s="104" t="s">
        <v>413</v>
      </c>
      <c r="C29" s="284">
        <v>668</v>
      </c>
      <c r="D29" s="285">
        <v>205.38772455089821</v>
      </c>
      <c r="E29" s="286">
        <v>0.22457474530550248</v>
      </c>
      <c r="F29" s="285">
        <v>446</v>
      </c>
      <c r="G29" s="284">
        <v>488</v>
      </c>
      <c r="H29" s="285">
        <v>0</v>
      </c>
      <c r="I29" s="286">
        <v>0</v>
      </c>
      <c r="J29" s="285">
        <v>0</v>
      </c>
      <c r="K29" s="284">
        <v>1</v>
      </c>
      <c r="L29" s="285">
        <v>63</v>
      </c>
      <c r="M29" s="286">
        <v>0.19999999999999996</v>
      </c>
      <c r="N29" s="285">
        <v>63</v>
      </c>
      <c r="P29" s="290"/>
      <c r="Q29" s="290"/>
      <c r="R29" s="290"/>
      <c r="S29" s="290"/>
      <c r="T29" s="290"/>
    </row>
    <row r="30" spans="2:20" x14ac:dyDescent="0.2">
      <c r="B30" s="104" t="s">
        <v>414</v>
      </c>
      <c r="C30" s="284">
        <v>387</v>
      </c>
      <c r="D30" s="285">
        <v>177.24806201550388</v>
      </c>
      <c r="E30" s="286">
        <v>0.19783804362560309</v>
      </c>
      <c r="F30" s="285">
        <v>557</v>
      </c>
      <c r="G30" s="284">
        <v>355</v>
      </c>
      <c r="H30" s="285">
        <v>0</v>
      </c>
      <c r="I30" s="286">
        <v>0</v>
      </c>
      <c r="J30" s="285">
        <v>0</v>
      </c>
      <c r="K30" s="284">
        <v>0</v>
      </c>
      <c r="L30" s="285">
        <v>0</v>
      </c>
      <c r="M30" s="286">
        <v>0</v>
      </c>
      <c r="N30" s="285">
        <v>0</v>
      </c>
      <c r="P30" s="290"/>
      <c r="Q30" s="290"/>
      <c r="R30" s="290"/>
      <c r="S30" s="290"/>
      <c r="T30" s="290"/>
    </row>
    <row r="31" spans="2:20" x14ac:dyDescent="0.2">
      <c r="B31" s="104" t="s">
        <v>415</v>
      </c>
      <c r="C31" s="284">
        <v>451</v>
      </c>
      <c r="D31" s="285">
        <v>794.80044345898</v>
      </c>
      <c r="E31" s="286">
        <v>0.20352375934282807</v>
      </c>
      <c r="F31" s="285">
        <v>5726</v>
      </c>
      <c r="G31" s="284">
        <v>1193</v>
      </c>
      <c r="H31" s="285">
        <v>0</v>
      </c>
      <c r="I31" s="286">
        <v>0</v>
      </c>
      <c r="J31" s="285">
        <v>0</v>
      </c>
      <c r="K31" s="284">
        <v>709</v>
      </c>
      <c r="L31" s="285">
        <v>258.23695345557121</v>
      </c>
      <c r="M31" s="286">
        <v>0.19826414644843071</v>
      </c>
      <c r="N31" s="285">
        <v>7693</v>
      </c>
      <c r="P31" s="290"/>
      <c r="Q31" s="290"/>
      <c r="R31" s="290"/>
      <c r="S31" s="290"/>
      <c r="T31" s="290"/>
    </row>
    <row r="32" spans="2:20" x14ac:dyDescent="0.2">
      <c r="B32" s="104" t="s">
        <v>416</v>
      </c>
      <c r="C32" s="284">
        <v>312</v>
      </c>
      <c r="D32" s="285">
        <v>317.98397435897436</v>
      </c>
      <c r="E32" s="286">
        <v>0.1629915490366165</v>
      </c>
      <c r="F32" s="285">
        <v>1610</v>
      </c>
      <c r="G32" s="284">
        <v>1898</v>
      </c>
      <c r="H32" s="285">
        <v>0</v>
      </c>
      <c r="I32" s="286">
        <v>0</v>
      </c>
      <c r="J32" s="285">
        <v>0</v>
      </c>
      <c r="K32" s="284">
        <v>718</v>
      </c>
      <c r="L32" s="285">
        <v>176.99164345403901</v>
      </c>
      <c r="M32" s="286">
        <v>0.19959383878886694</v>
      </c>
      <c r="N32" s="285">
        <v>616</v>
      </c>
      <c r="P32" s="290"/>
      <c r="Q32" s="290"/>
      <c r="R32" s="290"/>
      <c r="S32" s="290"/>
      <c r="T32" s="290"/>
    </row>
    <row r="33" spans="2:20" x14ac:dyDescent="0.2">
      <c r="B33" s="104" t="s">
        <v>417</v>
      </c>
      <c r="C33" s="284">
        <v>969</v>
      </c>
      <c r="D33" s="285">
        <v>213.93085655314758</v>
      </c>
      <c r="E33" s="286">
        <v>0.1444977997611907</v>
      </c>
      <c r="F33" s="285">
        <v>980</v>
      </c>
      <c r="G33" s="284">
        <v>1624</v>
      </c>
      <c r="H33" s="285">
        <v>0</v>
      </c>
      <c r="I33" s="286">
        <v>0</v>
      </c>
      <c r="J33" s="285">
        <v>0</v>
      </c>
      <c r="K33" s="284">
        <v>49</v>
      </c>
      <c r="L33" s="285">
        <v>168.16326530612244</v>
      </c>
      <c r="M33" s="286">
        <v>0.20088741528109599</v>
      </c>
      <c r="N33" s="285">
        <v>467</v>
      </c>
      <c r="P33" s="290"/>
      <c r="Q33" s="290"/>
      <c r="R33" s="290"/>
      <c r="S33" s="290"/>
      <c r="T33" s="290"/>
    </row>
    <row r="34" spans="2:20" x14ac:dyDescent="0.2">
      <c r="B34" s="104" t="s">
        <v>418</v>
      </c>
      <c r="C34" s="284">
        <v>971</v>
      </c>
      <c r="D34" s="285">
        <v>329.14109165808446</v>
      </c>
      <c r="E34" s="286">
        <v>0.11240936090468856</v>
      </c>
      <c r="F34" s="285">
        <v>2386</v>
      </c>
      <c r="G34" s="284">
        <v>1595</v>
      </c>
      <c r="H34" s="285">
        <v>0</v>
      </c>
      <c r="I34" s="286">
        <v>0</v>
      </c>
      <c r="J34" s="285">
        <v>0</v>
      </c>
      <c r="K34" s="284">
        <v>103</v>
      </c>
      <c r="L34" s="285">
        <v>159.66990291262135</v>
      </c>
      <c r="M34" s="286">
        <v>0.20173695444174577</v>
      </c>
      <c r="N34" s="285">
        <v>721</v>
      </c>
      <c r="P34" s="290"/>
      <c r="Q34" s="290"/>
      <c r="R34" s="290"/>
      <c r="S34" s="290"/>
      <c r="T34" s="290"/>
    </row>
    <row r="35" spans="2:20" x14ac:dyDescent="0.2">
      <c r="B35" s="104" t="s">
        <v>419</v>
      </c>
      <c r="C35" s="284">
        <v>48</v>
      </c>
      <c r="D35" s="285">
        <v>247.10416666666666</v>
      </c>
      <c r="E35" s="286">
        <v>0.15213431840336566</v>
      </c>
      <c r="F35" s="285">
        <v>443</v>
      </c>
      <c r="G35" s="284">
        <v>1297</v>
      </c>
      <c r="H35" s="285">
        <v>0</v>
      </c>
      <c r="I35" s="286">
        <v>0</v>
      </c>
      <c r="J35" s="285">
        <v>0</v>
      </c>
      <c r="K35" s="284">
        <v>73</v>
      </c>
      <c r="L35" s="285">
        <v>191.69863013698631</v>
      </c>
      <c r="M35" s="286">
        <v>0.20270289844576106</v>
      </c>
      <c r="N35" s="285">
        <v>537</v>
      </c>
      <c r="P35" s="290"/>
      <c r="Q35" s="290"/>
      <c r="R35" s="290"/>
      <c r="S35" s="290"/>
      <c r="T35" s="290"/>
    </row>
    <row r="36" spans="2:20" x14ac:dyDescent="0.2">
      <c r="B36" s="104" t="s">
        <v>420</v>
      </c>
      <c r="C36" s="284">
        <v>179</v>
      </c>
      <c r="D36" s="285">
        <v>184.07821229050279</v>
      </c>
      <c r="E36" s="286">
        <v>0.13546291728334148</v>
      </c>
      <c r="F36" s="285">
        <v>522</v>
      </c>
      <c r="G36" s="284">
        <v>843</v>
      </c>
      <c r="H36" s="285">
        <v>0</v>
      </c>
      <c r="I36" s="286">
        <v>0</v>
      </c>
      <c r="J36" s="285">
        <v>0</v>
      </c>
      <c r="K36" s="284">
        <v>26</v>
      </c>
      <c r="L36" s="285">
        <v>143</v>
      </c>
      <c r="M36" s="286">
        <v>0.19713679745493118</v>
      </c>
      <c r="N36" s="285">
        <v>353</v>
      </c>
      <c r="P36" s="290"/>
      <c r="Q36" s="290"/>
      <c r="R36" s="290"/>
      <c r="S36" s="290"/>
      <c r="T36" s="290"/>
    </row>
    <row r="37" spans="2:20" x14ac:dyDescent="0.2">
      <c r="B37" s="104" t="s">
        <v>421</v>
      </c>
      <c r="C37" s="284">
        <v>558</v>
      </c>
      <c r="D37" s="285">
        <v>128.94802867383513</v>
      </c>
      <c r="E37" s="286">
        <v>0.11322265932336739</v>
      </c>
      <c r="F37" s="285">
        <v>406</v>
      </c>
      <c r="G37" s="284">
        <v>549</v>
      </c>
      <c r="H37" s="285">
        <v>0</v>
      </c>
      <c r="I37" s="286">
        <v>0</v>
      </c>
      <c r="J37" s="285">
        <v>0</v>
      </c>
      <c r="K37" s="284">
        <v>47</v>
      </c>
      <c r="L37" s="285">
        <v>117.46808510638297</v>
      </c>
      <c r="M37" s="286">
        <v>0.20115863878160756</v>
      </c>
      <c r="N37" s="285">
        <v>223</v>
      </c>
      <c r="P37" s="290"/>
      <c r="Q37" s="290"/>
      <c r="R37" s="290"/>
      <c r="S37" s="290"/>
      <c r="T37" s="290"/>
    </row>
    <row r="38" spans="2:20" x14ac:dyDescent="0.2">
      <c r="B38" s="104" t="s">
        <v>422</v>
      </c>
      <c r="C38" s="284">
        <v>1183</v>
      </c>
      <c r="D38" s="285">
        <v>130.63736263736263</v>
      </c>
      <c r="E38" s="286">
        <v>0.13810088055574909</v>
      </c>
      <c r="F38" s="285">
        <v>402</v>
      </c>
      <c r="G38" s="284">
        <v>658</v>
      </c>
      <c r="H38" s="285">
        <v>0</v>
      </c>
      <c r="I38" s="286">
        <v>0</v>
      </c>
      <c r="J38" s="285">
        <v>0</v>
      </c>
      <c r="K38" s="284">
        <v>35</v>
      </c>
      <c r="L38" s="285">
        <v>97.771428571428572</v>
      </c>
      <c r="M38" s="286">
        <v>0.19876858736059488</v>
      </c>
      <c r="N38" s="285">
        <v>235</v>
      </c>
      <c r="P38" s="290"/>
      <c r="Q38" s="290"/>
      <c r="R38" s="290"/>
      <c r="S38" s="290"/>
      <c r="T38" s="290"/>
    </row>
    <row r="39" spans="2:20" x14ac:dyDescent="0.2">
      <c r="B39" s="104" t="s">
        <v>423</v>
      </c>
      <c r="C39" s="284">
        <v>302</v>
      </c>
      <c r="D39" s="285">
        <v>167.38741721854305</v>
      </c>
      <c r="E39" s="286">
        <v>0.18315712432698783</v>
      </c>
      <c r="F39" s="285">
        <v>622</v>
      </c>
      <c r="G39" s="284">
        <v>493</v>
      </c>
      <c r="H39" s="285">
        <v>0</v>
      </c>
      <c r="I39" s="286">
        <v>0</v>
      </c>
      <c r="J39" s="285">
        <v>0</v>
      </c>
      <c r="K39" s="284">
        <v>0</v>
      </c>
      <c r="L39" s="285">
        <v>0</v>
      </c>
      <c r="M39" s="286">
        <v>0</v>
      </c>
      <c r="N39" s="285">
        <v>0</v>
      </c>
      <c r="P39" s="290"/>
      <c r="Q39" s="290"/>
      <c r="R39" s="290"/>
      <c r="S39" s="290"/>
      <c r="T39" s="290"/>
    </row>
    <row r="40" spans="2:20" x14ac:dyDescent="0.2">
      <c r="B40" s="104" t="s">
        <v>424</v>
      </c>
      <c r="C40" s="284">
        <v>627</v>
      </c>
      <c r="D40" s="285">
        <v>323.93620414673046</v>
      </c>
      <c r="E40" s="286">
        <v>0.19703403189866009</v>
      </c>
      <c r="F40" s="285">
        <v>2626</v>
      </c>
      <c r="G40" s="284">
        <v>1766</v>
      </c>
      <c r="H40" s="285">
        <v>0</v>
      </c>
      <c r="I40" s="286">
        <v>0</v>
      </c>
      <c r="J40" s="285">
        <v>0</v>
      </c>
      <c r="K40" s="284">
        <v>137</v>
      </c>
      <c r="L40" s="285">
        <v>129.72992700729927</v>
      </c>
      <c r="M40" s="286">
        <v>0.20022080277580634</v>
      </c>
      <c r="N40" s="285">
        <v>306</v>
      </c>
      <c r="P40" s="290"/>
      <c r="Q40" s="290"/>
      <c r="R40" s="290"/>
      <c r="S40" s="290"/>
      <c r="T40" s="290"/>
    </row>
    <row r="41" spans="2:20" x14ac:dyDescent="0.2">
      <c r="B41" s="104" t="s">
        <v>425</v>
      </c>
      <c r="C41" s="284">
        <v>565</v>
      </c>
      <c r="D41" s="285">
        <v>480.56283185840709</v>
      </c>
      <c r="E41" s="286">
        <v>0.21482587993651392</v>
      </c>
      <c r="F41" s="285">
        <v>1827</v>
      </c>
      <c r="G41" s="284">
        <v>889</v>
      </c>
      <c r="H41" s="285">
        <v>0</v>
      </c>
      <c r="I41" s="286">
        <v>0</v>
      </c>
      <c r="J41" s="285">
        <v>0</v>
      </c>
      <c r="K41" s="284">
        <v>134</v>
      </c>
      <c r="L41" s="285">
        <v>162.52985074626866</v>
      </c>
      <c r="M41" s="286">
        <v>0.19672116339987356</v>
      </c>
      <c r="N41" s="285">
        <v>489</v>
      </c>
      <c r="P41" s="290"/>
      <c r="Q41" s="290"/>
      <c r="R41" s="290"/>
      <c r="S41" s="290"/>
      <c r="T41" s="290"/>
    </row>
    <row r="42" spans="2:20" x14ac:dyDescent="0.2">
      <c r="B42" s="104" t="s">
        <v>426</v>
      </c>
      <c r="C42" s="284">
        <v>419</v>
      </c>
      <c r="D42" s="285">
        <v>448.10978520286397</v>
      </c>
      <c r="E42" s="286">
        <v>0.18440025574317254</v>
      </c>
      <c r="F42" s="285">
        <v>1242</v>
      </c>
      <c r="G42" s="284">
        <v>1769</v>
      </c>
      <c r="H42" s="285">
        <v>0</v>
      </c>
      <c r="I42" s="286">
        <v>0</v>
      </c>
      <c r="J42" s="285">
        <v>0</v>
      </c>
      <c r="K42" s="284">
        <v>73</v>
      </c>
      <c r="L42" s="285">
        <v>178.20547945205479</v>
      </c>
      <c r="M42" s="286">
        <v>0.20221033978922498</v>
      </c>
      <c r="N42" s="285">
        <v>886</v>
      </c>
      <c r="P42" s="290"/>
      <c r="Q42" s="290"/>
      <c r="R42" s="290"/>
      <c r="S42" s="290"/>
      <c r="T42" s="290"/>
    </row>
    <row r="43" spans="2:20" x14ac:dyDescent="0.2">
      <c r="B43" s="104" t="s">
        <v>427</v>
      </c>
      <c r="C43" s="284">
        <v>449</v>
      </c>
      <c r="D43" s="285">
        <v>307.39198218262806</v>
      </c>
      <c r="E43" s="286">
        <v>0.26124376555653361</v>
      </c>
      <c r="F43" s="285">
        <v>731</v>
      </c>
      <c r="G43" s="284">
        <v>504</v>
      </c>
      <c r="H43" s="285">
        <v>0</v>
      </c>
      <c r="I43" s="286">
        <v>0</v>
      </c>
      <c r="J43" s="285">
        <v>0</v>
      </c>
      <c r="K43" s="284">
        <v>8</v>
      </c>
      <c r="L43" s="285">
        <v>55.375</v>
      </c>
      <c r="M43" s="286">
        <v>0.19119551143720326</v>
      </c>
      <c r="N43" s="285">
        <v>196</v>
      </c>
      <c r="P43" s="290"/>
      <c r="Q43" s="290"/>
      <c r="R43" s="290"/>
      <c r="S43" s="290"/>
      <c r="T43" s="290"/>
    </row>
    <row r="44" spans="2:20" x14ac:dyDescent="0.2">
      <c r="B44" s="104" t="s">
        <v>428</v>
      </c>
      <c r="C44" s="284">
        <v>138</v>
      </c>
      <c r="D44" s="285">
        <v>236.16666666666666</v>
      </c>
      <c r="E44" s="286">
        <v>0.15068056146320719</v>
      </c>
      <c r="F44" s="285">
        <v>706</v>
      </c>
      <c r="G44" s="284">
        <v>854</v>
      </c>
      <c r="H44" s="285">
        <v>0</v>
      </c>
      <c r="I44" s="286">
        <v>0</v>
      </c>
      <c r="J44" s="285">
        <v>0</v>
      </c>
      <c r="K44" s="284">
        <v>36</v>
      </c>
      <c r="L44" s="285">
        <v>171.33333333333334</v>
      </c>
      <c r="M44" s="286">
        <v>0.20318213262180063</v>
      </c>
      <c r="N44" s="285">
        <v>484</v>
      </c>
      <c r="P44" s="290"/>
      <c r="Q44" s="290"/>
      <c r="R44" s="290"/>
      <c r="S44" s="290"/>
      <c r="T44" s="290"/>
    </row>
    <row r="45" spans="2:20" x14ac:dyDescent="0.2">
      <c r="B45" s="104" t="s">
        <v>429</v>
      </c>
      <c r="C45" s="284">
        <v>806</v>
      </c>
      <c r="D45" s="285">
        <v>219.06327543424317</v>
      </c>
      <c r="E45" s="286">
        <v>0.14191650986579551</v>
      </c>
      <c r="F45" s="285">
        <v>802</v>
      </c>
      <c r="G45" s="284">
        <v>698</v>
      </c>
      <c r="H45" s="285">
        <v>0</v>
      </c>
      <c r="I45" s="286">
        <v>0</v>
      </c>
      <c r="J45" s="285">
        <v>0</v>
      </c>
      <c r="K45" s="284">
        <v>57</v>
      </c>
      <c r="L45" s="285">
        <v>187.21052631578948</v>
      </c>
      <c r="M45" s="286">
        <v>0.2016135126964933</v>
      </c>
      <c r="N45" s="285">
        <v>513</v>
      </c>
      <c r="P45" s="290"/>
      <c r="Q45" s="290"/>
      <c r="R45" s="290"/>
      <c r="S45" s="290"/>
      <c r="T45" s="290"/>
    </row>
    <row r="46" spans="2:20" x14ac:dyDescent="0.2">
      <c r="B46" s="104" t="s">
        <v>430</v>
      </c>
      <c r="C46" s="284">
        <v>210</v>
      </c>
      <c r="D46" s="285">
        <v>181.13809523809525</v>
      </c>
      <c r="E46" s="286">
        <v>0.20815343785055673</v>
      </c>
      <c r="F46" s="285">
        <v>437</v>
      </c>
      <c r="G46" s="284">
        <v>116</v>
      </c>
      <c r="H46" s="285">
        <v>0</v>
      </c>
      <c r="I46" s="286">
        <v>0</v>
      </c>
      <c r="J46" s="285">
        <v>0</v>
      </c>
      <c r="K46" s="284">
        <v>8</v>
      </c>
      <c r="L46" s="285">
        <v>58.625</v>
      </c>
      <c r="M46" s="286">
        <v>0.1837054445750097</v>
      </c>
      <c r="N46" s="285">
        <v>112</v>
      </c>
      <c r="P46" s="290"/>
      <c r="Q46" s="290"/>
      <c r="R46" s="290"/>
      <c r="S46" s="290"/>
      <c r="T46" s="290"/>
    </row>
    <row r="47" spans="2:20" x14ac:dyDescent="0.2">
      <c r="B47" s="104" t="s">
        <v>431</v>
      </c>
      <c r="C47" s="284">
        <v>1043</v>
      </c>
      <c r="D47" s="285">
        <v>233.27133269415148</v>
      </c>
      <c r="E47" s="286">
        <v>0.16376760672404211</v>
      </c>
      <c r="F47" s="285">
        <v>818</v>
      </c>
      <c r="G47" s="284">
        <v>391</v>
      </c>
      <c r="H47" s="285">
        <v>0</v>
      </c>
      <c r="I47" s="286">
        <v>0</v>
      </c>
      <c r="J47" s="285">
        <v>0</v>
      </c>
      <c r="K47" s="284">
        <v>16</v>
      </c>
      <c r="L47" s="285">
        <v>123.5</v>
      </c>
      <c r="M47" s="286">
        <v>0.20310412169801628</v>
      </c>
      <c r="N47" s="285">
        <v>296</v>
      </c>
      <c r="P47" s="290"/>
      <c r="Q47" s="290"/>
      <c r="R47" s="290"/>
      <c r="S47" s="290"/>
      <c r="T47" s="290"/>
    </row>
    <row r="48" spans="2:20" x14ac:dyDescent="0.2">
      <c r="B48" s="104" t="s">
        <v>432</v>
      </c>
      <c r="C48" s="284">
        <v>1385</v>
      </c>
      <c r="D48" s="285">
        <v>182.55090252707581</v>
      </c>
      <c r="E48" s="286">
        <v>0.15541050555913438</v>
      </c>
      <c r="F48" s="285">
        <v>1655</v>
      </c>
      <c r="G48" s="284">
        <v>934</v>
      </c>
      <c r="H48" s="285">
        <v>0</v>
      </c>
      <c r="I48" s="286">
        <v>0</v>
      </c>
      <c r="J48" s="285">
        <v>0</v>
      </c>
      <c r="K48" s="284">
        <v>294</v>
      </c>
      <c r="L48" s="285">
        <v>127.89795918367346</v>
      </c>
      <c r="M48" s="286">
        <v>0.19982887905150104</v>
      </c>
      <c r="N48" s="285">
        <v>570</v>
      </c>
      <c r="P48" s="290"/>
      <c r="Q48" s="290"/>
      <c r="R48" s="290"/>
      <c r="S48" s="290"/>
      <c r="T48" s="290"/>
    </row>
    <row r="49" spans="2:20" x14ac:dyDescent="0.2">
      <c r="B49" s="104" t="s">
        <v>433</v>
      </c>
      <c r="C49" s="284">
        <v>1347</v>
      </c>
      <c r="D49" s="285">
        <v>354.12620638455826</v>
      </c>
      <c r="E49" s="286">
        <v>0.25339878030641083</v>
      </c>
      <c r="F49" s="285">
        <v>1099</v>
      </c>
      <c r="G49" s="284">
        <v>449</v>
      </c>
      <c r="H49" s="285">
        <v>0</v>
      </c>
      <c r="I49" s="286">
        <v>0</v>
      </c>
      <c r="J49" s="285">
        <v>0</v>
      </c>
      <c r="K49" s="284">
        <v>8</v>
      </c>
      <c r="L49" s="285">
        <v>83.25</v>
      </c>
      <c r="M49" s="286">
        <v>0.20286323484617719</v>
      </c>
      <c r="N49" s="285">
        <v>174</v>
      </c>
      <c r="P49" s="290"/>
      <c r="Q49" s="290"/>
      <c r="R49" s="290"/>
      <c r="S49" s="290"/>
      <c r="T49" s="290"/>
    </row>
    <row r="50" spans="2:20" x14ac:dyDescent="0.2">
      <c r="B50" s="104" t="s">
        <v>434</v>
      </c>
      <c r="C50" s="284">
        <v>1070</v>
      </c>
      <c r="D50" s="285">
        <v>373.27476635514017</v>
      </c>
      <c r="E50" s="286">
        <v>0.31245032449448318</v>
      </c>
      <c r="F50" s="285">
        <v>973</v>
      </c>
      <c r="G50" s="284">
        <v>672</v>
      </c>
      <c r="H50" s="285">
        <v>0</v>
      </c>
      <c r="I50" s="286">
        <v>0</v>
      </c>
      <c r="J50" s="285">
        <v>0</v>
      </c>
      <c r="K50" s="284">
        <v>8</v>
      </c>
      <c r="L50" s="285">
        <v>102</v>
      </c>
      <c r="M50" s="286">
        <v>0.20842911877394643</v>
      </c>
      <c r="N50" s="285">
        <v>160</v>
      </c>
      <c r="P50" s="290"/>
      <c r="Q50" s="290"/>
      <c r="R50" s="290"/>
      <c r="S50" s="290"/>
      <c r="T50" s="290"/>
    </row>
    <row r="51" spans="2:20" x14ac:dyDescent="0.2">
      <c r="B51" s="104" t="s">
        <v>435</v>
      </c>
      <c r="C51" s="284">
        <v>1712</v>
      </c>
      <c r="D51" s="285">
        <v>251.46086448598132</v>
      </c>
      <c r="E51" s="286">
        <v>0.17687077904310056</v>
      </c>
      <c r="F51" s="285">
        <v>2475</v>
      </c>
      <c r="G51" s="284">
        <v>1031</v>
      </c>
      <c r="H51" s="285">
        <v>0</v>
      </c>
      <c r="I51" s="286">
        <v>0</v>
      </c>
      <c r="J51" s="285">
        <v>0</v>
      </c>
      <c r="K51" s="284">
        <v>70</v>
      </c>
      <c r="L51" s="285">
        <v>128.02857142857144</v>
      </c>
      <c r="M51" s="286">
        <v>0.19963023188470364</v>
      </c>
      <c r="N51" s="285">
        <v>316</v>
      </c>
      <c r="P51" s="290"/>
      <c r="Q51" s="290"/>
      <c r="R51" s="290"/>
      <c r="S51" s="290"/>
      <c r="T51" s="290"/>
    </row>
    <row r="52" spans="2:20" x14ac:dyDescent="0.2">
      <c r="B52" s="104" t="s">
        <v>436</v>
      </c>
      <c r="C52" s="284">
        <v>1149</v>
      </c>
      <c r="D52" s="285">
        <v>440.14969538729332</v>
      </c>
      <c r="E52" s="286">
        <v>0.10941100063734321</v>
      </c>
      <c r="F52" s="285">
        <v>3703</v>
      </c>
      <c r="G52" s="284">
        <v>2070</v>
      </c>
      <c r="H52" s="285">
        <v>0</v>
      </c>
      <c r="I52" s="286">
        <v>0</v>
      </c>
      <c r="J52" s="285">
        <v>0</v>
      </c>
      <c r="K52" s="284">
        <v>322</v>
      </c>
      <c r="L52" s="285">
        <v>201.77329192546583</v>
      </c>
      <c r="M52" s="286">
        <v>0.2023879983303325</v>
      </c>
      <c r="N52" s="285">
        <v>760</v>
      </c>
      <c r="P52" s="290"/>
      <c r="Q52" s="290"/>
      <c r="R52" s="290"/>
      <c r="S52" s="290"/>
      <c r="T52" s="290"/>
    </row>
    <row r="53" spans="2:20" x14ac:dyDescent="0.2">
      <c r="B53" s="104" t="s">
        <v>437</v>
      </c>
      <c r="C53" s="284">
        <v>1418</v>
      </c>
      <c r="D53" s="285">
        <v>365.36036671368123</v>
      </c>
      <c r="E53" s="286">
        <v>0.30878554203654551</v>
      </c>
      <c r="F53" s="285">
        <v>887</v>
      </c>
      <c r="G53" s="284">
        <v>512</v>
      </c>
      <c r="H53" s="285">
        <v>0</v>
      </c>
      <c r="I53" s="286">
        <v>0</v>
      </c>
      <c r="J53" s="285">
        <v>0</v>
      </c>
      <c r="K53" s="284">
        <v>5</v>
      </c>
      <c r="L53" s="285">
        <v>32</v>
      </c>
      <c r="M53" s="286">
        <v>0.20125786163522008</v>
      </c>
      <c r="N53" s="285">
        <v>34</v>
      </c>
      <c r="P53" s="290"/>
      <c r="Q53" s="290"/>
      <c r="R53" s="290"/>
      <c r="S53" s="290"/>
      <c r="T53" s="290"/>
    </row>
    <row r="54" spans="2:20" x14ac:dyDescent="0.2">
      <c r="B54" s="104" t="s">
        <v>438</v>
      </c>
      <c r="C54" s="284">
        <v>469</v>
      </c>
      <c r="D54" s="285">
        <v>562.37526652452027</v>
      </c>
      <c r="E54" s="286">
        <v>0.21584538912139362</v>
      </c>
      <c r="F54" s="285">
        <v>2201</v>
      </c>
      <c r="G54" s="284">
        <v>951</v>
      </c>
      <c r="H54" s="285">
        <v>0</v>
      </c>
      <c r="I54" s="286">
        <v>0</v>
      </c>
      <c r="J54" s="285">
        <v>0</v>
      </c>
      <c r="K54" s="284">
        <v>178</v>
      </c>
      <c r="L54" s="285">
        <v>263.93820224719099</v>
      </c>
      <c r="M54" s="286">
        <v>0.2032560071298164</v>
      </c>
      <c r="N54" s="285">
        <v>5645</v>
      </c>
      <c r="P54" s="290"/>
      <c r="Q54" s="290"/>
      <c r="R54" s="290"/>
      <c r="S54" s="290"/>
      <c r="T54" s="290"/>
    </row>
    <row r="55" spans="2:20" x14ac:dyDescent="0.2">
      <c r="B55" s="104" t="s">
        <v>439</v>
      </c>
      <c r="C55" s="284">
        <v>2013</v>
      </c>
      <c r="D55" s="285">
        <v>1181.2250372578242</v>
      </c>
      <c r="E55" s="286">
        <v>0.18718124243696166</v>
      </c>
      <c r="F55" s="285">
        <v>9557</v>
      </c>
      <c r="G55" s="284">
        <v>1071</v>
      </c>
      <c r="H55" s="285">
        <v>0</v>
      </c>
      <c r="I55" s="286">
        <v>0</v>
      </c>
      <c r="J55" s="285">
        <v>0</v>
      </c>
      <c r="K55" s="284">
        <v>484</v>
      </c>
      <c r="L55" s="285">
        <v>231.90289256198346</v>
      </c>
      <c r="M55" s="286">
        <v>0.19987676987486447</v>
      </c>
      <c r="N55" s="285">
        <v>2263</v>
      </c>
      <c r="P55" s="290"/>
      <c r="Q55" s="290"/>
      <c r="R55" s="290"/>
      <c r="S55" s="290"/>
      <c r="T55" s="290"/>
    </row>
    <row r="56" spans="2:20" x14ac:dyDescent="0.2">
      <c r="B56" s="105" t="s">
        <v>440</v>
      </c>
      <c r="C56" s="287">
        <v>0</v>
      </c>
      <c r="D56" s="288">
        <v>0</v>
      </c>
      <c r="E56" s="289">
        <v>0</v>
      </c>
      <c r="F56" s="288">
        <v>0</v>
      </c>
      <c r="G56" s="287">
        <v>0</v>
      </c>
      <c r="H56" s="288">
        <v>0</v>
      </c>
      <c r="I56" s="289">
        <v>0</v>
      </c>
      <c r="J56" s="288">
        <v>0</v>
      </c>
      <c r="K56" s="287">
        <v>0</v>
      </c>
      <c r="L56" s="288">
        <v>0</v>
      </c>
      <c r="M56" s="289">
        <v>0</v>
      </c>
      <c r="N56" s="288">
        <v>0</v>
      </c>
      <c r="P56" s="290"/>
      <c r="Q56" s="290"/>
      <c r="R56" s="290"/>
      <c r="S56" s="290"/>
      <c r="T56" s="290"/>
    </row>
    <row r="58" spans="2:20" x14ac:dyDescent="0.2">
      <c r="O58" s="12" t="s">
        <v>313</v>
      </c>
    </row>
    <row r="59" spans="2:20" x14ac:dyDescent="0.2">
      <c r="O59" s="12" t="s">
        <v>33</v>
      </c>
    </row>
    <row r="60" spans="2:20" x14ac:dyDescent="0.2">
      <c r="B60" s="3" t="s">
        <v>0</v>
      </c>
      <c r="C60" s="272"/>
      <c r="D60" s="273"/>
      <c r="E60" s="274"/>
      <c r="F60" s="274"/>
      <c r="G60" s="272"/>
      <c r="H60" s="273"/>
      <c r="I60" s="274"/>
      <c r="J60" s="274"/>
      <c r="K60" s="272"/>
      <c r="L60" s="273"/>
      <c r="M60" s="274"/>
      <c r="N60" s="274"/>
    </row>
    <row r="61" spans="2:20" x14ac:dyDescent="0.2">
      <c r="B61" s="3" t="s">
        <v>277</v>
      </c>
      <c r="C61" s="272"/>
      <c r="D61" s="273"/>
      <c r="E61" s="274"/>
      <c r="F61" s="274"/>
      <c r="G61" s="272"/>
      <c r="H61" s="273"/>
      <c r="I61" s="274"/>
      <c r="J61" s="274"/>
      <c r="K61" s="272"/>
      <c r="L61" s="273"/>
      <c r="M61" s="274"/>
      <c r="N61" s="274"/>
    </row>
    <row r="62" spans="2:20" x14ac:dyDescent="0.2">
      <c r="B62" s="103" t="s">
        <v>308</v>
      </c>
      <c r="C62" s="272"/>
      <c r="D62" s="273"/>
      <c r="E62" s="274"/>
      <c r="F62" s="274"/>
      <c r="G62" s="272"/>
      <c r="H62" s="273"/>
      <c r="I62" s="274"/>
      <c r="J62" s="274"/>
      <c r="K62" s="272"/>
      <c r="L62" s="273"/>
      <c r="M62" s="274"/>
      <c r="N62" s="274"/>
    </row>
    <row r="63" spans="2:20" x14ac:dyDescent="0.2">
      <c r="B63" s="3"/>
      <c r="C63" s="101"/>
      <c r="D63" s="101"/>
      <c r="E63" s="101"/>
      <c r="F63" s="101"/>
      <c r="G63" s="101"/>
      <c r="H63" s="101"/>
      <c r="I63" s="101"/>
      <c r="J63" s="101"/>
      <c r="K63" s="101"/>
      <c r="L63" s="101"/>
      <c r="M63" s="101"/>
      <c r="N63" s="101"/>
    </row>
    <row r="64" spans="2:20" x14ac:dyDescent="0.2">
      <c r="B64" s="109"/>
      <c r="C64" s="180" t="s">
        <v>152</v>
      </c>
      <c r="D64" s="275"/>
      <c r="E64" s="276"/>
      <c r="F64" s="277"/>
      <c r="G64" s="180" t="s">
        <v>2699</v>
      </c>
      <c r="H64" s="275"/>
      <c r="I64" s="276"/>
      <c r="J64" s="277"/>
      <c r="K64" s="180" t="s">
        <v>376</v>
      </c>
      <c r="L64" s="275"/>
      <c r="M64" s="276"/>
      <c r="N64" s="277"/>
    </row>
    <row r="65" spans="2:14" ht="25.5" x14ac:dyDescent="0.2">
      <c r="B65" s="181" t="s">
        <v>314</v>
      </c>
      <c r="C65" s="278" t="s">
        <v>2853</v>
      </c>
      <c r="D65" s="279" t="s">
        <v>2850</v>
      </c>
      <c r="E65" s="280" t="s">
        <v>2851</v>
      </c>
      <c r="F65" s="279" t="s">
        <v>2852</v>
      </c>
      <c r="G65" s="278" t="s">
        <v>2853</v>
      </c>
      <c r="H65" s="279" t="s">
        <v>2850</v>
      </c>
      <c r="I65" s="280" t="s">
        <v>2851</v>
      </c>
      <c r="J65" s="279" t="s">
        <v>2852</v>
      </c>
      <c r="K65" s="278" t="s">
        <v>2853</v>
      </c>
      <c r="L65" s="279" t="s">
        <v>2850</v>
      </c>
      <c r="M65" s="280" t="s">
        <v>2851</v>
      </c>
      <c r="N65" s="279" t="s">
        <v>2852</v>
      </c>
    </row>
    <row r="66" spans="2:14" x14ac:dyDescent="0.2">
      <c r="B66" s="129" t="s">
        <v>441</v>
      </c>
      <c r="C66" s="281">
        <v>0</v>
      </c>
      <c r="D66" s="282">
        <v>0</v>
      </c>
      <c r="E66" s="283">
        <v>0</v>
      </c>
      <c r="F66" s="282">
        <v>0</v>
      </c>
      <c r="G66" s="281">
        <v>0</v>
      </c>
      <c r="H66" s="282">
        <v>0</v>
      </c>
      <c r="I66" s="283">
        <v>0</v>
      </c>
      <c r="J66" s="282">
        <v>0</v>
      </c>
      <c r="K66" s="281">
        <v>0</v>
      </c>
      <c r="L66" s="282">
        <v>0</v>
      </c>
      <c r="M66" s="283">
        <v>0</v>
      </c>
      <c r="N66" s="282">
        <v>0</v>
      </c>
    </row>
    <row r="67" spans="2:14" x14ac:dyDescent="0.2">
      <c r="B67" s="104" t="s">
        <v>442</v>
      </c>
      <c r="C67" s="284">
        <v>0</v>
      </c>
      <c r="D67" s="285">
        <v>0</v>
      </c>
      <c r="E67" s="286">
        <v>0</v>
      </c>
      <c r="F67" s="285">
        <v>0</v>
      </c>
      <c r="G67" s="284">
        <v>0</v>
      </c>
      <c r="H67" s="285">
        <v>0</v>
      </c>
      <c r="I67" s="286">
        <v>0</v>
      </c>
      <c r="J67" s="285">
        <v>0</v>
      </c>
      <c r="K67" s="284">
        <v>0</v>
      </c>
      <c r="L67" s="285">
        <v>0</v>
      </c>
      <c r="M67" s="286">
        <v>0</v>
      </c>
      <c r="N67" s="285">
        <v>0</v>
      </c>
    </row>
    <row r="68" spans="2:14" x14ac:dyDescent="0.2">
      <c r="B68" s="104" t="s">
        <v>443</v>
      </c>
      <c r="C68" s="284">
        <v>358</v>
      </c>
      <c r="D68" s="285">
        <v>309.89944134078212</v>
      </c>
      <c r="E68" s="286">
        <v>0.15981032031494213</v>
      </c>
      <c r="F68" s="285">
        <v>968</v>
      </c>
      <c r="G68" s="284">
        <v>131</v>
      </c>
      <c r="H68" s="285">
        <v>0</v>
      </c>
      <c r="I68" s="286">
        <v>0</v>
      </c>
      <c r="J68" s="285">
        <v>0</v>
      </c>
      <c r="K68" s="284">
        <v>44</v>
      </c>
      <c r="L68" s="285">
        <v>115.45454545454545</v>
      </c>
      <c r="M68" s="286">
        <v>0.19570828678198549</v>
      </c>
      <c r="N68" s="285">
        <v>226</v>
      </c>
    </row>
    <row r="69" spans="2:14" x14ac:dyDescent="0.2">
      <c r="B69" s="104" t="s">
        <v>444</v>
      </c>
      <c r="C69" s="284">
        <v>19</v>
      </c>
      <c r="D69" s="285">
        <v>198.36842105263159</v>
      </c>
      <c r="E69" s="286">
        <v>0.15890214595893593</v>
      </c>
      <c r="F69" s="285">
        <v>543</v>
      </c>
      <c r="G69" s="284">
        <v>473</v>
      </c>
      <c r="H69" s="285">
        <v>0</v>
      </c>
      <c r="I69" s="286">
        <v>0</v>
      </c>
      <c r="J69" s="285">
        <v>0</v>
      </c>
      <c r="K69" s="284">
        <v>40</v>
      </c>
      <c r="L69" s="285">
        <v>123.075</v>
      </c>
      <c r="M69" s="286">
        <v>0.20415526250311022</v>
      </c>
      <c r="N69" s="285">
        <v>542</v>
      </c>
    </row>
    <row r="70" spans="2:14" x14ac:dyDescent="0.2">
      <c r="B70" s="104" t="s">
        <v>445</v>
      </c>
      <c r="C70" s="284">
        <v>7</v>
      </c>
      <c r="D70" s="285">
        <v>202.42857142857142</v>
      </c>
      <c r="E70" s="286">
        <v>0.22044181705040455</v>
      </c>
      <c r="F70" s="285">
        <v>306</v>
      </c>
      <c r="G70" s="284">
        <v>31</v>
      </c>
      <c r="H70" s="285">
        <v>0</v>
      </c>
      <c r="I70" s="286">
        <v>0</v>
      </c>
      <c r="J70" s="285">
        <v>0</v>
      </c>
      <c r="K70" s="284">
        <v>0</v>
      </c>
      <c r="L70" s="285">
        <v>0</v>
      </c>
      <c r="M70" s="286">
        <v>0</v>
      </c>
      <c r="N70" s="285">
        <v>0</v>
      </c>
    </row>
    <row r="71" spans="2:14" x14ac:dyDescent="0.2">
      <c r="B71" s="104" t="s">
        <v>446</v>
      </c>
      <c r="C71" s="284">
        <v>656</v>
      </c>
      <c r="D71" s="285">
        <v>323.96646341463412</v>
      </c>
      <c r="E71" s="286">
        <v>0.30623472587264255</v>
      </c>
      <c r="F71" s="285">
        <v>738</v>
      </c>
      <c r="G71" s="284">
        <v>287</v>
      </c>
      <c r="H71" s="285">
        <v>0</v>
      </c>
      <c r="I71" s="286">
        <v>0</v>
      </c>
      <c r="J71" s="285">
        <v>0</v>
      </c>
      <c r="K71" s="284">
        <v>2</v>
      </c>
      <c r="L71" s="285">
        <v>37.5</v>
      </c>
      <c r="M71" s="286">
        <v>0.20604395604395598</v>
      </c>
      <c r="N71" s="285">
        <v>38</v>
      </c>
    </row>
    <row r="72" spans="2:14" x14ac:dyDescent="0.2">
      <c r="B72" s="104" t="s">
        <v>447</v>
      </c>
      <c r="C72" s="284">
        <v>0</v>
      </c>
      <c r="D72" s="285">
        <v>0</v>
      </c>
      <c r="E72" s="286">
        <v>0</v>
      </c>
      <c r="F72" s="285">
        <v>0</v>
      </c>
      <c r="G72" s="284">
        <v>0</v>
      </c>
      <c r="H72" s="285">
        <v>0</v>
      </c>
      <c r="I72" s="286">
        <v>0</v>
      </c>
      <c r="J72" s="285">
        <v>0</v>
      </c>
      <c r="K72" s="284">
        <v>0</v>
      </c>
      <c r="L72" s="285">
        <v>0</v>
      </c>
      <c r="M72" s="286">
        <v>0</v>
      </c>
      <c r="N72" s="285">
        <v>0</v>
      </c>
    </row>
    <row r="73" spans="2:14" x14ac:dyDescent="0.2">
      <c r="B73" s="104" t="s">
        <v>448</v>
      </c>
      <c r="C73" s="284">
        <v>389</v>
      </c>
      <c r="D73" s="285">
        <v>381.97943444730078</v>
      </c>
      <c r="E73" s="286">
        <v>0.31326357865532151</v>
      </c>
      <c r="F73" s="285">
        <v>724</v>
      </c>
      <c r="G73" s="284">
        <v>248</v>
      </c>
      <c r="H73" s="285">
        <v>0</v>
      </c>
      <c r="I73" s="286">
        <v>0</v>
      </c>
      <c r="J73" s="285">
        <v>0</v>
      </c>
      <c r="K73" s="284">
        <v>10</v>
      </c>
      <c r="L73" s="285">
        <v>96.7</v>
      </c>
      <c r="M73" s="286">
        <v>0.20622734058434644</v>
      </c>
      <c r="N73" s="285">
        <v>220</v>
      </c>
    </row>
    <row r="74" spans="2:14" x14ac:dyDescent="0.2">
      <c r="B74" s="104" t="s">
        <v>449</v>
      </c>
      <c r="C74" s="284">
        <v>600</v>
      </c>
      <c r="D74" s="285">
        <v>305.86500000000001</v>
      </c>
      <c r="E74" s="286">
        <v>0.25780426885288277</v>
      </c>
      <c r="F74" s="285">
        <v>1419</v>
      </c>
      <c r="G74" s="284">
        <v>315</v>
      </c>
      <c r="H74" s="285">
        <v>0</v>
      </c>
      <c r="I74" s="286">
        <v>0</v>
      </c>
      <c r="J74" s="285">
        <v>0</v>
      </c>
      <c r="K74" s="284">
        <v>1</v>
      </c>
      <c r="L74" s="285">
        <v>31</v>
      </c>
      <c r="M74" s="286">
        <v>0.20666666666666678</v>
      </c>
      <c r="N74" s="285">
        <v>31</v>
      </c>
    </row>
    <row r="75" spans="2:14" x14ac:dyDescent="0.2">
      <c r="B75" s="104" t="s">
        <v>450</v>
      </c>
      <c r="C75" s="284">
        <v>609</v>
      </c>
      <c r="D75" s="285">
        <v>170.92939244663381</v>
      </c>
      <c r="E75" s="286">
        <v>0.18607444693903807</v>
      </c>
      <c r="F75" s="285">
        <v>617</v>
      </c>
      <c r="G75" s="284">
        <v>400</v>
      </c>
      <c r="H75" s="285">
        <v>0</v>
      </c>
      <c r="I75" s="286">
        <v>0</v>
      </c>
      <c r="J75" s="285">
        <v>0</v>
      </c>
      <c r="K75" s="284">
        <v>6</v>
      </c>
      <c r="L75" s="285">
        <v>87.833333333333329</v>
      </c>
      <c r="M75" s="286">
        <v>0.20707269155206287</v>
      </c>
      <c r="N75" s="285">
        <v>126</v>
      </c>
    </row>
    <row r="76" spans="2:14" x14ac:dyDescent="0.2">
      <c r="B76" s="104" t="s">
        <v>451</v>
      </c>
      <c r="C76" s="284">
        <v>998</v>
      </c>
      <c r="D76" s="285">
        <v>358.83466933867737</v>
      </c>
      <c r="E76" s="286">
        <v>0.18688496187592074</v>
      </c>
      <c r="F76" s="285">
        <v>2021</v>
      </c>
      <c r="G76" s="284">
        <v>669</v>
      </c>
      <c r="H76" s="285">
        <v>0</v>
      </c>
      <c r="I76" s="286">
        <v>0</v>
      </c>
      <c r="J76" s="285">
        <v>0</v>
      </c>
      <c r="K76" s="284">
        <v>164</v>
      </c>
      <c r="L76" s="285">
        <v>157.95121951219511</v>
      </c>
      <c r="M76" s="286">
        <v>0.19969626186236189</v>
      </c>
      <c r="N76" s="285">
        <v>378</v>
      </c>
    </row>
    <row r="77" spans="2:14" x14ac:dyDescent="0.2">
      <c r="B77" s="104" t="s">
        <v>452</v>
      </c>
      <c r="C77" s="284">
        <v>1531</v>
      </c>
      <c r="D77" s="285">
        <v>215.4591770084912</v>
      </c>
      <c r="E77" s="286">
        <v>0.15339736748488075</v>
      </c>
      <c r="F77" s="285">
        <v>1249</v>
      </c>
      <c r="G77" s="284">
        <v>654</v>
      </c>
      <c r="H77" s="285">
        <v>0</v>
      </c>
      <c r="I77" s="286">
        <v>0</v>
      </c>
      <c r="J77" s="285">
        <v>0</v>
      </c>
      <c r="K77" s="284">
        <v>35</v>
      </c>
      <c r="L77" s="285">
        <v>133.71428571428572</v>
      </c>
      <c r="M77" s="286">
        <v>0.20005984696276657</v>
      </c>
      <c r="N77" s="285">
        <v>290</v>
      </c>
    </row>
    <row r="78" spans="2:14" x14ac:dyDescent="0.2">
      <c r="B78" s="104" t="s">
        <v>453</v>
      </c>
      <c r="C78" s="284">
        <v>1454</v>
      </c>
      <c r="D78" s="285">
        <v>226.16024759284733</v>
      </c>
      <c r="E78" s="286">
        <v>0.152874062310556</v>
      </c>
      <c r="F78" s="285">
        <v>741</v>
      </c>
      <c r="G78" s="284">
        <v>1333</v>
      </c>
      <c r="H78" s="285">
        <v>0</v>
      </c>
      <c r="I78" s="286">
        <v>0</v>
      </c>
      <c r="J78" s="285">
        <v>0</v>
      </c>
      <c r="K78" s="284">
        <v>177</v>
      </c>
      <c r="L78" s="285">
        <v>141.93785310734464</v>
      </c>
      <c r="M78" s="286">
        <v>0.19828729281767954</v>
      </c>
      <c r="N78" s="285">
        <v>435</v>
      </c>
    </row>
    <row r="79" spans="2:14" x14ac:dyDescent="0.2">
      <c r="B79" s="104" t="s">
        <v>454</v>
      </c>
      <c r="C79" s="284">
        <v>2</v>
      </c>
      <c r="D79" s="285">
        <v>1483.5</v>
      </c>
      <c r="E79" s="286">
        <v>0.23159784560143626</v>
      </c>
      <c r="F79" s="285">
        <v>1494</v>
      </c>
      <c r="G79" s="284">
        <v>123</v>
      </c>
      <c r="H79" s="285">
        <v>0</v>
      </c>
      <c r="I79" s="286">
        <v>0</v>
      </c>
      <c r="J79" s="285">
        <v>0</v>
      </c>
      <c r="K79" s="284">
        <v>273</v>
      </c>
      <c r="L79" s="285">
        <v>305.16483516483515</v>
      </c>
      <c r="M79" s="286">
        <v>0.19618509360649949</v>
      </c>
      <c r="N79" s="285">
        <v>3034</v>
      </c>
    </row>
    <row r="80" spans="2:14" x14ac:dyDescent="0.2">
      <c r="B80" s="104" t="s">
        <v>455</v>
      </c>
      <c r="C80" s="284">
        <v>1529</v>
      </c>
      <c r="D80" s="285">
        <v>314.54218443427078</v>
      </c>
      <c r="E80" s="286">
        <v>8.6830618772536505E-2</v>
      </c>
      <c r="F80" s="285">
        <v>3658</v>
      </c>
      <c r="G80" s="284">
        <v>847</v>
      </c>
      <c r="H80" s="285">
        <v>0</v>
      </c>
      <c r="I80" s="286">
        <v>0</v>
      </c>
      <c r="J80" s="285">
        <v>0</v>
      </c>
      <c r="K80" s="284">
        <v>160</v>
      </c>
      <c r="L80" s="285">
        <v>180.59375</v>
      </c>
      <c r="M80" s="286">
        <v>0.20325260440480286</v>
      </c>
      <c r="N80" s="285">
        <v>459</v>
      </c>
    </row>
    <row r="81" spans="2:14" x14ac:dyDescent="0.2">
      <c r="B81" s="104" t="s">
        <v>456</v>
      </c>
      <c r="C81" s="284">
        <v>521</v>
      </c>
      <c r="D81" s="285">
        <v>782.56429942418424</v>
      </c>
      <c r="E81" s="286">
        <v>0.1189576370461034</v>
      </c>
      <c r="F81" s="285">
        <v>4291</v>
      </c>
      <c r="G81" s="284">
        <v>966</v>
      </c>
      <c r="H81" s="285">
        <v>0</v>
      </c>
      <c r="I81" s="286">
        <v>0</v>
      </c>
      <c r="J81" s="285">
        <v>0</v>
      </c>
      <c r="K81" s="284">
        <v>613</v>
      </c>
      <c r="L81" s="285">
        <v>236.68515497553017</v>
      </c>
      <c r="M81" s="286">
        <v>0.2015533813341408</v>
      </c>
      <c r="N81" s="285">
        <v>5122</v>
      </c>
    </row>
    <row r="82" spans="2:14" x14ac:dyDescent="0.2">
      <c r="B82" s="104" t="s">
        <v>457</v>
      </c>
      <c r="C82" s="284">
        <v>0</v>
      </c>
      <c r="D82" s="285">
        <v>0</v>
      </c>
      <c r="E82" s="286">
        <v>0</v>
      </c>
      <c r="F82" s="285">
        <v>0</v>
      </c>
      <c r="G82" s="284">
        <v>0</v>
      </c>
      <c r="H82" s="285">
        <v>0</v>
      </c>
      <c r="I82" s="286">
        <v>0</v>
      </c>
      <c r="J82" s="285">
        <v>0</v>
      </c>
      <c r="K82" s="284">
        <v>0</v>
      </c>
      <c r="L82" s="285">
        <v>0</v>
      </c>
      <c r="M82" s="286">
        <v>0</v>
      </c>
      <c r="N82" s="285">
        <v>0</v>
      </c>
    </row>
    <row r="83" spans="2:14" x14ac:dyDescent="0.2">
      <c r="B83" s="104" t="s">
        <v>458</v>
      </c>
      <c r="C83" s="284">
        <v>0</v>
      </c>
      <c r="D83" s="285">
        <v>0</v>
      </c>
      <c r="E83" s="286">
        <v>0</v>
      </c>
      <c r="F83" s="285">
        <v>0</v>
      </c>
      <c r="G83" s="284">
        <v>2</v>
      </c>
      <c r="H83" s="285">
        <v>0</v>
      </c>
      <c r="I83" s="286">
        <v>0</v>
      </c>
      <c r="J83" s="285">
        <v>0</v>
      </c>
      <c r="K83" s="284">
        <v>0</v>
      </c>
      <c r="L83" s="285">
        <v>0</v>
      </c>
      <c r="M83" s="286">
        <v>0</v>
      </c>
      <c r="N83" s="285">
        <v>0</v>
      </c>
    </row>
    <row r="84" spans="2:14" x14ac:dyDescent="0.2">
      <c r="B84" s="104" t="s">
        <v>459</v>
      </c>
      <c r="C84" s="284">
        <v>0</v>
      </c>
      <c r="D84" s="285">
        <v>0</v>
      </c>
      <c r="E84" s="286">
        <v>0</v>
      </c>
      <c r="F84" s="285">
        <v>0</v>
      </c>
      <c r="G84" s="284">
        <v>0</v>
      </c>
      <c r="H84" s="285">
        <v>0</v>
      </c>
      <c r="I84" s="286">
        <v>0</v>
      </c>
      <c r="J84" s="285">
        <v>0</v>
      </c>
      <c r="K84" s="284">
        <v>0</v>
      </c>
      <c r="L84" s="285">
        <v>0</v>
      </c>
      <c r="M84" s="286">
        <v>0</v>
      </c>
      <c r="N84" s="285">
        <v>0</v>
      </c>
    </row>
    <row r="85" spans="2:14" x14ac:dyDescent="0.2">
      <c r="B85" s="104" t="s">
        <v>460</v>
      </c>
      <c r="C85" s="284">
        <v>0</v>
      </c>
      <c r="D85" s="285">
        <v>0</v>
      </c>
      <c r="E85" s="286">
        <v>0</v>
      </c>
      <c r="F85" s="285">
        <v>0</v>
      </c>
      <c r="G85" s="284">
        <v>0</v>
      </c>
      <c r="H85" s="285">
        <v>0</v>
      </c>
      <c r="I85" s="286">
        <v>0</v>
      </c>
      <c r="J85" s="285">
        <v>0</v>
      </c>
      <c r="K85" s="284">
        <v>0</v>
      </c>
      <c r="L85" s="285">
        <v>0</v>
      </c>
      <c r="M85" s="286">
        <v>0</v>
      </c>
      <c r="N85" s="285">
        <v>0</v>
      </c>
    </row>
    <row r="86" spans="2:14" x14ac:dyDescent="0.2">
      <c r="B86" s="104" t="s">
        <v>461</v>
      </c>
      <c r="C86" s="284">
        <v>0</v>
      </c>
      <c r="D86" s="285">
        <v>0</v>
      </c>
      <c r="E86" s="286">
        <v>0</v>
      </c>
      <c r="F86" s="285">
        <v>0</v>
      </c>
      <c r="G86" s="284">
        <v>0</v>
      </c>
      <c r="H86" s="285">
        <v>0</v>
      </c>
      <c r="I86" s="286">
        <v>0</v>
      </c>
      <c r="J86" s="285">
        <v>0</v>
      </c>
      <c r="K86" s="284">
        <v>0</v>
      </c>
      <c r="L86" s="285">
        <v>0</v>
      </c>
      <c r="M86" s="286">
        <v>0</v>
      </c>
      <c r="N86" s="285">
        <v>0</v>
      </c>
    </row>
    <row r="87" spans="2:14" x14ac:dyDescent="0.2">
      <c r="B87" s="104" t="s">
        <v>462</v>
      </c>
      <c r="C87" s="284">
        <v>0</v>
      </c>
      <c r="D87" s="285">
        <v>0</v>
      </c>
      <c r="E87" s="286">
        <v>0</v>
      </c>
      <c r="F87" s="285">
        <v>0</v>
      </c>
      <c r="G87" s="284">
        <v>0</v>
      </c>
      <c r="H87" s="285">
        <v>0</v>
      </c>
      <c r="I87" s="286">
        <v>0</v>
      </c>
      <c r="J87" s="285">
        <v>0</v>
      </c>
      <c r="K87" s="284">
        <v>0</v>
      </c>
      <c r="L87" s="285">
        <v>0</v>
      </c>
      <c r="M87" s="286">
        <v>0</v>
      </c>
      <c r="N87" s="285">
        <v>0</v>
      </c>
    </row>
    <row r="88" spans="2:14" x14ac:dyDescent="0.2">
      <c r="B88" s="104" t="s">
        <v>463</v>
      </c>
      <c r="C88" s="284">
        <v>921</v>
      </c>
      <c r="D88" s="285">
        <v>1465.5776330076005</v>
      </c>
      <c r="E88" s="286">
        <v>0.18932280409324154</v>
      </c>
      <c r="F88" s="285">
        <v>9874</v>
      </c>
      <c r="G88" s="284">
        <v>67</v>
      </c>
      <c r="H88" s="285">
        <v>0</v>
      </c>
      <c r="I88" s="286">
        <v>0</v>
      </c>
      <c r="J88" s="285">
        <v>0</v>
      </c>
      <c r="K88" s="284">
        <v>46</v>
      </c>
      <c r="L88" s="285">
        <v>249.91304347826087</v>
      </c>
      <c r="M88" s="286">
        <v>0.20519044729232849</v>
      </c>
      <c r="N88" s="285">
        <v>809</v>
      </c>
    </row>
    <row r="89" spans="2:14" x14ac:dyDescent="0.2">
      <c r="B89" s="104" t="s">
        <v>464</v>
      </c>
      <c r="C89" s="284">
        <v>0</v>
      </c>
      <c r="D89" s="285">
        <v>0</v>
      </c>
      <c r="E89" s="286">
        <v>0</v>
      </c>
      <c r="F89" s="285">
        <v>0</v>
      </c>
      <c r="G89" s="284">
        <v>0</v>
      </c>
      <c r="H89" s="285">
        <v>0</v>
      </c>
      <c r="I89" s="286">
        <v>0</v>
      </c>
      <c r="J89" s="285">
        <v>0</v>
      </c>
      <c r="K89" s="284">
        <v>0</v>
      </c>
      <c r="L89" s="285">
        <v>0</v>
      </c>
      <c r="M89" s="286">
        <v>0</v>
      </c>
      <c r="N89" s="285">
        <v>0</v>
      </c>
    </row>
    <row r="90" spans="2:14" x14ac:dyDescent="0.2">
      <c r="B90" s="104" t="s">
        <v>465</v>
      </c>
      <c r="C90" s="284">
        <v>0</v>
      </c>
      <c r="D90" s="285">
        <v>0</v>
      </c>
      <c r="E90" s="286">
        <v>0</v>
      </c>
      <c r="F90" s="285">
        <v>0</v>
      </c>
      <c r="G90" s="284">
        <v>0</v>
      </c>
      <c r="H90" s="285">
        <v>0</v>
      </c>
      <c r="I90" s="286">
        <v>0</v>
      </c>
      <c r="J90" s="285">
        <v>0</v>
      </c>
      <c r="K90" s="284">
        <v>0</v>
      </c>
      <c r="L90" s="285">
        <v>0</v>
      </c>
      <c r="M90" s="286">
        <v>0</v>
      </c>
      <c r="N90" s="285">
        <v>0</v>
      </c>
    </row>
    <row r="91" spans="2:14" x14ac:dyDescent="0.2">
      <c r="B91" s="104" t="s">
        <v>466</v>
      </c>
      <c r="C91" s="284">
        <v>0</v>
      </c>
      <c r="D91" s="285">
        <v>0</v>
      </c>
      <c r="E91" s="286">
        <v>0</v>
      </c>
      <c r="F91" s="285">
        <v>0</v>
      </c>
      <c r="G91" s="284">
        <v>0</v>
      </c>
      <c r="H91" s="285">
        <v>0</v>
      </c>
      <c r="I91" s="286">
        <v>0</v>
      </c>
      <c r="J91" s="285">
        <v>0</v>
      </c>
      <c r="K91" s="284">
        <v>0</v>
      </c>
      <c r="L91" s="285">
        <v>0</v>
      </c>
      <c r="M91" s="286">
        <v>0</v>
      </c>
      <c r="N91" s="285">
        <v>0</v>
      </c>
    </row>
    <row r="92" spans="2:14" x14ac:dyDescent="0.2">
      <c r="B92" s="104" t="s">
        <v>467</v>
      </c>
      <c r="C92" s="284">
        <v>0</v>
      </c>
      <c r="D92" s="285">
        <v>0</v>
      </c>
      <c r="E92" s="286">
        <v>0</v>
      </c>
      <c r="F92" s="285">
        <v>0</v>
      </c>
      <c r="G92" s="284">
        <v>0</v>
      </c>
      <c r="H92" s="285">
        <v>0</v>
      </c>
      <c r="I92" s="286">
        <v>0</v>
      </c>
      <c r="J92" s="285">
        <v>0</v>
      </c>
      <c r="K92" s="284">
        <v>0</v>
      </c>
      <c r="L92" s="285">
        <v>0</v>
      </c>
      <c r="M92" s="286">
        <v>0</v>
      </c>
      <c r="N92" s="285">
        <v>0</v>
      </c>
    </row>
    <row r="93" spans="2:14" x14ac:dyDescent="0.2">
      <c r="B93" s="104" t="s">
        <v>468</v>
      </c>
      <c r="C93" s="284">
        <v>0</v>
      </c>
      <c r="D93" s="285">
        <v>0</v>
      </c>
      <c r="E93" s="286">
        <v>0</v>
      </c>
      <c r="F93" s="285">
        <v>0</v>
      </c>
      <c r="G93" s="284">
        <v>0</v>
      </c>
      <c r="H93" s="285">
        <v>0</v>
      </c>
      <c r="I93" s="286">
        <v>0</v>
      </c>
      <c r="J93" s="285">
        <v>0</v>
      </c>
      <c r="K93" s="284">
        <v>0</v>
      </c>
      <c r="L93" s="285">
        <v>0</v>
      </c>
      <c r="M93" s="286">
        <v>0</v>
      </c>
      <c r="N93" s="285">
        <v>0</v>
      </c>
    </row>
    <row r="94" spans="2:14" x14ac:dyDescent="0.2">
      <c r="B94" s="104" t="s">
        <v>469</v>
      </c>
      <c r="C94" s="284">
        <v>0</v>
      </c>
      <c r="D94" s="285">
        <v>0</v>
      </c>
      <c r="E94" s="286">
        <v>0</v>
      </c>
      <c r="F94" s="285">
        <v>0</v>
      </c>
      <c r="G94" s="284">
        <v>15</v>
      </c>
      <c r="H94" s="285">
        <v>0</v>
      </c>
      <c r="I94" s="286">
        <v>0</v>
      </c>
      <c r="J94" s="285">
        <v>0</v>
      </c>
      <c r="K94" s="284">
        <v>0</v>
      </c>
      <c r="L94" s="285">
        <v>0</v>
      </c>
      <c r="M94" s="286">
        <v>0</v>
      </c>
      <c r="N94" s="285">
        <v>0</v>
      </c>
    </row>
    <row r="95" spans="2:14" x14ac:dyDescent="0.2">
      <c r="B95" s="104" t="s">
        <v>470</v>
      </c>
      <c r="C95" s="284">
        <v>0</v>
      </c>
      <c r="D95" s="285">
        <v>0</v>
      </c>
      <c r="E95" s="286">
        <v>0</v>
      </c>
      <c r="F95" s="285">
        <v>0</v>
      </c>
      <c r="G95" s="284">
        <v>0</v>
      </c>
      <c r="H95" s="285">
        <v>0</v>
      </c>
      <c r="I95" s="286">
        <v>0</v>
      </c>
      <c r="J95" s="285">
        <v>0</v>
      </c>
      <c r="K95" s="284">
        <v>0</v>
      </c>
      <c r="L95" s="285">
        <v>0</v>
      </c>
      <c r="M95" s="286">
        <v>0</v>
      </c>
      <c r="N95" s="285">
        <v>0</v>
      </c>
    </row>
    <row r="96" spans="2:14" x14ac:dyDescent="0.2">
      <c r="B96" s="104" t="s">
        <v>471</v>
      </c>
      <c r="C96" s="284">
        <v>84</v>
      </c>
      <c r="D96" s="285">
        <v>288.77380952380952</v>
      </c>
      <c r="E96" s="286">
        <v>0.15939467216885039</v>
      </c>
      <c r="F96" s="285">
        <v>683</v>
      </c>
      <c r="G96" s="284">
        <v>520</v>
      </c>
      <c r="H96" s="285">
        <v>0</v>
      </c>
      <c r="I96" s="286">
        <v>0</v>
      </c>
      <c r="J96" s="285">
        <v>0</v>
      </c>
      <c r="K96" s="284">
        <v>329</v>
      </c>
      <c r="L96" s="285">
        <v>178.36778115501519</v>
      </c>
      <c r="M96" s="286">
        <v>0.19848472036664355</v>
      </c>
      <c r="N96" s="285">
        <v>643</v>
      </c>
    </row>
    <row r="97" spans="2:14" x14ac:dyDescent="0.2">
      <c r="B97" s="104" t="s">
        <v>472</v>
      </c>
      <c r="C97" s="284">
        <v>0</v>
      </c>
      <c r="D97" s="285">
        <v>0</v>
      </c>
      <c r="E97" s="286">
        <v>0</v>
      </c>
      <c r="F97" s="285">
        <v>0</v>
      </c>
      <c r="G97" s="284">
        <v>1</v>
      </c>
      <c r="H97" s="285">
        <v>0</v>
      </c>
      <c r="I97" s="286">
        <v>0</v>
      </c>
      <c r="J97" s="285">
        <v>0</v>
      </c>
      <c r="K97" s="284">
        <v>0</v>
      </c>
      <c r="L97" s="285">
        <v>0</v>
      </c>
      <c r="M97" s="286">
        <v>0</v>
      </c>
      <c r="N97" s="285">
        <v>0</v>
      </c>
    </row>
    <row r="98" spans="2:14" x14ac:dyDescent="0.2">
      <c r="B98" s="104" t="s">
        <v>473</v>
      </c>
      <c r="C98" s="284">
        <v>783</v>
      </c>
      <c r="D98" s="285">
        <v>181.8595146871009</v>
      </c>
      <c r="E98" s="286">
        <v>0.21090142155105762</v>
      </c>
      <c r="F98" s="285">
        <v>430</v>
      </c>
      <c r="G98" s="284">
        <v>1210</v>
      </c>
      <c r="H98" s="285">
        <v>0</v>
      </c>
      <c r="I98" s="286">
        <v>0</v>
      </c>
      <c r="J98" s="285">
        <v>0</v>
      </c>
      <c r="K98" s="284">
        <v>49</v>
      </c>
      <c r="L98" s="285">
        <v>76.387755102040813</v>
      </c>
      <c r="M98" s="286">
        <v>0.19978649586335728</v>
      </c>
      <c r="N98" s="285">
        <v>173</v>
      </c>
    </row>
    <row r="99" spans="2:14" x14ac:dyDescent="0.2">
      <c r="B99" s="104" t="s">
        <v>474</v>
      </c>
      <c r="C99" s="284">
        <v>0</v>
      </c>
      <c r="D99" s="285">
        <v>0</v>
      </c>
      <c r="E99" s="286">
        <v>0</v>
      </c>
      <c r="F99" s="285">
        <v>0</v>
      </c>
      <c r="G99" s="284">
        <v>0</v>
      </c>
      <c r="H99" s="285">
        <v>0</v>
      </c>
      <c r="I99" s="286">
        <v>0</v>
      </c>
      <c r="J99" s="285">
        <v>0</v>
      </c>
      <c r="K99" s="284">
        <v>0</v>
      </c>
      <c r="L99" s="285">
        <v>0</v>
      </c>
      <c r="M99" s="286">
        <v>0</v>
      </c>
      <c r="N99" s="285">
        <v>0</v>
      </c>
    </row>
    <row r="100" spans="2:14" x14ac:dyDescent="0.2">
      <c r="B100" s="104" t="s">
        <v>475</v>
      </c>
      <c r="C100" s="284">
        <v>1413</v>
      </c>
      <c r="D100" s="285">
        <v>1144.9773531493277</v>
      </c>
      <c r="E100" s="286">
        <v>0.12251469647330837</v>
      </c>
      <c r="F100" s="285">
        <v>12840</v>
      </c>
      <c r="G100" s="284">
        <v>307</v>
      </c>
      <c r="H100" s="285">
        <v>0</v>
      </c>
      <c r="I100" s="286">
        <v>0</v>
      </c>
      <c r="J100" s="285">
        <v>0</v>
      </c>
      <c r="K100" s="284">
        <v>113</v>
      </c>
      <c r="L100" s="285">
        <v>390.59292035398232</v>
      </c>
      <c r="M100" s="286">
        <v>0.20237603968930817</v>
      </c>
      <c r="N100" s="285">
        <v>2562</v>
      </c>
    </row>
    <row r="101" spans="2:14" x14ac:dyDescent="0.2">
      <c r="B101" s="104" t="s">
        <v>476</v>
      </c>
      <c r="C101" s="284">
        <v>147</v>
      </c>
      <c r="D101" s="285">
        <v>543.44217687074831</v>
      </c>
      <c r="E101" s="286">
        <v>0.20837724194776874</v>
      </c>
      <c r="F101" s="285">
        <v>1455</v>
      </c>
      <c r="G101" s="284">
        <v>232</v>
      </c>
      <c r="H101" s="285">
        <v>0</v>
      </c>
      <c r="I101" s="286">
        <v>0</v>
      </c>
      <c r="J101" s="285">
        <v>0</v>
      </c>
      <c r="K101" s="284">
        <v>69</v>
      </c>
      <c r="L101" s="285">
        <v>235.68115942028984</v>
      </c>
      <c r="M101" s="286">
        <v>0.20122751008488637</v>
      </c>
      <c r="N101" s="285">
        <v>735</v>
      </c>
    </row>
    <row r="102" spans="2:14" x14ac:dyDescent="0.2">
      <c r="B102" s="104" t="s">
        <v>477</v>
      </c>
      <c r="C102" s="284">
        <v>205</v>
      </c>
      <c r="D102" s="285">
        <v>742.99512195121952</v>
      </c>
      <c r="E102" s="286">
        <v>0.21339815482903801</v>
      </c>
      <c r="F102" s="285">
        <v>2091</v>
      </c>
      <c r="G102" s="284">
        <v>431</v>
      </c>
      <c r="H102" s="285">
        <v>0</v>
      </c>
      <c r="I102" s="286">
        <v>0</v>
      </c>
      <c r="J102" s="285">
        <v>0</v>
      </c>
      <c r="K102" s="284">
        <v>76</v>
      </c>
      <c r="L102" s="285">
        <v>323.48684210526318</v>
      </c>
      <c r="M102" s="286">
        <v>0.19933837659020703</v>
      </c>
      <c r="N102" s="285">
        <v>1226</v>
      </c>
    </row>
    <row r="103" spans="2:14" x14ac:dyDescent="0.2">
      <c r="B103" s="104" t="s">
        <v>478</v>
      </c>
      <c r="C103" s="284">
        <v>990</v>
      </c>
      <c r="D103" s="285">
        <v>484.37777777777779</v>
      </c>
      <c r="E103" s="286">
        <v>0.36953889901399073</v>
      </c>
      <c r="F103" s="285">
        <v>1565</v>
      </c>
      <c r="G103" s="284">
        <v>375</v>
      </c>
      <c r="H103" s="285">
        <v>0</v>
      </c>
      <c r="I103" s="286">
        <v>0</v>
      </c>
      <c r="J103" s="285">
        <v>0</v>
      </c>
      <c r="K103" s="284">
        <v>58</v>
      </c>
      <c r="L103" s="285">
        <v>138.20689655172413</v>
      </c>
      <c r="M103" s="286">
        <v>0.20733536806166253</v>
      </c>
      <c r="N103" s="285">
        <v>263</v>
      </c>
    </row>
    <row r="104" spans="2:14" x14ac:dyDescent="0.2">
      <c r="B104" s="104" t="s">
        <v>479</v>
      </c>
      <c r="C104" s="284">
        <v>953</v>
      </c>
      <c r="D104" s="285">
        <v>295.82896117523609</v>
      </c>
      <c r="E104" s="286">
        <v>0.29216388328989429</v>
      </c>
      <c r="F104" s="285">
        <v>1162</v>
      </c>
      <c r="G104" s="284">
        <v>336</v>
      </c>
      <c r="H104" s="285">
        <v>0</v>
      </c>
      <c r="I104" s="286">
        <v>0</v>
      </c>
      <c r="J104" s="285">
        <v>0</v>
      </c>
      <c r="K104" s="284">
        <v>6</v>
      </c>
      <c r="L104" s="285">
        <v>93.5</v>
      </c>
      <c r="M104" s="286">
        <v>0.20655375552282762</v>
      </c>
      <c r="N104" s="285">
        <v>244</v>
      </c>
    </row>
    <row r="105" spans="2:14" x14ac:dyDescent="0.2">
      <c r="B105" s="104" t="s">
        <v>480</v>
      </c>
      <c r="C105" s="284">
        <v>549</v>
      </c>
      <c r="D105" s="285">
        <v>361.06193078324225</v>
      </c>
      <c r="E105" s="286">
        <v>0.33144167086076215</v>
      </c>
      <c r="F105" s="285">
        <v>797</v>
      </c>
      <c r="G105" s="284">
        <v>257</v>
      </c>
      <c r="H105" s="285">
        <v>0</v>
      </c>
      <c r="I105" s="286">
        <v>0</v>
      </c>
      <c r="J105" s="285">
        <v>0</v>
      </c>
      <c r="K105" s="284">
        <v>1</v>
      </c>
      <c r="L105" s="285">
        <v>42</v>
      </c>
      <c r="M105" s="286">
        <v>0.21105527638190957</v>
      </c>
      <c r="N105" s="285">
        <v>42</v>
      </c>
    </row>
    <row r="106" spans="2:14" x14ac:dyDescent="0.2">
      <c r="B106" s="104" t="s">
        <v>481</v>
      </c>
      <c r="C106" s="284">
        <v>0</v>
      </c>
      <c r="D106" s="285">
        <v>0</v>
      </c>
      <c r="E106" s="286">
        <v>0</v>
      </c>
      <c r="F106" s="285">
        <v>0</v>
      </c>
      <c r="G106" s="284">
        <v>0</v>
      </c>
      <c r="H106" s="285">
        <v>0</v>
      </c>
      <c r="I106" s="286">
        <v>0</v>
      </c>
      <c r="J106" s="285">
        <v>0</v>
      </c>
      <c r="K106" s="284">
        <v>0</v>
      </c>
      <c r="L106" s="285">
        <v>0</v>
      </c>
      <c r="M106" s="286">
        <v>0</v>
      </c>
      <c r="N106" s="285">
        <v>0</v>
      </c>
    </row>
    <row r="107" spans="2:14" x14ac:dyDescent="0.2">
      <c r="B107" s="104" t="s">
        <v>482</v>
      </c>
      <c r="C107" s="284">
        <v>0</v>
      </c>
      <c r="D107" s="285">
        <v>0</v>
      </c>
      <c r="E107" s="286">
        <v>0</v>
      </c>
      <c r="F107" s="285">
        <v>0</v>
      </c>
      <c r="G107" s="284">
        <v>0</v>
      </c>
      <c r="H107" s="285">
        <v>0</v>
      </c>
      <c r="I107" s="286">
        <v>0</v>
      </c>
      <c r="J107" s="285">
        <v>0</v>
      </c>
      <c r="K107" s="284">
        <v>0</v>
      </c>
      <c r="L107" s="285">
        <v>0</v>
      </c>
      <c r="M107" s="286">
        <v>0</v>
      </c>
      <c r="N107" s="285">
        <v>0</v>
      </c>
    </row>
    <row r="108" spans="2:14" x14ac:dyDescent="0.2">
      <c r="B108" s="104" t="s">
        <v>483</v>
      </c>
      <c r="C108" s="284">
        <v>567</v>
      </c>
      <c r="D108" s="285">
        <v>193.989417989418</v>
      </c>
      <c r="E108" s="286">
        <v>0.14373492307008773</v>
      </c>
      <c r="F108" s="285">
        <v>538</v>
      </c>
      <c r="G108" s="284">
        <v>520</v>
      </c>
      <c r="H108" s="285">
        <v>0</v>
      </c>
      <c r="I108" s="286">
        <v>0</v>
      </c>
      <c r="J108" s="285">
        <v>0</v>
      </c>
      <c r="K108" s="284">
        <v>504</v>
      </c>
      <c r="L108" s="285">
        <v>130.82738095238096</v>
      </c>
      <c r="M108" s="286">
        <v>0.19988722864392439</v>
      </c>
      <c r="N108" s="285">
        <v>363</v>
      </c>
    </row>
    <row r="109" spans="2:14" x14ac:dyDescent="0.2">
      <c r="B109" s="104" t="s">
        <v>484</v>
      </c>
      <c r="C109" s="284">
        <v>321</v>
      </c>
      <c r="D109" s="285">
        <v>213.28037383177571</v>
      </c>
      <c r="E109" s="286">
        <v>0.13088637893062516</v>
      </c>
      <c r="F109" s="285">
        <v>891</v>
      </c>
      <c r="G109" s="284">
        <v>474</v>
      </c>
      <c r="H109" s="285">
        <v>0</v>
      </c>
      <c r="I109" s="286">
        <v>0</v>
      </c>
      <c r="J109" s="285">
        <v>0</v>
      </c>
      <c r="K109" s="284">
        <v>29</v>
      </c>
      <c r="L109" s="285">
        <v>200.34482758620689</v>
      </c>
      <c r="M109" s="286">
        <v>0.20514812330073084</v>
      </c>
      <c r="N109" s="285">
        <v>470</v>
      </c>
    </row>
    <row r="110" spans="2:14" x14ac:dyDescent="0.2">
      <c r="B110" s="104" t="s">
        <v>485</v>
      </c>
      <c r="C110" s="284">
        <v>0</v>
      </c>
      <c r="D110" s="285">
        <v>0</v>
      </c>
      <c r="E110" s="286">
        <v>0</v>
      </c>
      <c r="F110" s="285">
        <v>0</v>
      </c>
      <c r="G110" s="284">
        <v>0</v>
      </c>
      <c r="H110" s="285">
        <v>0</v>
      </c>
      <c r="I110" s="286">
        <v>0</v>
      </c>
      <c r="J110" s="285">
        <v>0</v>
      </c>
      <c r="K110" s="284">
        <v>0</v>
      </c>
      <c r="L110" s="285">
        <v>0</v>
      </c>
      <c r="M110" s="286">
        <v>0</v>
      </c>
      <c r="N110" s="285">
        <v>0</v>
      </c>
    </row>
    <row r="111" spans="2:14" x14ac:dyDescent="0.2">
      <c r="B111" s="104" t="s">
        <v>486</v>
      </c>
      <c r="C111" s="284">
        <v>0</v>
      </c>
      <c r="D111" s="285">
        <v>0</v>
      </c>
      <c r="E111" s="286">
        <v>0</v>
      </c>
      <c r="F111" s="285">
        <v>0</v>
      </c>
      <c r="G111" s="284">
        <v>0</v>
      </c>
      <c r="H111" s="285">
        <v>0</v>
      </c>
      <c r="I111" s="286">
        <v>0</v>
      </c>
      <c r="J111" s="285">
        <v>0</v>
      </c>
      <c r="K111" s="284">
        <v>0</v>
      </c>
      <c r="L111" s="285">
        <v>0</v>
      </c>
      <c r="M111" s="286">
        <v>0</v>
      </c>
      <c r="N111" s="285">
        <v>0</v>
      </c>
    </row>
    <row r="112" spans="2:14" x14ac:dyDescent="0.2">
      <c r="B112" s="104" t="s">
        <v>487</v>
      </c>
      <c r="C112" s="284">
        <v>876</v>
      </c>
      <c r="D112" s="285">
        <v>280.5593607305936</v>
      </c>
      <c r="E112" s="286">
        <v>0.22210594427334107</v>
      </c>
      <c r="F112" s="285">
        <v>2203</v>
      </c>
      <c r="G112" s="284">
        <v>307</v>
      </c>
      <c r="H112" s="285">
        <v>0</v>
      </c>
      <c r="I112" s="286">
        <v>0</v>
      </c>
      <c r="J112" s="285">
        <v>0</v>
      </c>
      <c r="K112" s="284">
        <v>40</v>
      </c>
      <c r="L112" s="285">
        <v>96.625</v>
      </c>
      <c r="M112" s="286">
        <v>0.20005175983436851</v>
      </c>
      <c r="N112" s="285">
        <v>191</v>
      </c>
    </row>
    <row r="113" spans="2:15" x14ac:dyDescent="0.2">
      <c r="B113" s="105" t="s">
        <v>488</v>
      </c>
      <c r="C113" s="287">
        <v>1039</v>
      </c>
      <c r="D113" s="288">
        <v>249.35129932627527</v>
      </c>
      <c r="E113" s="289">
        <v>0.21424359876585575</v>
      </c>
      <c r="F113" s="288">
        <v>1089</v>
      </c>
      <c r="G113" s="287">
        <v>810</v>
      </c>
      <c r="H113" s="288">
        <v>0</v>
      </c>
      <c r="I113" s="289">
        <v>0</v>
      </c>
      <c r="J113" s="288">
        <v>0</v>
      </c>
      <c r="K113" s="287">
        <v>119</v>
      </c>
      <c r="L113" s="288">
        <v>111.35294117647059</v>
      </c>
      <c r="M113" s="289">
        <v>0.19846333572969077</v>
      </c>
      <c r="N113" s="288">
        <v>326</v>
      </c>
    </row>
    <row r="115" spans="2:15" x14ac:dyDescent="0.2">
      <c r="O115" s="12" t="s">
        <v>313</v>
      </c>
    </row>
    <row r="116" spans="2:15" x14ac:dyDescent="0.2">
      <c r="O116" s="12" t="s">
        <v>34</v>
      </c>
    </row>
    <row r="117" spans="2:15" x14ac:dyDescent="0.2">
      <c r="B117" s="3" t="s">
        <v>0</v>
      </c>
      <c r="C117" s="272"/>
      <c r="D117" s="273"/>
      <c r="E117" s="274"/>
      <c r="F117" s="274"/>
      <c r="G117" s="272"/>
      <c r="H117" s="273"/>
      <c r="I117" s="274"/>
      <c r="J117" s="274"/>
      <c r="K117" s="272"/>
      <c r="L117" s="273"/>
      <c r="M117" s="274"/>
      <c r="N117" s="274"/>
    </row>
    <row r="118" spans="2:15" x14ac:dyDescent="0.2">
      <c r="B118" s="3" t="s">
        <v>277</v>
      </c>
      <c r="C118" s="272"/>
      <c r="D118" s="273"/>
      <c r="E118" s="274"/>
      <c r="F118" s="274"/>
      <c r="G118" s="272"/>
      <c r="H118" s="273"/>
      <c r="I118" s="274"/>
      <c r="J118" s="274"/>
      <c r="K118" s="272"/>
      <c r="L118" s="273"/>
      <c r="M118" s="274"/>
      <c r="N118" s="274"/>
    </row>
    <row r="119" spans="2:15" x14ac:dyDescent="0.2">
      <c r="B119" s="103" t="s">
        <v>308</v>
      </c>
      <c r="C119" s="272"/>
      <c r="D119" s="273"/>
      <c r="E119" s="274"/>
      <c r="F119" s="274"/>
      <c r="G119" s="272"/>
      <c r="H119" s="273"/>
      <c r="I119" s="274"/>
      <c r="J119" s="274"/>
      <c r="K119" s="272"/>
      <c r="L119" s="273"/>
      <c r="M119" s="274"/>
      <c r="N119" s="274"/>
    </row>
    <row r="120" spans="2:15" x14ac:dyDescent="0.2">
      <c r="B120" s="3"/>
      <c r="C120" s="101"/>
      <c r="D120" s="101"/>
      <c r="E120" s="101"/>
      <c r="F120" s="101"/>
      <c r="G120" s="101"/>
      <c r="H120" s="101"/>
      <c r="I120" s="101"/>
      <c r="J120" s="101"/>
      <c r="K120" s="101"/>
      <c r="L120" s="101"/>
      <c r="M120" s="101"/>
      <c r="N120" s="101"/>
    </row>
    <row r="121" spans="2:15" x14ac:dyDescent="0.2">
      <c r="B121" s="109"/>
      <c r="C121" s="180" t="s">
        <v>152</v>
      </c>
      <c r="D121" s="275"/>
      <c r="E121" s="276"/>
      <c r="F121" s="277"/>
      <c r="G121" s="180" t="s">
        <v>2699</v>
      </c>
      <c r="H121" s="275"/>
      <c r="I121" s="276"/>
      <c r="J121" s="277"/>
      <c r="K121" s="180" t="s">
        <v>376</v>
      </c>
      <c r="L121" s="275"/>
      <c r="M121" s="276"/>
      <c r="N121" s="277"/>
    </row>
    <row r="122" spans="2:15" ht="25.5" x14ac:dyDescent="0.2">
      <c r="B122" s="181" t="s">
        <v>314</v>
      </c>
      <c r="C122" s="278" t="s">
        <v>2853</v>
      </c>
      <c r="D122" s="279" t="s">
        <v>2850</v>
      </c>
      <c r="E122" s="280" t="s">
        <v>2851</v>
      </c>
      <c r="F122" s="279" t="s">
        <v>2852</v>
      </c>
      <c r="G122" s="278" t="s">
        <v>2853</v>
      </c>
      <c r="H122" s="279" t="s">
        <v>2850</v>
      </c>
      <c r="I122" s="280" t="s">
        <v>2851</v>
      </c>
      <c r="J122" s="279" t="s">
        <v>2852</v>
      </c>
      <c r="K122" s="278" t="s">
        <v>2853</v>
      </c>
      <c r="L122" s="279" t="s">
        <v>2850</v>
      </c>
      <c r="M122" s="280" t="s">
        <v>2851</v>
      </c>
      <c r="N122" s="279" t="s">
        <v>2852</v>
      </c>
    </row>
    <row r="123" spans="2:15" x14ac:dyDescent="0.2">
      <c r="B123" s="129" t="s">
        <v>489</v>
      </c>
      <c r="C123" s="281">
        <v>903</v>
      </c>
      <c r="D123" s="282">
        <v>199.21040974529348</v>
      </c>
      <c r="E123" s="283">
        <v>0.2037377652236747</v>
      </c>
      <c r="F123" s="282">
        <v>576</v>
      </c>
      <c r="G123" s="281">
        <v>528</v>
      </c>
      <c r="H123" s="282">
        <v>0</v>
      </c>
      <c r="I123" s="283">
        <v>0</v>
      </c>
      <c r="J123" s="282">
        <v>0</v>
      </c>
      <c r="K123" s="281">
        <v>42</v>
      </c>
      <c r="L123" s="282">
        <v>97.761904761904759</v>
      </c>
      <c r="M123" s="283">
        <v>0.19339644858932692</v>
      </c>
      <c r="N123" s="282">
        <v>199</v>
      </c>
    </row>
    <row r="124" spans="2:15" x14ac:dyDescent="0.2">
      <c r="B124" s="104" t="s">
        <v>490</v>
      </c>
      <c r="C124" s="284">
        <v>751</v>
      </c>
      <c r="D124" s="285">
        <v>192.05326231691078</v>
      </c>
      <c r="E124" s="286">
        <v>0.13851440249385849</v>
      </c>
      <c r="F124" s="285">
        <v>697</v>
      </c>
      <c r="G124" s="284">
        <v>500</v>
      </c>
      <c r="H124" s="285">
        <v>0</v>
      </c>
      <c r="I124" s="286">
        <v>0</v>
      </c>
      <c r="J124" s="285">
        <v>0</v>
      </c>
      <c r="K124" s="284">
        <v>158</v>
      </c>
      <c r="L124" s="285">
        <v>137.53164556962025</v>
      </c>
      <c r="M124" s="286">
        <v>0.19552796148828011</v>
      </c>
      <c r="N124" s="285">
        <v>430</v>
      </c>
    </row>
    <row r="125" spans="2:15" x14ac:dyDescent="0.2">
      <c r="B125" s="104" t="s">
        <v>491</v>
      </c>
      <c r="C125" s="284">
        <v>642</v>
      </c>
      <c r="D125" s="285">
        <v>332.63707165109037</v>
      </c>
      <c r="E125" s="286">
        <v>0.27957232776858465</v>
      </c>
      <c r="F125" s="285">
        <v>907</v>
      </c>
      <c r="G125" s="284">
        <v>598</v>
      </c>
      <c r="H125" s="285">
        <v>0</v>
      </c>
      <c r="I125" s="286">
        <v>0</v>
      </c>
      <c r="J125" s="285">
        <v>0</v>
      </c>
      <c r="K125" s="284">
        <v>198</v>
      </c>
      <c r="L125" s="285">
        <v>107.65151515151516</v>
      </c>
      <c r="M125" s="286">
        <v>0.20175297447207252</v>
      </c>
      <c r="N125" s="285">
        <v>442</v>
      </c>
    </row>
    <row r="126" spans="2:15" x14ac:dyDescent="0.2">
      <c r="B126" s="104" t="s">
        <v>492</v>
      </c>
      <c r="C126" s="284">
        <v>267</v>
      </c>
      <c r="D126" s="285">
        <v>345.65917602996257</v>
      </c>
      <c r="E126" s="286">
        <v>0.28459491379602753</v>
      </c>
      <c r="F126" s="285">
        <v>898</v>
      </c>
      <c r="G126" s="284">
        <v>134</v>
      </c>
      <c r="H126" s="285">
        <v>0</v>
      </c>
      <c r="I126" s="286">
        <v>0</v>
      </c>
      <c r="J126" s="285">
        <v>0</v>
      </c>
      <c r="K126" s="284">
        <v>53</v>
      </c>
      <c r="L126" s="285">
        <v>116.26415094339623</v>
      </c>
      <c r="M126" s="286">
        <v>0.20441200862497921</v>
      </c>
      <c r="N126" s="285">
        <v>279</v>
      </c>
    </row>
    <row r="127" spans="2:15" x14ac:dyDescent="0.2">
      <c r="B127" s="104" t="s">
        <v>493</v>
      </c>
      <c r="C127" s="284">
        <v>651</v>
      </c>
      <c r="D127" s="285">
        <v>246.53302611367127</v>
      </c>
      <c r="E127" s="286">
        <v>0.23787101344882067</v>
      </c>
      <c r="F127" s="285">
        <v>600</v>
      </c>
      <c r="G127" s="284">
        <v>251</v>
      </c>
      <c r="H127" s="285">
        <v>0</v>
      </c>
      <c r="I127" s="286">
        <v>0</v>
      </c>
      <c r="J127" s="285">
        <v>0</v>
      </c>
      <c r="K127" s="284">
        <v>57</v>
      </c>
      <c r="L127" s="285">
        <v>131.84210526315789</v>
      </c>
      <c r="M127" s="286">
        <v>0.20354821235102927</v>
      </c>
      <c r="N127" s="285">
        <v>365</v>
      </c>
    </row>
    <row r="128" spans="2:15" x14ac:dyDescent="0.2">
      <c r="B128" s="104" t="s">
        <v>494</v>
      </c>
      <c r="C128" s="284">
        <v>1212</v>
      </c>
      <c r="D128" s="285">
        <v>204.64273927392739</v>
      </c>
      <c r="E128" s="286">
        <v>0.19399691828769416</v>
      </c>
      <c r="F128" s="285">
        <v>655</v>
      </c>
      <c r="G128" s="284">
        <v>1246</v>
      </c>
      <c r="H128" s="285">
        <v>0</v>
      </c>
      <c r="I128" s="286">
        <v>0</v>
      </c>
      <c r="J128" s="285">
        <v>0</v>
      </c>
      <c r="K128" s="284">
        <v>230</v>
      </c>
      <c r="L128" s="285">
        <v>126.21304347826087</v>
      </c>
      <c r="M128" s="286">
        <v>0.20034231212516485</v>
      </c>
      <c r="N128" s="285">
        <v>440</v>
      </c>
    </row>
    <row r="129" spans="2:14" x14ac:dyDescent="0.2">
      <c r="B129" s="104" t="s">
        <v>495</v>
      </c>
      <c r="C129" s="284">
        <v>0</v>
      </c>
      <c r="D129" s="285">
        <v>0</v>
      </c>
      <c r="E129" s="286">
        <v>0</v>
      </c>
      <c r="F129" s="285">
        <v>0</v>
      </c>
      <c r="G129" s="284">
        <v>0</v>
      </c>
      <c r="H129" s="285">
        <v>0</v>
      </c>
      <c r="I129" s="286">
        <v>0</v>
      </c>
      <c r="J129" s="285">
        <v>0</v>
      </c>
      <c r="K129" s="284">
        <v>0</v>
      </c>
      <c r="L129" s="285">
        <v>0</v>
      </c>
      <c r="M129" s="286">
        <v>0</v>
      </c>
      <c r="N129" s="285">
        <v>0</v>
      </c>
    </row>
    <row r="130" spans="2:14" x14ac:dyDescent="0.2">
      <c r="B130" s="104" t="s">
        <v>496</v>
      </c>
      <c r="C130" s="284">
        <v>839</v>
      </c>
      <c r="D130" s="285">
        <v>392.03575685339689</v>
      </c>
      <c r="E130" s="286">
        <v>0.20595244505835097</v>
      </c>
      <c r="F130" s="285">
        <v>4238</v>
      </c>
      <c r="G130" s="284">
        <v>559</v>
      </c>
      <c r="H130" s="285">
        <v>0</v>
      </c>
      <c r="I130" s="286">
        <v>0</v>
      </c>
      <c r="J130" s="285">
        <v>0</v>
      </c>
      <c r="K130" s="284">
        <v>250</v>
      </c>
      <c r="L130" s="285">
        <v>188.78800000000001</v>
      </c>
      <c r="M130" s="286">
        <v>0.20075543286388164</v>
      </c>
      <c r="N130" s="285">
        <v>557</v>
      </c>
    </row>
    <row r="131" spans="2:14" x14ac:dyDescent="0.2">
      <c r="B131" s="104" t="s">
        <v>497</v>
      </c>
      <c r="C131" s="284">
        <v>772</v>
      </c>
      <c r="D131" s="285">
        <v>266.15414507772022</v>
      </c>
      <c r="E131" s="286">
        <v>0.26405199024347614</v>
      </c>
      <c r="F131" s="285">
        <v>700</v>
      </c>
      <c r="G131" s="284">
        <v>564</v>
      </c>
      <c r="H131" s="285">
        <v>0</v>
      </c>
      <c r="I131" s="286">
        <v>0</v>
      </c>
      <c r="J131" s="285">
        <v>0</v>
      </c>
      <c r="K131" s="284">
        <v>93</v>
      </c>
      <c r="L131" s="285">
        <v>97.913978494623649</v>
      </c>
      <c r="M131" s="286">
        <v>0.20166094563171288</v>
      </c>
      <c r="N131" s="285">
        <v>203</v>
      </c>
    </row>
    <row r="132" spans="2:14" x14ac:dyDescent="0.2">
      <c r="B132" s="104" t="s">
        <v>498</v>
      </c>
      <c r="C132" s="284">
        <v>493</v>
      </c>
      <c r="D132" s="285">
        <v>210.59026369168356</v>
      </c>
      <c r="E132" s="286">
        <v>0.21106891490235458</v>
      </c>
      <c r="F132" s="285">
        <v>585</v>
      </c>
      <c r="G132" s="284">
        <v>399</v>
      </c>
      <c r="H132" s="285">
        <v>0</v>
      </c>
      <c r="I132" s="286">
        <v>0</v>
      </c>
      <c r="J132" s="285">
        <v>0</v>
      </c>
      <c r="K132" s="284">
        <v>85</v>
      </c>
      <c r="L132" s="285">
        <v>104.64705882352941</v>
      </c>
      <c r="M132" s="286">
        <v>0.19712348196081897</v>
      </c>
      <c r="N132" s="285">
        <v>342</v>
      </c>
    </row>
    <row r="133" spans="2:14" x14ac:dyDescent="0.2">
      <c r="B133" s="104" t="s">
        <v>499</v>
      </c>
      <c r="C133" s="284">
        <v>1122</v>
      </c>
      <c r="D133" s="285">
        <v>224.51158645276291</v>
      </c>
      <c r="E133" s="286">
        <v>0.23709784749995055</v>
      </c>
      <c r="F133" s="285">
        <v>535</v>
      </c>
      <c r="G133" s="284">
        <v>585</v>
      </c>
      <c r="H133" s="285">
        <v>0</v>
      </c>
      <c r="I133" s="286">
        <v>0</v>
      </c>
      <c r="J133" s="285">
        <v>0</v>
      </c>
      <c r="K133" s="284">
        <v>7</v>
      </c>
      <c r="L133" s="285">
        <v>79.714285714285708</v>
      </c>
      <c r="M133" s="286">
        <v>0.1875</v>
      </c>
      <c r="N133" s="285">
        <v>181</v>
      </c>
    </row>
    <row r="134" spans="2:14" x14ac:dyDescent="0.2">
      <c r="B134" s="104" t="s">
        <v>500</v>
      </c>
      <c r="C134" s="284">
        <v>1</v>
      </c>
      <c r="D134" s="285">
        <v>274</v>
      </c>
      <c r="E134" s="286">
        <v>0.16397366846199879</v>
      </c>
      <c r="F134" s="285">
        <v>274</v>
      </c>
      <c r="G134" s="284">
        <v>4</v>
      </c>
      <c r="H134" s="285">
        <v>0</v>
      </c>
      <c r="I134" s="286">
        <v>0</v>
      </c>
      <c r="J134" s="285">
        <v>0</v>
      </c>
      <c r="K134" s="284">
        <v>0</v>
      </c>
      <c r="L134" s="285">
        <v>0</v>
      </c>
      <c r="M134" s="286">
        <v>0</v>
      </c>
      <c r="N134" s="285">
        <v>0</v>
      </c>
    </row>
    <row r="135" spans="2:14" x14ac:dyDescent="0.2">
      <c r="B135" s="104" t="s">
        <v>501</v>
      </c>
      <c r="C135" s="284">
        <v>0</v>
      </c>
      <c r="D135" s="285">
        <v>0</v>
      </c>
      <c r="E135" s="286">
        <v>0</v>
      </c>
      <c r="F135" s="285">
        <v>0</v>
      </c>
      <c r="G135" s="284">
        <v>0</v>
      </c>
      <c r="H135" s="285">
        <v>0</v>
      </c>
      <c r="I135" s="286">
        <v>0</v>
      </c>
      <c r="J135" s="285">
        <v>0</v>
      </c>
      <c r="K135" s="284">
        <v>0</v>
      </c>
      <c r="L135" s="285">
        <v>0</v>
      </c>
      <c r="M135" s="286">
        <v>0</v>
      </c>
      <c r="N135" s="285">
        <v>0</v>
      </c>
    </row>
    <row r="136" spans="2:14" x14ac:dyDescent="0.2">
      <c r="B136" s="104" t="s">
        <v>502</v>
      </c>
      <c r="C136" s="284">
        <v>1016</v>
      </c>
      <c r="D136" s="285">
        <v>3088.2795275590552</v>
      </c>
      <c r="E136" s="286">
        <v>0.38139439224708815</v>
      </c>
      <c r="F136" s="285">
        <v>37412</v>
      </c>
      <c r="G136" s="284">
        <v>174</v>
      </c>
      <c r="H136" s="285">
        <v>0</v>
      </c>
      <c r="I136" s="286">
        <v>0</v>
      </c>
      <c r="J136" s="285">
        <v>0</v>
      </c>
      <c r="K136" s="284">
        <v>133</v>
      </c>
      <c r="L136" s="285">
        <v>339.22556390977445</v>
      </c>
      <c r="M136" s="286">
        <v>0.20449631728045325</v>
      </c>
      <c r="N136" s="285">
        <v>893</v>
      </c>
    </row>
    <row r="137" spans="2:14" x14ac:dyDescent="0.2">
      <c r="B137" s="104" t="s">
        <v>503</v>
      </c>
      <c r="C137" s="284">
        <v>2225</v>
      </c>
      <c r="D137" s="285">
        <v>360.60674157303373</v>
      </c>
      <c r="E137" s="286">
        <v>0.17203505668569585</v>
      </c>
      <c r="F137" s="285">
        <v>2615</v>
      </c>
      <c r="G137" s="284">
        <v>563</v>
      </c>
      <c r="H137" s="285">
        <v>0</v>
      </c>
      <c r="I137" s="286">
        <v>0</v>
      </c>
      <c r="J137" s="285">
        <v>0</v>
      </c>
      <c r="K137" s="284">
        <v>213</v>
      </c>
      <c r="L137" s="285">
        <v>214.72769953051642</v>
      </c>
      <c r="M137" s="286">
        <v>0.19927152635270851</v>
      </c>
      <c r="N137" s="285">
        <v>1147</v>
      </c>
    </row>
    <row r="138" spans="2:14" x14ac:dyDescent="0.2">
      <c r="B138" s="104" t="s">
        <v>504</v>
      </c>
      <c r="C138" s="284">
        <v>0</v>
      </c>
      <c r="D138" s="285">
        <v>0</v>
      </c>
      <c r="E138" s="286">
        <v>0</v>
      </c>
      <c r="F138" s="285">
        <v>0</v>
      </c>
      <c r="G138" s="284">
        <v>0</v>
      </c>
      <c r="H138" s="285">
        <v>0</v>
      </c>
      <c r="I138" s="286">
        <v>0</v>
      </c>
      <c r="J138" s="285">
        <v>0</v>
      </c>
      <c r="K138" s="284">
        <v>0</v>
      </c>
      <c r="L138" s="285">
        <v>0</v>
      </c>
      <c r="M138" s="286">
        <v>0</v>
      </c>
      <c r="N138" s="285">
        <v>0</v>
      </c>
    </row>
    <row r="139" spans="2:14" x14ac:dyDescent="0.2">
      <c r="B139" s="104" t="s">
        <v>505</v>
      </c>
      <c r="C139" s="284">
        <v>286</v>
      </c>
      <c r="D139" s="285">
        <v>188.04545454545453</v>
      </c>
      <c r="E139" s="286">
        <v>0.21495117925188145</v>
      </c>
      <c r="F139" s="285">
        <v>427</v>
      </c>
      <c r="G139" s="284">
        <v>204</v>
      </c>
      <c r="H139" s="285">
        <v>0</v>
      </c>
      <c r="I139" s="286">
        <v>0</v>
      </c>
      <c r="J139" s="285">
        <v>0</v>
      </c>
      <c r="K139" s="284">
        <v>1</v>
      </c>
      <c r="L139" s="285">
        <v>115</v>
      </c>
      <c r="M139" s="286">
        <v>0.2133580705009277</v>
      </c>
      <c r="N139" s="285">
        <v>115</v>
      </c>
    </row>
    <row r="140" spans="2:14" x14ac:dyDescent="0.2">
      <c r="B140" s="104" t="s">
        <v>506</v>
      </c>
      <c r="C140" s="284">
        <v>2254</v>
      </c>
      <c r="D140" s="285">
        <v>1669.1645962732919</v>
      </c>
      <c r="E140" s="286">
        <v>0.25206959465960166</v>
      </c>
      <c r="F140" s="285">
        <v>28211</v>
      </c>
      <c r="G140" s="284">
        <v>297</v>
      </c>
      <c r="H140" s="285">
        <v>0</v>
      </c>
      <c r="I140" s="286">
        <v>0</v>
      </c>
      <c r="J140" s="285">
        <v>0</v>
      </c>
      <c r="K140" s="284">
        <v>294</v>
      </c>
      <c r="L140" s="285">
        <v>323.31632653061223</v>
      </c>
      <c r="M140" s="286">
        <v>0.20277318543011047</v>
      </c>
      <c r="N140" s="285">
        <v>2024</v>
      </c>
    </row>
    <row r="141" spans="2:14" x14ac:dyDescent="0.2">
      <c r="B141" s="104" t="s">
        <v>507</v>
      </c>
      <c r="C141" s="284">
        <v>2245</v>
      </c>
      <c r="D141" s="285">
        <v>439.4347438752784</v>
      </c>
      <c r="E141" s="286">
        <v>0.15775538018491586</v>
      </c>
      <c r="F141" s="285">
        <v>6116</v>
      </c>
      <c r="G141" s="284">
        <v>212</v>
      </c>
      <c r="H141" s="285">
        <v>0</v>
      </c>
      <c r="I141" s="286">
        <v>0</v>
      </c>
      <c r="J141" s="285">
        <v>0</v>
      </c>
      <c r="K141" s="284">
        <v>222</v>
      </c>
      <c r="L141" s="285">
        <v>151.21621621621622</v>
      </c>
      <c r="M141" s="286">
        <v>0.19999046813377985</v>
      </c>
      <c r="N141" s="285">
        <v>536</v>
      </c>
    </row>
    <row r="142" spans="2:14" x14ac:dyDescent="0.2">
      <c r="B142" s="104" t="s">
        <v>508</v>
      </c>
      <c r="C142" s="284">
        <v>2638</v>
      </c>
      <c r="D142" s="285">
        <v>320.79833206974979</v>
      </c>
      <c r="E142" s="286">
        <v>0.16305426805865331</v>
      </c>
      <c r="F142" s="285">
        <v>1533</v>
      </c>
      <c r="G142" s="284">
        <v>456</v>
      </c>
      <c r="H142" s="285">
        <v>0</v>
      </c>
      <c r="I142" s="286">
        <v>0</v>
      </c>
      <c r="J142" s="285">
        <v>0</v>
      </c>
      <c r="K142" s="284">
        <v>295</v>
      </c>
      <c r="L142" s="285">
        <v>142.4949152542373</v>
      </c>
      <c r="M142" s="286">
        <v>0.19810453789274751</v>
      </c>
      <c r="N142" s="285">
        <v>695</v>
      </c>
    </row>
    <row r="143" spans="2:14" x14ac:dyDescent="0.2">
      <c r="B143" s="104" t="s">
        <v>509</v>
      </c>
      <c r="C143" s="284">
        <v>1336</v>
      </c>
      <c r="D143" s="285">
        <v>346.8817365269461</v>
      </c>
      <c r="E143" s="286">
        <v>0.22066268226904961</v>
      </c>
      <c r="F143" s="285">
        <v>1548</v>
      </c>
      <c r="G143" s="284">
        <v>934</v>
      </c>
      <c r="H143" s="285">
        <v>0</v>
      </c>
      <c r="I143" s="286">
        <v>0</v>
      </c>
      <c r="J143" s="285">
        <v>0</v>
      </c>
      <c r="K143" s="284">
        <v>602</v>
      </c>
      <c r="L143" s="285">
        <v>158.15448504983388</v>
      </c>
      <c r="M143" s="286">
        <v>0.19967492974287993</v>
      </c>
      <c r="N143" s="285">
        <v>929</v>
      </c>
    </row>
    <row r="144" spans="2:14" x14ac:dyDescent="0.2">
      <c r="B144" s="104" t="s">
        <v>510</v>
      </c>
      <c r="C144" s="284">
        <v>1407</v>
      </c>
      <c r="D144" s="285">
        <v>313.54371002132194</v>
      </c>
      <c r="E144" s="286">
        <v>0.23293053943687703</v>
      </c>
      <c r="F144" s="285">
        <v>1017</v>
      </c>
      <c r="G144" s="284">
        <v>746</v>
      </c>
      <c r="H144" s="285">
        <v>0</v>
      </c>
      <c r="I144" s="286">
        <v>0</v>
      </c>
      <c r="J144" s="285">
        <v>0</v>
      </c>
      <c r="K144" s="284">
        <v>681</v>
      </c>
      <c r="L144" s="285">
        <v>159.18208516886932</v>
      </c>
      <c r="M144" s="286">
        <v>0.20195804456367838</v>
      </c>
      <c r="N144" s="285">
        <v>464</v>
      </c>
    </row>
    <row r="145" spans="2:14" x14ac:dyDescent="0.2">
      <c r="B145" s="104" t="s">
        <v>511</v>
      </c>
      <c r="C145" s="284">
        <v>1638</v>
      </c>
      <c r="D145" s="285">
        <v>217.80463980463981</v>
      </c>
      <c r="E145" s="286">
        <v>0.23504531403588746</v>
      </c>
      <c r="F145" s="285">
        <v>527</v>
      </c>
      <c r="G145" s="284">
        <v>878</v>
      </c>
      <c r="H145" s="285">
        <v>0</v>
      </c>
      <c r="I145" s="286">
        <v>0</v>
      </c>
      <c r="J145" s="285">
        <v>0</v>
      </c>
      <c r="K145" s="284">
        <v>83</v>
      </c>
      <c r="L145" s="285">
        <v>115.13253012048193</v>
      </c>
      <c r="M145" s="286">
        <v>0.20293917770981995</v>
      </c>
      <c r="N145" s="285">
        <v>249</v>
      </c>
    </row>
    <row r="146" spans="2:14" x14ac:dyDescent="0.2">
      <c r="B146" s="104" t="s">
        <v>512</v>
      </c>
      <c r="C146" s="284">
        <v>178</v>
      </c>
      <c r="D146" s="285">
        <v>2168.9943820224721</v>
      </c>
      <c r="E146" s="286">
        <v>0.37029602120794758</v>
      </c>
      <c r="F146" s="285">
        <v>23602</v>
      </c>
      <c r="G146" s="284">
        <v>24</v>
      </c>
      <c r="H146" s="285">
        <v>0</v>
      </c>
      <c r="I146" s="286">
        <v>0</v>
      </c>
      <c r="J146" s="285">
        <v>0</v>
      </c>
      <c r="K146" s="284">
        <v>0</v>
      </c>
      <c r="L146" s="285">
        <v>0</v>
      </c>
      <c r="M146" s="286">
        <v>0</v>
      </c>
      <c r="N146" s="285">
        <v>0</v>
      </c>
    </row>
    <row r="147" spans="2:14" x14ac:dyDescent="0.2">
      <c r="B147" s="104" t="s">
        <v>513</v>
      </c>
      <c r="C147" s="284">
        <v>750</v>
      </c>
      <c r="D147" s="285">
        <v>262.05200000000002</v>
      </c>
      <c r="E147" s="286">
        <v>0.14551093447606478</v>
      </c>
      <c r="F147" s="285">
        <v>1160</v>
      </c>
      <c r="G147" s="284">
        <v>869</v>
      </c>
      <c r="H147" s="285">
        <v>0</v>
      </c>
      <c r="I147" s="286">
        <v>0</v>
      </c>
      <c r="J147" s="285">
        <v>0</v>
      </c>
      <c r="K147" s="284">
        <v>84</v>
      </c>
      <c r="L147" s="285">
        <v>222.02380952380952</v>
      </c>
      <c r="M147" s="286">
        <v>0.2001867694256303</v>
      </c>
      <c r="N147" s="285">
        <v>665</v>
      </c>
    </row>
    <row r="148" spans="2:14" x14ac:dyDescent="0.2">
      <c r="B148" s="104" t="s">
        <v>514</v>
      </c>
      <c r="C148" s="284">
        <v>158</v>
      </c>
      <c r="D148" s="285">
        <v>353.6012658227848</v>
      </c>
      <c r="E148" s="286">
        <v>0.13635265376251704</v>
      </c>
      <c r="F148" s="285">
        <v>1138</v>
      </c>
      <c r="G148" s="284">
        <v>1290</v>
      </c>
      <c r="H148" s="285">
        <v>0</v>
      </c>
      <c r="I148" s="286">
        <v>0</v>
      </c>
      <c r="J148" s="285">
        <v>0</v>
      </c>
      <c r="K148" s="284">
        <v>675</v>
      </c>
      <c r="L148" s="285">
        <v>190.81481481481481</v>
      </c>
      <c r="M148" s="286">
        <v>0.19899974816025656</v>
      </c>
      <c r="N148" s="285">
        <v>1108</v>
      </c>
    </row>
    <row r="149" spans="2:14" x14ac:dyDescent="0.2">
      <c r="B149" s="104" t="s">
        <v>515</v>
      </c>
      <c r="C149" s="284">
        <v>307</v>
      </c>
      <c r="D149" s="285">
        <v>274.53094462540719</v>
      </c>
      <c r="E149" s="286">
        <v>0.14334381016524822</v>
      </c>
      <c r="F149" s="285">
        <v>1090</v>
      </c>
      <c r="G149" s="284">
        <v>444</v>
      </c>
      <c r="H149" s="285">
        <v>0</v>
      </c>
      <c r="I149" s="286">
        <v>0</v>
      </c>
      <c r="J149" s="285">
        <v>0</v>
      </c>
      <c r="K149" s="284">
        <v>345</v>
      </c>
      <c r="L149" s="285">
        <v>133.50724637681159</v>
      </c>
      <c r="M149" s="286">
        <v>0.19863636951712293</v>
      </c>
      <c r="N149" s="285">
        <v>791</v>
      </c>
    </row>
    <row r="150" spans="2:14" x14ac:dyDescent="0.2">
      <c r="B150" s="104" t="s">
        <v>516</v>
      </c>
      <c r="C150" s="284">
        <v>0</v>
      </c>
      <c r="D150" s="285">
        <v>0</v>
      </c>
      <c r="E150" s="286">
        <v>0</v>
      </c>
      <c r="F150" s="285">
        <v>0</v>
      </c>
      <c r="G150" s="284">
        <v>0</v>
      </c>
      <c r="H150" s="285">
        <v>0</v>
      </c>
      <c r="I150" s="286">
        <v>0</v>
      </c>
      <c r="J150" s="285">
        <v>0</v>
      </c>
      <c r="K150" s="284">
        <v>0</v>
      </c>
      <c r="L150" s="285">
        <v>0</v>
      </c>
      <c r="M150" s="286">
        <v>0</v>
      </c>
      <c r="N150" s="285">
        <v>0</v>
      </c>
    </row>
    <row r="151" spans="2:14" x14ac:dyDescent="0.2">
      <c r="B151" s="104" t="s">
        <v>517</v>
      </c>
      <c r="C151" s="284">
        <v>0</v>
      </c>
      <c r="D151" s="285">
        <v>0</v>
      </c>
      <c r="E151" s="286">
        <v>0</v>
      </c>
      <c r="F151" s="285">
        <v>0</v>
      </c>
      <c r="G151" s="284">
        <v>0</v>
      </c>
      <c r="H151" s="285">
        <v>0</v>
      </c>
      <c r="I151" s="286">
        <v>0</v>
      </c>
      <c r="J151" s="285">
        <v>0</v>
      </c>
      <c r="K151" s="284">
        <v>0</v>
      </c>
      <c r="L151" s="285">
        <v>0</v>
      </c>
      <c r="M151" s="286">
        <v>0</v>
      </c>
      <c r="N151" s="285">
        <v>0</v>
      </c>
    </row>
    <row r="152" spans="2:14" x14ac:dyDescent="0.2">
      <c r="B152" s="104" t="s">
        <v>518</v>
      </c>
      <c r="C152" s="284">
        <v>0</v>
      </c>
      <c r="D152" s="285">
        <v>0</v>
      </c>
      <c r="E152" s="286">
        <v>0</v>
      </c>
      <c r="F152" s="285">
        <v>0</v>
      </c>
      <c r="G152" s="284">
        <v>0</v>
      </c>
      <c r="H152" s="285">
        <v>0</v>
      </c>
      <c r="I152" s="286">
        <v>0</v>
      </c>
      <c r="J152" s="285">
        <v>0</v>
      </c>
      <c r="K152" s="284">
        <v>0</v>
      </c>
      <c r="L152" s="285">
        <v>0</v>
      </c>
      <c r="M152" s="286">
        <v>0</v>
      </c>
      <c r="N152" s="285">
        <v>0</v>
      </c>
    </row>
    <row r="153" spans="2:14" x14ac:dyDescent="0.2">
      <c r="B153" s="104" t="s">
        <v>519</v>
      </c>
      <c r="C153" s="284">
        <v>369</v>
      </c>
      <c r="D153" s="285">
        <v>229.36314363143632</v>
      </c>
      <c r="E153" s="286">
        <v>0.22701425360363503</v>
      </c>
      <c r="F153" s="285">
        <v>594</v>
      </c>
      <c r="G153" s="284">
        <v>525</v>
      </c>
      <c r="H153" s="285">
        <v>0</v>
      </c>
      <c r="I153" s="286">
        <v>0</v>
      </c>
      <c r="J153" s="285">
        <v>0</v>
      </c>
      <c r="K153" s="284">
        <v>107</v>
      </c>
      <c r="L153" s="285">
        <v>105.71028037383178</v>
      </c>
      <c r="M153" s="286">
        <v>0.20168321951393464</v>
      </c>
      <c r="N153" s="285">
        <v>211</v>
      </c>
    </row>
    <row r="154" spans="2:14" x14ac:dyDescent="0.2">
      <c r="B154" s="104" t="s">
        <v>520</v>
      </c>
      <c r="C154" s="284">
        <v>355</v>
      </c>
      <c r="D154" s="285">
        <v>275.65070422535211</v>
      </c>
      <c r="E154" s="286">
        <v>0.23545830345670571</v>
      </c>
      <c r="F154" s="285">
        <v>633</v>
      </c>
      <c r="G154" s="284">
        <v>430</v>
      </c>
      <c r="H154" s="285">
        <v>0</v>
      </c>
      <c r="I154" s="286">
        <v>0</v>
      </c>
      <c r="J154" s="285">
        <v>0</v>
      </c>
      <c r="K154" s="284">
        <v>131</v>
      </c>
      <c r="L154" s="285">
        <v>115.72519083969466</v>
      </c>
      <c r="M154" s="286">
        <v>0.20135476158852428</v>
      </c>
      <c r="N154" s="285">
        <v>308</v>
      </c>
    </row>
    <row r="155" spans="2:14" x14ac:dyDescent="0.2">
      <c r="B155" s="104" t="s">
        <v>521</v>
      </c>
      <c r="C155" s="284">
        <v>425</v>
      </c>
      <c r="D155" s="285">
        <v>349.17176470588237</v>
      </c>
      <c r="E155" s="286">
        <v>0.29296576558079668</v>
      </c>
      <c r="F155" s="285">
        <v>828</v>
      </c>
      <c r="G155" s="284">
        <v>201</v>
      </c>
      <c r="H155" s="285">
        <v>0</v>
      </c>
      <c r="I155" s="286">
        <v>0</v>
      </c>
      <c r="J155" s="285">
        <v>0</v>
      </c>
      <c r="K155" s="284">
        <v>4</v>
      </c>
      <c r="L155" s="285">
        <v>153</v>
      </c>
      <c r="M155" s="286">
        <v>0.19478039465308727</v>
      </c>
      <c r="N155" s="285">
        <v>181</v>
      </c>
    </row>
    <row r="156" spans="2:14" x14ac:dyDescent="0.2">
      <c r="B156" s="104" t="s">
        <v>522</v>
      </c>
      <c r="C156" s="284">
        <v>268</v>
      </c>
      <c r="D156" s="285">
        <v>203.72761194029852</v>
      </c>
      <c r="E156" s="286">
        <v>0.2125674018415058</v>
      </c>
      <c r="F156" s="285">
        <v>446</v>
      </c>
      <c r="G156" s="284">
        <v>256</v>
      </c>
      <c r="H156" s="285">
        <v>0</v>
      </c>
      <c r="I156" s="286">
        <v>0</v>
      </c>
      <c r="J156" s="285">
        <v>0</v>
      </c>
      <c r="K156" s="284">
        <v>9</v>
      </c>
      <c r="L156" s="285">
        <v>99.222222222222229</v>
      </c>
      <c r="M156" s="286">
        <v>0.20217342087389634</v>
      </c>
      <c r="N156" s="285">
        <v>228</v>
      </c>
    </row>
    <row r="157" spans="2:14" x14ac:dyDescent="0.2">
      <c r="B157" s="104" t="s">
        <v>523</v>
      </c>
      <c r="C157" s="284">
        <v>581</v>
      </c>
      <c r="D157" s="285">
        <v>410.40963855421688</v>
      </c>
      <c r="E157" s="286">
        <v>0.29590507131812571</v>
      </c>
      <c r="F157" s="285">
        <v>961</v>
      </c>
      <c r="G157" s="284">
        <v>197</v>
      </c>
      <c r="H157" s="285">
        <v>0</v>
      </c>
      <c r="I157" s="286">
        <v>0</v>
      </c>
      <c r="J157" s="285">
        <v>0</v>
      </c>
      <c r="K157" s="284">
        <v>103</v>
      </c>
      <c r="L157" s="285">
        <v>143.57281553398059</v>
      </c>
      <c r="M157" s="286">
        <v>0.20494484173180338</v>
      </c>
      <c r="N157" s="285">
        <v>406</v>
      </c>
    </row>
    <row r="158" spans="2:14" x14ac:dyDescent="0.2">
      <c r="B158" s="104" t="s">
        <v>524</v>
      </c>
      <c r="C158" s="284">
        <v>0</v>
      </c>
      <c r="D158" s="285">
        <v>0</v>
      </c>
      <c r="E158" s="286">
        <v>0</v>
      </c>
      <c r="F158" s="285">
        <v>0</v>
      </c>
      <c r="G158" s="284">
        <v>0</v>
      </c>
      <c r="H158" s="285">
        <v>0</v>
      </c>
      <c r="I158" s="286">
        <v>0</v>
      </c>
      <c r="J158" s="285">
        <v>0</v>
      </c>
      <c r="K158" s="284">
        <v>0</v>
      </c>
      <c r="L158" s="285">
        <v>0</v>
      </c>
      <c r="M158" s="286">
        <v>0</v>
      </c>
      <c r="N158" s="285">
        <v>0</v>
      </c>
    </row>
    <row r="159" spans="2:14" x14ac:dyDescent="0.2">
      <c r="B159" s="104" t="s">
        <v>525</v>
      </c>
      <c r="C159" s="284">
        <v>0</v>
      </c>
      <c r="D159" s="285">
        <v>0</v>
      </c>
      <c r="E159" s="286">
        <v>0</v>
      </c>
      <c r="F159" s="285">
        <v>0</v>
      </c>
      <c r="G159" s="284">
        <v>0</v>
      </c>
      <c r="H159" s="285">
        <v>0</v>
      </c>
      <c r="I159" s="286">
        <v>0</v>
      </c>
      <c r="J159" s="285">
        <v>0</v>
      </c>
      <c r="K159" s="284">
        <v>0</v>
      </c>
      <c r="L159" s="285">
        <v>0</v>
      </c>
      <c r="M159" s="286">
        <v>0</v>
      </c>
      <c r="N159" s="285">
        <v>0</v>
      </c>
    </row>
    <row r="160" spans="2:14" x14ac:dyDescent="0.2">
      <c r="B160" s="104" t="s">
        <v>526</v>
      </c>
      <c r="C160" s="284">
        <v>0</v>
      </c>
      <c r="D160" s="285">
        <v>0</v>
      </c>
      <c r="E160" s="286">
        <v>0</v>
      </c>
      <c r="F160" s="285">
        <v>0</v>
      </c>
      <c r="G160" s="284">
        <v>0</v>
      </c>
      <c r="H160" s="285">
        <v>0</v>
      </c>
      <c r="I160" s="286">
        <v>0</v>
      </c>
      <c r="J160" s="285">
        <v>0</v>
      </c>
      <c r="K160" s="284">
        <v>0</v>
      </c>
      <c r="L160" s="285">
        <v>0</v>
      </c>
      <c r="M160" s="286">
        <v>0</v>
      </c>
      <c r="N160" s="285">
        <v>0</v>
      </c>
    </row>
    <row r="161" spans="2:15" x14ac:dyDescent="0.2">
      <c r="B161" s="104" t="s">
        <v>527</v>
      </c>
      <c r="C161" s="284">
        <v>0</v>
      </c>
      <c r="D161" s="285">
        <v>0</v>
      </c>
      <c r="E161" s="286">
        <v>0</v>
      </c>
      <c r="F161" s="285">
        <v>0</v>
      </c>
      <c r="G161" s="284">
        <v>0</v>
      </c>
      <c r="H161" s="285">
        <v>0</v>
      </c>
      <c r="I161" s="286">
        <v>0</v>
      </c>
      <c r="J161" s="285">
        <v>0</v>
      </c>
      <c r="K161" s="284">
        <v>0</v>
      </c>
      <c r="L161" s="285">
        <v>0</v>
      </c>
      <c r="M161" s="286">
        <v>0</v>
      </c>
      <c r="N161" s="285">
        <v>0</v>
      </c>
    </row>
    <row r="162" spans="2:15" x14ac:dyDescent="0.2">
      <c r="B162" s="104" t="s">
        <v>528</v>
      </c>
      <c r="C162" s="284">
        <v>0</v>
      </c>
      <c r="D162" s="285">
        <v>0</v>
      </c>
      <c r="E162" s="286">
        <v>0</v>
      </c>
      <c r="F162" s="285">
        <v>0</v>
      </c>
      <c r="G162" s="284">
        <v>0</v>
      </c>
      <c r="H162" s="285">
        <v>0</v>
      </c>
      <c r="I162" s="286">
        <v>0</v>
      </c>
      <c r="J162" s="285">
        <v>0</v>
      </c>
      <c r="K162" s="284">
        <v>0</v>
      </c>
      <c r="L162" s="285">
        <v>0</v>
      </c>
      <c r="M162" s="286">
        <v>0</v>
      </c>
      <c r="N162" s="285">
        <v>0</v>
      </c>
    </row>
    <row r="163" spans="2:15" x14ac:dyDescent="0.2">
      <c r="B163" s="104" t="s">
        <v>529</v>
      </c>
      <c r="C163" s="284">
        <v>0</v>
      </c>
      <c r="D163" s="285">
        <v>0</v>
      </c>
      <c r="E163" s="286">
        <v>0</v>
      </c>
      <c r="F163" s="285">
        <v>0</v>
      </c>
      <c r="G163" s="284">
        <v>0</v>
      </c>
      <c r="H163" s="285">
        <v>0</v>
      </c>
      <c r="I163" s="286">
        <v>0</v>
      </c>
      <c r="J163" s="285">
        <v>0</v>
      </c>
      <c r="K163" s="284">
        <v>0</v>
      </c>
      <c r="L163" s="285">
        <v>0</v>
      </c>
      <c r="M163" s="286">
        <v>0</v>
      </c>
      <c r="N163" s="285">
        <v>0</v>
      </c>
    </row>
    <row r="164" spans="2:15" x14ac:dyDescent="0.2">
      <c r="B164" s="104" t="s">
        <v>530</v>
      </c>
      <c r="C164" s="284">
        <v>9</v>
      </c>
      <c r="D164" s="285">
        <v>407.33333333333331</v>
      </c>
      <c r="E164" s="286">
        <v>0.13918523861953758</v>
      </c>
      <c r="F164" s="285">
        <v>1014</v>
      </c>
      <c r="G164" s="284">
        <v>454</v>
      </c>
      <c r="H164" s="285">
        <v>0</v>
      </c>
      <c r="I164" s="286">
        <v>0</v>
      </c>
      <c r="J164" s="285">
        <v>0</v>
      </c>
      <c r="K164" s="284">
        <v>59</v>
      </c>
      <c r="L164" s="285">
        <v>209</v>
      </c>
      <c r="M164" s="286">
        <v>0.20041282017943041</v>
      </c>
      <c r="N164" s="285">
        <v>942</v>
      </c>
    </row>
    <row r="165" spans="2:15" x14ac:dyDescent="0.2">
      <c r="B165" s="104" t="s">
        <v>531</v>
      </c>
      <c r="C165" s="284">
        <v>661</v>
      </c>
      <c r="D165" s="285">
        <v>606.95612708018155</v>
      </c>
      <c r="E165" s="286">
        <v>0.15377256341904189</v>
      </c>
      <c r="F165" s="285">
        <v>3508</v>
      </c>
      <c r="G165" s="284">
        <v>231</v>
      </c>
      <c r="H165" s="285">
        <v>0</v>
      </c>
      <c r="I165" s="286">
        <v>0</v>
      </c>
      <c r="J165" s="285">
        <v>0</v>
      </c>
      <c r="K165" s="284">
        <v>123</v>
      </c>
      <c r="L165" s="285">
        <v>276.83739837398372</v>
      </c>
      <c r="M165" s="286">
        <v>0.19935015514314158</v>
      </c>
      <c r="N165" s="285">
        <v>1433</v>
      </c>
    </row>
    <row r="166" spans="2:15" x14ac:dyDescent="0.2">
      <c r="B166" s="104" t="s">
        <v>532</v>
      </c>
      <c r="C166" s="284">
        <v>229</v>
      </c>
      <c r="D166" s="285">
        <v>326.10917030567686</v>
      </c>
      <c r="E166" s="286">
        <v>0.14014750591149649</v>
      </c>
      <c r="F166" s="285">
        <v>1348</v>
      </c>
      <c r="G166" s="284">
        <v>1144</v>
      </c>
      <c r="H166" s="285">
        <v>0</v>
      </c>
      <c r="I166" s="286">
        <v>0</v>
      </c>
      <c r="J166" s="285">
        <v>0</v>
      </c>
      <c r="K166" s="284">
        <v>554</v>
      </c>
      <c r="L166" s="285">
        <v>200.76895306859205</v>
      </c>
      <c r="M166" s="286">
        <v>0.19955720139800914</v>
      </c>
      <c r="N166" s="285">
        <v>912</v>
      </c>
    </row>
    <row r="167" spans="2:15" x14ac:dyDescent="0.2">
      <c r="B167" s="104" t="s">
        <v>533</v>
      </c>
      <c r="C167" s="284">
        <v>96</v>
      </c>
      <c r="D167" s="285">
        <v>203.15625</v>
      </c>
      <c r="E167" s="286">
        <v>0.13791811045894908</v>
      </c>
      <c r="F167" s="285">
        <v>675</v>
      </c>
      <c r="G167" s="284">
        <v>753</v>
      </c>
      <c r="H167" s="285">
        <v>0</v>
      </c>
      <c r="I167" s="286">
        <v>0</v>
      </c>
      <c r="J167" s="285">
        <v>0</v>
      </c>
      <c r="K167" s="284">
        <v>271</v>
      </c>
      <c r="L167" s="285">
        <v>178.47232472324723</v>
      </c>
      <c r="M167" s="286">
        <v>0.19950665764680653</v>
      </c>
      <c r="N167" s="285">
        <v>604</v>
      </c>
    </row>
    <row r="168" spans="2:15" x14ac:dyDescent="0.2">
      <c r="B168" s="104" t="s">
        <v>534</v>
      </c>
      <c r="C168" s="284">
        <v>639</v>
      </c>
      <c r="D168" s="285">
        <v>250.19405320813772</v>
      </c>
      <c r="E168" s="286">
        <v>0.14367752047220894</v>
      </c>
      <c r="F168" s="285">
        <v>857</v>
      </c>
      <c r="G168" s="284">
        <v>952</v>
      </c>
      <c r="H168" s="285">
        <v>0</v>
      </c>
      <c r="I168" s="286">
        <v>0</v>
      </c>
      <c r="J168" s="285">
        <v>0</v>
      </c>
      <c r="K168" s="284">
        <v>296</v>
      </c>
      <c r="L168" s="285">
        <v>179.45270270270271</v>
      </c>
      <c r="M168" s="286">
        <v>0.19689668465690047</v>
      </c>
      <c r="N168" s="285">
        <v>704</v>
      </c>
    </row>
    <row r="169" spans="2:15" x14ac:dyDescent="0.2">
      <c r="B169" s="104" t="s">
        <v>535</v>
      </c>
      <c r="C169" s="284">
        <v>0</v>
      </c>
      <c r="D169" s="285">
        <v>0</v>
      </c>
      <c r="E169" s="286">
        <v>0</v>
      </c>
      <c r="F169" s="285">
        <v>0</v>
      </c>
      <c r="G169" s="284">
        <v>0</v>
      </c>
      <c r="H169" s="285">
        <v>0</v>
      </c>
      <c r="I169" s="286">
        <v>0</v>
      </c>
      <c r="J169" s="285">
        <v>0</v>
      </c>
      <c r="K169" s="284">
        <v>0</v>
      </c>
      <c r="L169" s="285">
        <v>0</v>
      </c>
      <c r="M169" s="286">
        <v>0</v>
      </c>
      <c r="N169" s="285">
        <v>0</v>
      </c>
    </row>
    <row r="170" spans="2:15" x14ac:dyDescent="0.2">
      <c r="B170" s="105" t="s">
        <v>536</v>
      </c>
      <c r="C170" s="287">
        <v>0</v>
      </c>
      <c r="D170" s="288">
        <v>0</v>
      </c>
      <c r="E170" s="289">
        <v>0</v>
      </c>
      <c r="F170" s="288">
        <v>0</v>
      </c>
      <c r="G170" s="287">
        <v>0</v>
      </c>
      <c r="H170" s="288">
        <v>0</v>
      </c>
      <c r="I170" s="289">
        <v>0</v>
      </c>
      <c r="J170" s="288">
        <v>0</v>
      </c>
      <c r="K170" s="287">
        <v>0</v>
      </c>
      <c r="L170" s="288">
        <v>0</v>
      </c>
      <c r="M170" s="289">
        <v>0</v>
      </c>
      <c r="N170" s="288">
        <v>0</v>
      </c>
    </row>
    <row r="172" spans="2:15" x14ac:dyDescent="0.2">
      <c r="O172" s="12" t="s">
        <v>313</v>
      </c>
    </row>
    <row r="173" spans="2:15" x14ac:dyDescent="0.2">
      <c r="O173" s="12" t="s">
        <v>134</v>
      </c>
    </row>
    <row r="174" spans="2:15" x14ac:dyDescent="0.2">
      <c r="B174" s="3" t="s">
        <v>0</v>
      </c>
      <c r="C174" s="272"/>
      <c r="D174" s="273"/>
      <c r="E174" s="274"/>
      <c r="F174" s="274"/>
      <c r="G174" s="272"/>
      <c r="H174" s="273"/>
      <c r="I174" s="274"/>
      <c r="J174" s="274"/>
      <c r="K174" s="272"/>
      <c r="L174" s="273"/>
      <c r="M174" s="274"/>
      <c r="N174" s="274"/>
    </row>
    <row r="175" spans="2:15" x14ac:dyDescent="0.2">
      <c r="B175" s="3" t="s">
        <v>277</v>
      </c>
      <c r="C175" s="272"/>
      <c r="D175" s="273"/>
      <c r="E175" s="274"/>
      <c r="F175" s="274"/>
      <c r="G175" s="272"/>
      <c r="H175" s="273"/>
      <c r="I175" s="274"/>
      <c r="J175" s="274"/>
      <c r="K175" s="272"/>
      <c r="L175" s="273"/>
      <c r="M175" s="274"/>
      <c r="N175" s="274"/>
    </row>
    <row r="176" spans="2:15" x14ac:dyDescent="0.2">
      <c r="B176" s="103" t="s">
        <v>308</v>
      </c>
      <c r="C176" s="272"/>
      <c r="D176" s="273"/>
      <c r="E176" s="274"/>
      <c r="F176" s="274"/>
      <c r="G176" s="272"/>
      <c r="H176" s="273"/>
      <c r="I176" s="274"/>
      <c r="J176" s="274"/>
      <c r="K176" s="272"/>
      <c r="L176" s="273"/>
      <c r="M176" s="274"/>
      <c r="N176" s="274"/>
    </row>
    <row r="177" spans="2:14" x14ac:dyDescent="0.2">
      <c r="B177" s="3"/>
      <c r="C177" s="101"/>
      <c r="D177" s="101"/>
      <c r="E177" s="101"/>
      <c r="F177" s="101"/>
      <c r="G177" s="101"/>
      <c r="H177" s="101"/>
      <c r="I177" s="101"/>
      <c r="J177" s="101"/>
      <c r="K177" s="101"/>
      <c r="L177" s="101"/>
      <c r="M177" s="101"/>
      <c r="N177" s="101"/>
    </row>
    <row r="178" spans="2:14" x14ac:dyDescent="0.2">
      <c r="B178" s="109"/>
      <c r="C178" s="180" t="s">
        <v>152</v>
      </c>
      <c r="D178" s="275"/>
      <c r="E178" s="276"/>
      <c r="F178" s="277"/>
      <c r="G178" s="180" t="s">
        <v>2699</v>
      </c>
      <c r="H178" s="275"/>
      <c r="I178" s="276"/>
      <c r="J178" s="277"/>
      <c r="K178" s="180" t="s">
        <v>376</v>
      </c>
      <c r="L178" s="275"/>
      <c r="M178" s="276"/>
      <c r="N178" s="277"/>
    </row>
    <row r="179" spans="2:14" ht="25.5" x14ac:dyDescent="0.2">
      <c r="B179" s="181" t="s">
        <v>314</v>
      </c>
      <c r="C179" s="278" t="s">
        <v>2853</v>
      </c>
      <c r="D179" s="279" t="s">
        <v>2850</v>
      </c>
      <c r="E179" s="280" t="s">
        <v>2851</v>
      </c>
      <c r="F179" s="279" t="s">
        <v>2852</v>
      </c>
      <c r="G179" s="278" t="s">
        <v>2853</v>
      </c>
      <c r="H179" s="279" t="s">
        <v>2850</v>
      </c>
      <c r="I179" s="280" t="s">
        <v>2851</v>
      </c>
      <c r="J179" s="279" t="s">
        <v>2852</v>
      </c>
      <c r="K179" s="278" t="s">
        <v>2853</v>
      </c>
      <c r="L179" s="279" t="s">
        <v>2850</v>
      </c>
      <c r="M179" s="280" t="s">
        <v>2851</v>
      </c>
      <c r="N179" s="279" t="s">
        <v>2852</v>
      </c>
    </row>
    <row r="180" spans="2:14" x14ac:dyDescent="0.2">
      <c r="B180" s="129" t="s">
        <v>537</v>
      </c>
      <c r="C180" s="281">
        <v>0</v>
      </c>
      <c r="D180" s="282">
        <v>0</v>
      </c>
      <c r="E180" s="283">
        <v>0</v>
      </c>
      <c r="F180" s="282">
        <v>0</v>
      </c>
      <c r="G180" s="281">
        <v>0</v>
      </c>
      <c r="H180" s="282">
        <v>0</v>
      </c>
      <c r="I180" s="283">
        <v>0</v>
      </c>
      <c r="J180" s="282">
        <v>0</v>
      </c>
      <c r="K180" s="281">
        <v>0</v>
      </c>
      <c r="L180" s="282">
        <v>0</v>
      </c>
      <c r="M180" s="283">
        <v>0</v>
      </c>
      <c r="N180" s="282">
        <v>0</v>
      </c>
    </row>
    <row r="181" spans="2:14" x14ac:dyDescent="0.2">
      <c r="B181" s="104" t="s">
        <v>538</v>
      </c>
      <c r="C181" s="284">
        <v>1069</v>
      </c>
      <c r="D181" s="285">
        <v>275.96819457436857</v>
      </c>
      <c r="E181" s="286">
        <v>0.23111719046231283</v>
      </c>
      <c r="F181" s="285">
        <v>766</v>
      </c>
      <c r="G181" s="284">
        <v>662</v>
      </c>
      <c r="H181" s="285">
        <v>0</v>
      </c>
      <c r="I181" s="286">
        <v>0</v>
      </c>
      <c r="J181" s="285">
        <v>0</v>
      </c>
      <c r="K181" s="284">
        <v>171</v>
      </c>
      <c r="L181" s="285">
        <v>108.75438596491227</v>
      </c>
      <c r="M181" s="286">
        <v>0.20004517877888217</v>
      </c>
      <c r="N181" s="285">
        <v>264</v>
      </c>
    </row>
    <row r="182" spans="2:14" x14ac:dyDescent="0.2">
      <c r="B182" s="104" t="s">
        <v>539</v>
      </c>
      <c r="C182" s="284">
        <v>301</v>
      </c>
      <c r="D182" s="285">
        <v>277.47508305647841</v>
      </c>
      <c r="E182" s="286">
        <v>0.24434627424592614</v>
      </c>
      <c r="F182" s="285">
        <v>803</v>
      </c>
      <c r="G182" s="284">
        <v>227</v>
      </c>
      <c r="H182" s="285">
        <v>0</v>
      </c>
      <c r="I182" s="286">
        <v>0</v>
      </c>
      <c r="J182" s="285">
        <v>0</v>
      </c>
      <c r="K182" s="284">
        <v>196</v>
      </c>
      <c r="L182" s="285">
        <v>108.24489795918367</v>
      </c>
      <c r="M182" s="286">
        <v>0.20117007860576686</v>
      </c>
      <c r="N182" s="285">
        <v>278</v>
      </c>
    </row>
    <row r="183" spans="2:14" x14ac:dyDescent="0.2">
      <c r="B183" s="104" t="s">
        <v>540</v>
      </c>
      <c r="C183" s="284">
        <v>1427</v>
      </c>
      <c r="D183" s="285">
        <v>259.69866853538895</v>
      </c>
      <c r="E183" s="286">
        <v>0.21748813789096544</v>
      </c>
      <c r="F183" s="285">
        <v>1168</v>
      </c>
      <c r="G183" s="284">
        <v>809</v>
      </c>
      <c r="H183" s="285">
        <v>0</v>
      </c>
      <c r="I183" s="286">
        <v>0</v>
      </c>
      <c r="J183" s="285">
        <v>0</v>
      </c>
      <c r="K183" s="284">
        <v>354</v>
      </c>
      <c r="L183" s="285">
        <v>112.28813559322033</v>
      </c>
      <c r="M183" s="286">
        <v>0.19829392397485779</v>
      </c>
      <c r="N183" s="285">
        <v>414</v>
      </c>
    </row>
    <row r="184" spans="2:14" x14ac:dyDescent="0.2">
      <c r="B184" s="104" t="s">
        <v>541</v>
      </c>
      <c r="C184" s="284">
        <v>1148</v>
      </c>
      <c r="D184" s="285">
        <v>227.79006968641116</v>
      </c>
      <c r="E184" s="286">
        <v>0.21963156073519885</v>
      </c>
      <c r="F184" s="285">
        <v>592</v>
      </c>
      <c r="G184" s="284">
        <v>386</v>
      </c>
      <c r="H184" s="285">
        <v>0</v>
      </c>
      <c r="I184" s="286">
        <v>0</v>
      </c>
      <c r="J184" s="285">
        <v>0</v>
      </c>
      <c r="K184" s="284">
        <v>72</v>
      </c>
      <c r="L184" s="285">
        <v>106.63888888888889</v>
      </c>
      <c r="M184" s="286">
        <v>0.19901503369621576</v>
      </c>
      <c r="N184" s="285">
        <v>325</v>
      </c>
    </row>
    <row r="185" spans="2:14" x14ac:dyDescent="0.2">
      <c r="B185" s="104" t="s">
        <v>542</v>
      </c>
      <c r="C185" s="284">
        <v>1452</v>
      </c>
      <c r="D185" s="285">
        <v>270.50550964187329</v>
      </c>
      <c r="E185" s="286">
        <v>0.20468588694316714</v>
      </c>
      <c r="F185" s="285">
        <v>862</v>
      </c>
      <c r="G185" s="284">
        <v>628</v>
      </c>
      <c r="H185" s="285">
        <v>0</v>
      </c>
      <c r="I185" s="286">
        <v>0</v>
      </c>
      <c r="J185" s="285">
        <v>0</v>
      </c>
      <c r="K185" s="284">
        <v>194</v>
      </c>
      <c r="L185" s="285">
        <v>120.44845360824742</v>
      </c>
      <c r="M185" s="286">
        <v>0.1980673871582963</v>
      </c>
      <c r="N185" s="285">
        <v>326</v>
      </c>
    </row>
    <row r="186" spans="2:14" x14ac:dyDescent="0.2">
      <c r="B186" s="104" t="s">
        <v>543</v>
      </c>
      <c r="C186" s="284">
        <v>0</v>
      </c>
      <c r="D186" s="285">
        <v>0</v>
      </c>
      <c r="E186" s="286">
        <v>0</v>
      </c>
      <c r="F186" s="285">
        <v>0</v>
      </c>
      <c r="G186" s="284">
        <v>0</v>
      </c>
      <c r="H186" s="285">
        <v>0</v>
      </c>
      <c r="I186" s="286">
        <v>0</v>
      </c>
      <c r="J186" s="285">
        <v>0</v>
      </c>
      <c r="K186" s="284">
        <v>0</v>
      </c>
      <c r="L186" s="285">
        <v>0</v>
      </c>
      <c r="M186" s="286">
        <v>0</v>
      </c>
      <c r="N186" s="285">
        <v>0</v>
      </c>
    </row>
    <row r="187" spans="2:14" x14ac:dyDescent="0.2">
      <c r="B187" s="104" t="s">
        <v>544</v>
      </c>
      <c r="C187" s="284">
        <v>0</v>
      </c>
      <c r="D187" s="285">
        <v>0</v>
      </c>
      <c r="E187" s="286">
        <v>0</v>
      </c>
      <c r="F187" s="285">
        <v>0</v>
      </c>
      <c r="G187" s="284">
        <v>0</v>
      </c>
      <c r="H187" s="285">
        <v>0</v>
      </c>
      <c r="I187" s="286">
        <v>0</v>
      </c>
      <c r="J187" s="285">
        <v>0</v>
      </c>
      <c r="K187" s="284">
        <v>0</v>
      </c>
      <c r="L187" s="285">
        <v>0</v>
      </c>
      <c r="M187" s="286">
        <v>0</v>
      </c>
      <c r="N187" s="285">
        <v>0</v>
      </c>
    </row>
    <row r="188" spans="2:14" x14ac:dyDescent="0.2">
      <c r="B188" s="104" t="s">
        <v>545</v>
      </c>
      <c r="C188" s="284">
        <v>0</v>
      </c>
      <c r="D188" s="285">
        <v>0</v>
      </c>
      <c r="E188" s="286">
        <v>0</v>
      </c>
      <c r="F188" s="285">
        <v>0</v>
      </c>
      <c r="G188" s="284">
        <v>0</v>
      </c>
      <c r="H188" s="285">
        <v>0</v>
      </c>
      <c r="I188" s="286">
        <v>0</v>
      </c>
      <c r="J188" s="285">
        <v>0</v>
      </c>
      <c r="K188" s="284">
        <v>0</v>
      </c>
      <c r="L188" s="285">
        <v>0</v>
      </c>
      <c r="M188" s="286">
        <v>0</v>
      </c>
      <c r="N188" s="285">
        <v>0</v>
      </c>
    </row>
    <row r="189" spans="2:14" x14ac:dyDescent="0.2">
      <c r="B189" s="104" t="s">
        <v>546</v>
      </c>
      <c r="C189" s="284">
        <v>1282</v>
      </c>
      <c r="D189" s="285">
        <v>274</v>
      </c>
      <c r="E189" s="286">
        <v>0.17638974184895173</v>
      </c>
      <c r="F189" s="285">
        <v>1432</v>
      </c>
      <c r="G189" s="284">
        <v>449</v>
      </c>
      <c r="H189" s="285">
        <v>0</v>
      </c>
      <c r="I189" s="286">
        <v>0</v>
      </c>
      <c r="J189" s="285">
        <v>0</v>
      </c>
      <c r="K189" s="284">
        <v>169</v>
      </c>
      <c r="L189" s="285">
        <v>118.66272189349112</v>
      </c>
      <c r="M189" s="286">
        <v>0.20145258018825274</v>
      </c>
      <c r="N189" s="285">
        <v>408</v>
      </c>
    </row>
    <row r="190" spans="2:14" x14ac:dyDescent="0.2">
      <c r="B190" s="104" t="s">
        <v>547</v>
      </c>
      <c r="C190" s="284">
        <v>668</v>
      </c>
      <c r="D190" s="285">
        <v>237.61976047904193</v>
      </c>
      <c r="E190" s="286">
        <v>0.17715105215872495</v>
      </c>
      <c r="F190" s="285">
        <v>1175</v>
      </c>
      <c r="G190" s="284">
        <v>462</v>
      </c>
      <c r="H190" s="285">
        <v>0</v>
      </c>
      <c r="I190" s="286">
        <v>0</v>
      </c>
      <c r="J190" s="285">
        <v>0</v>
      </c>
      <c r="K190" s="284">
        <v>71</v>
      </c>
      <c r="L190" s="285">
        <v>138.40845070422534</v>
      </c>
      <c r="M190" s="286">
        <v>0.20263109058292272</v>
      </c>
      <c r="N190" s="285">
        <v>276</v>
      </c>
    </row>
    <row r="191" spans="2:14" x14ac:dyDescent="0.2">
      <c r="B191" s="104" t="s">
        <v>548</v>
      </c>
      <c r="C191" s="284">
        <v>1114</v>
      </c>
      <c r="D191" s="285">
        <v>275.75852782764809</v>
      </c>
      <c r="E191" s="286">
        <v>0.19634505904828625</v>
      </c>
      <c r="F191" s="285">
        <v>1352</v>
      </c>
      <c r="G191" s="284">
        <v>242</v>
      </c>
      <c r="H191" s="285">
        <v>0</v>
      </c>
      <c r="I191" s="286">
        <v>0</v>
      </c>
      <c r="J191" s="285">
        <v>0</v>
      </c>
      <c r="K191" s="284">
        <v>52</v>
      </c>
      <c r="L191" s="285">
        <v>119.13461538461539</v>
      </c>
      <c r="M191" s="286">
        <v>0.20175867122618474</v>
      </c>
      <c r="N191" s="285">
        <v>220</v>
      </c>
    </row>
    <row r="192" spans="2:14" x14ac:dyDescent="0.2">
      <c r="B192" s="104" t="s">
        <v>549</v>
      </c>
      <c r="C192" s="284">
        <v>1266</v>
      </c>
      <c r="D192" s="285">
        <v>212.78672985781989</v>
      </c>
      <c r="E192" s="286">
        <v>0.19397428826122454</v>
      </c>
      <c r="F192" s="285">
        <v>604</v>
      </c>
      <c r="G192" s="284">
        <v>491</v>
      </c>
      <c r="H192" s="285">
        <v>0</v>
      </c>
      <c r="I192" s="286">
        <v>0</v>
      </c>
      <c r="J192" s="285">
        <v>0</v>
      </c>
      <c r="K192" s="284">
        <v>69</v>
      </c>
      <c r="L192" s="285">
        <v>103.91304347826087</v>
      </c>
      <c r="M192" s="286">
        <v>0.2006941723114819</v>
      </c>
      <c r="N192" s="285">
        <v>336</v>
      </c>
    </row>
    <row r="193" spans="2:14" x14ac:dyDescent="0.2">
      <c r="B193" s="104" t="s">
        <v>550</v>
      </c>
      <c r="C193" s="284">
        <v>1465</v>
      </c>
      <c r="D193" s="285">
        <v>258.32832764505122</v>
      </c>
      <c r="E193" s="286">
        <v>0.19081960699685174</v>
      </c>
      <c r="F193" s="285">
        <v>2840</v>
      </c>
      <c r="G193" s="284">
        <v>463</v>
      </c>
      <c r="H193" s="285">
        <v>0</v>
      </c>
      <c r="I193" s="286">
        <v>0</v>
      </c>
      <c r="J193" s="285">
        <v>0</v>
      </c>
      <c r="K193" s="284">
        <v>25</v>
      </c>
      <c r="L193" s="285">
        <v>117.44</v>
      </c>
      <c r="M193" s="286">
        <v>0.19998637694979915</v>
      </c>
      <c r="N193" s="285">
        <v>247</v>
      </c>
    </row>
    <row r="194" spans="2:14" x14ac:dyDescent="0.2">
      <c r="B194" s="104" t="s">
        <v>551</v>
      </c>
      <c r="C194" s="284">
        <v>1000</v>
      </c>
      <c r="D194" s="285">
        <v>196.547</v>
      </c>
      <c r="E194" s="286">
        <v>0.20039478017412327</v>
      </c>
      <c r="F194" s="285">
        <v>540</v>
      </c>
      <c r="G194" s="284">
        <v>308</v>
      </c>
      <c r="H194" s="285">
        <v>0</v>
      </c>
      <c r="I194" s="286">
        <v>0</v>
      </c>
      <c r="J194" s="285">
        <v>0</v>
      </c>
      <c r="K194" s="284">
        <v>5</v>
      </c>
      <c r="L194" s="285">
        <v>80</v>
      </c>
      <c r="M194" s="286">
        <v>0.19910403185664505</v>
      </c>
      <c r="N194" s="285">
        <v>121</v>
      </c>
    </row>
    <row r="195" spans="2:14" x14ac:dyDescent="0.2">
      <c r="B195" s="104" t="s">
        <v>552</v>
      </c>
      <c r="C195" s="284">
        <v>0</v>
      </c>
      <c r="D195" s="285">
        <v>0</v>
      </c>
      <c r="E195" s="286">
        <v>0</v>
      </c>
      <c r="F195" s="285">
        <v>0</v>
      </c>
      <c r="G195" s="284">
        <v>0</v>
      </c>
      <c r="H195" s="285">
        <v>0</v>
      </c>
      <c r="I195" s="286">
        <v>0</v>
      </c>
      <c r="J195" s="285">
        <v>0</v>
      </c>
      <c r="K195" s="284">
        <v>0</v>
      </c>
      <c r="L195" s="285">
        <v>0</v>
      </c>
      <c r="M195" s="286">
        <v>0</v>
      </c>
      <c r="N195" s="285">
        <v>0</v>
      </c>
    </row>
    <row r="196" spans="2:14" x14ac:dyDescent="0.2">
      <c r="B196" s="104" t="s">
        <v>553</v>
      </c>
      <c r="C196" s="284">
        <v>0</v>
      </c>
      <c r="D196" s="285">
        <v>0</v>
      </c>
      <c r="E196" s="286">
        <v>0</v>
      </c>
      <c r="F196" s="285">
        <v>0</v>
      </c>
      <c r="G196" s="284">
        <v>0</v>
      </c>
      <c r="H196" s="285">
        <v>0</v>
      </c>
      <c r="I196" s="286">
        <v>0</v>
      </c>
      <c r="J196" s="285">
        <v>0</v>
      </c>
      <c r="K196" s="284">
        <v>0</v>
      </c>
      <c r="L196" s="285">
        <v>0</v>
      </c>
      <c r="M196" s="286">
        <v>0</v>
      </c>
      <c r="N196" s="285">
        <v>0</v>
      </c>
    </row>
    <row r="197" spans="2:14" x14ac:dyDescent="0.2">
      <c r="B197" s="104" t="s">
        <v>554</v>
      </c>
      <c r="C197" s="284">
        <v>0</v>
      </c>
      <c r="D197" s="285">
        <v>0</v>
      </c>
      <c r="E197" s="286">
        <v>0</v>
      </c>
      <c r="F197" s="285">
        <v>0</v>
      </c>
      <c r="G197" s="284">
        <v>0</v>
      </c>
      <c r="H197" s="285">
        <v>0</v>
      </c>
      <c r="I197" s="286">
        <v>0</v>
      </c>
      <c r="J197" s="285">
        <v>0</v>
      </c>
      <c r="K197" s="284">
        <v>0</v>
      </c>
      <c r="L197" s="285">
        <v>0</v>
      </c>
      <c r="M197" s="286">
        <v>0</v>
      </c>
      <c r="N197" s="285">
        <v>0</v>
      </c>
    </row>
    <row r="198" spans="2:14" x14ac:dyDescent="0.2">
      <c r="B198" s="104" t="s">
        <v>555</v>
      </c>
      <c r="C198" s="284">
        <v>1534</v>
      </c>
      <c r="D198" s="285">
        <v>250.40547588005217</v>
      </c>
      <c r="E198" s="286">
        <v>0.2343130281806125</v>
      </c>
      <c r="F198" s="285">
        <v>693</v>
      </c>
      <c r="G198" s="284">
        <v>514</v>
      </c>
      <c r="H198" s="285">
        <v>0</v>
      </c>
      <c r="I198" s="286">
        <v>0</v>
      </c>
      <c r="J198" s="285">
        <v>0</v>
      </c>
      <c r="K198" s="284">
        <v>38</v>
      </c>
      <c r="L198" s="285">
        <v>104.78947368421052</v>
      </c>
      <c r="M198" s="286">
        <v>0.20340195126934679</v>
      </c>
      <c r="N198" s="285">
        <v>168</v>
      </c>
    </row>
    <row r="199" spans="2:14" x14ac:dyDescent="0.2">
      <c r="B199" s="104" t="s">
        <v>556</v>
      </c>
      <c r="C199" s="284">
        <v>555</v>
      </c>
      <c r="D199" s="285">
        <v>298.44144144144144</v>
      </c>
      <c r="E199" s="286">
        <v>0.23294456500184935</v>
      </c>
      <c r="F199" s="285">
        <v>1319</v>
      </c>
      <c r="G199" s="284">
        <v>614</v>
      </c>
      <c r="H199" s="285">
        <v>0</v>
      </c>
      <c r="I199" s="286">
        <v>0</v>
      </c>
      <c r="J199" s="285">
        <v>0</v>
      </c>
      <c r="K199" s="284">
        <v>228</v>
      </c>
      <c r="L199" s="285">
        <v>112.13157894736842</v>
      </c>
      <c r="M199" s="286">
        <v>0.2024308167385882</v>
      </c>
      <c r="N199" s="285">
        <v>304</v>
      </c>
    </row>
    <row r="200" spans="2:14" x14ac:dyDescent="0.2">
      <c r="B200" s="104" t="s">
        <v>557</v>
      </c>
      <c r="C200" s="284">
        <v>0</v>
      </c>
      <c r="D200" s="285">
        <v>0</v>
      </c>
      <c r="E200" s="286">
        <v>0</v>
      </c>
      <c r="F200" s="285">
        <v>0</v>
      </c>
      <c r="G200" s="284">
        <v>0</v>
      </c>
      <c r="H200" s="285">
        <v>0</v>
      </c>
      <c r="I200" s="286">
        <v>0</v>
      </c>
      <c r="J200" s="285">
        <v>0</v>
      </c>
      <c r="K200" s="284">
        <v>0</v>
      </c>
      <c r="L200" s="285">
        <v>0</v>
      </c>
      <c r="M200" s="286">
        <v>0</v>
      </c>
      <c r="N200" s="285">
        <v>0</v>
      </c>
    </row>
    <row r="201" spans="2:14" x14ac:dyDescent="0.2">
      <c r="B201" s="104" t="s">
        <v>558</v>
      </c>
      <c r="C201" s="284">
        <v>589</v>
      </c>
      <c r="D201" s="285">
        <v>318.56876061120545</v>
      </c>
      <c r="E201" s="286">
        <v>0.24435687300506204</v>
      </c>
      <c r="F201" s="285">
        <v>657</v>
      </c>
      <c r="G201" s="284">
        <v>198</v>
      </c>
      <c r="H201" s="285">
        <v>0</v>
      </c>
      <c r="I201" s="286">
        <v>0</v>
      </c>
      <c r="J201" s="285">
        <v>0</v>
      </c>
      <c r="K201" s="284">
        <v>52</v>
      </c>
      <c r="L201" s="285">
        <v>107.19230769230769</v>
      </c>
      <c r="M201" s="286">
        <v>0.20210297316896297</v>
      </c>
      <c r="N201" s="285">
        <v>201</v>
      </c>
    </row>
    <row r="202" spans="2:14" x14ac:dyDescent="0.2">
      <c r="B202" s="104" t="s">
        <v>559</v>
      </c>
      <c r="C202" s="284">
        <v>1535</v>
      </c>
      <c r="D202" s="285">
        <v>277.86058631921821</v>
      </c>
      <c r="E202" s="286">
        <v>0.22598011555548481</v>
      </c>
      <c r="F202" s="285">
        <v>1145</v>
      </c>
      <c r="G202" s="284">
        <v>731</v>
      </c>
      <c r="H202" s="285">
        <v>0</v>
      </c>
      <c r="I202" s="286">
        <v>0</v>
      </c>
      <c r="J202" s="285">
        <v>0</v>
      </c>
      <c r="K202" s="284">
        <v>314</v>
      </c>
      <c r="L202" s="285">
        <v>118.51273885350318</v>
      </c>
      <c r="M202" s="286">
        <v>0.20309557984816817</v>
      </c>
      <c r="N202" s="285">
        <v>373</v>
      </c>
    </row>
    <row r="203" spans="2:14" x14ac:dyDescent="0.2">
      <c r="B203" s="104" t="s">
        <v>560</v>
      </c>
      <c r="C203" s="284">
        <v>2705</v>
      </c>
      <c r="D203" s="285">
        <v>323.29833641404804</v>
      </c>
      <c r="E203" s="286">
        <v>0.20243091538832081</v>
      </c>
      <c r="F203" s="285">
        <v>6336</v>
      </c>
      <c r="G203" s="284">
        <v>924</v>
      </c>
      <c r="H203" s="285">
        <v>0</v>
      </c>
      <c r="I203" s="286">
        <v>0</v>
      </c>
      <c r="J203" s="285">
        <v>0</v>
      </c>
      <c r="K203" s="284">
        <v>337</v>
      </c>
      <c r="L203" s="285">
        <v>114</v>
      </c>
      <c r="M203" s="286">
        <v>0.20390312770350238</v>
      </c>
      <c r="N203" s="285">
        <v>354</v>
      </c>
    </row>
    <row r="204" spans="2:14" x14ac:dyDescent="0.2">
      <c r="B204" s="104" t="s">
        <v>561</v>
      </c>
      <c r="C204" s="284">
        <v>0</v>
      </c>
      <c r="D204" s="285">
        <v>0</v>
      </c>
      <c r="E204" s="286">
        <v>0</v>
      </c>
      <c r="F204" s="285">
        <v>0</v>
      </c>
      <c r="G204" s="284">
        <v>0</v>
      </c>
      <c r="H204" s="285">
        <v>0</v>
      </c>
      <c r="I204" s="286">
        <v>0</v>
      </c>
      <c r="J204" s="285">
        <v>0</v>
      </c>
      <c r="K204" s="284">
        <v>0</v>
      </c>
      <c r="L204" s="285">
        <v>0</v>
      </c>
      <c r="M204" s="286">
        <v>0</v>
      </c>
      <c r="N204" s="285">
        <v>0</v>
      </c>
    </row>
    <row r="205" spans="2:14" x14ac:dyDescent="0.2">
      <c r="B205" s="104" t="s">
        <v>562</v>
      </c>
      <c r="C205" s="284">
        <v>1826</v>
      </c>
      <c r="D205" s="285">
        <v>256.86363636363637</v>
      </c>
      <c r="E205" s="286">
        <v>0.21706079634882225</v>
      </c>
      <c r="F205" s="285">
        <v>659</v>
      </c>
      <c r="G205" s="284">
        <v>512</v>
      </c>
      <c r="H205" s="285">
        <v>0</v>
      </c>
      <c r="I205" s="286">
        <v>0</v>
      </c>
      <c r="J205" s="285">
        <v>0</v>
      </c>
      <c r="K205" s="284">
        <v>242</v>
      </c>
      <c r="L205" s="285">
        <v>100.09917355371901</v>
      </c>
      <c r="M205" s="286">
        <v>0.20084070539659904</v>
      </c>
      <c r="N205" s="285">
        <v>316</v>
      </c>
    </row>
    <row r="206" spans="2:14" x14ac:dyDescent="0.2">
      <c r="B206" s="104" t="s">
        <v>563</v>
      </c>
      <c r="C206" s="284">
        <v>0</v>
      </c>
      <c r="D206" s="285">
        <v>0</v>
      </c>
      <c r="E206" s="286">
        <v>0</v>
      </c>
      <c r="F206" s="285">
        <v>0</v>
      </c>
      <c r="G206" s="284">
        <v>7</v>
      </c>
      <c r="H206" s="285">
        <v>0</v>
      </c>
      <c r="I206" s="286">
        <v>0</v>
      </c>
      <c r="J206" s="285">
        <v>0</v>
      </c>
      <c r="K206" s="284">
        <v>0</v>
      </c>
      <c r="L206" s="285">
        <v>0</v>
      </c>
      <c r="M206" s="286">
        <v>0</v>
      </c>
      <c r="N206" s="285">
        <v>0</v>
      </c>
    </row>
    <row r="207" spans="2:14" x14ac:dyDescent="0.2">
      <c r="B207" s="104" t="s">
        <v>564</v>
      </c>
      <c r="C207" s="284">
        <v>1233</v>
      </c>
      <c r="D207" s="285">
        <v>239.06974858069748</v>
      </c>
      <c r="E207" s="286">
        <v>0.21192892397395946</v>
      </c>
      <c r="F207" s="285">
        <v>3301</v>
      </c>
      <c r="G207" s="284">
        <v>660</v>
      </c>
      <c r="H207" s="285">
        <v>0</v>
      </c>
      <c r="I207" s="286">
        <v>0</v>
      </c>
      <c r="J207" s="285">
        <v>0</v>
      </c>
      <c r="K207" s="284">
        <v>181</v>
      </c>
      <c r="L207" s="285">
        <v>93.563535911602216</v>
      </c>
      <c r="M207" s="286">
        <v>0.20104469638511313</v>
      </c>
      <c r="N207" s="285">
        <v>212</v>
      </c>
    </row>
    <row r="208" spans="2:14" x14ac:dyDescent="0.2">
      <c r="B208" s="104" t="s">
        <v>565</v>
      </c>
      <c r="C208" s="284">
        <v>2709</v>
      </c>
      <c r="D208" s="285">
        <v>240.46880767811001</v>
      </c>
      <c r="E208" s="286">
        <v>0.25281306588282959</v>
      </c>
      <c r="F208" s="285">
        <v>725</v>
      </c>
      <c r="G208" s="284">
        <v>1182</v>
      </c>
      <c r="H208" s="285">
        <v>0</v>
      </c>
      <c r="I208" s="286">
        <v>0</v>
      </c>
      <c r="J208" s="285">
        <v>0</v>
      </c>
      <c r="K208" s="284">
        <v>160</v>
      </c>
      <c r="L208" s="285">
        <v>89.525000000000006</v>
      </c>
      <c r="M208" s="286">
        <v>0.20048988732591511</v>
      </c>
      <c r="N208" s="285">
        <v>208</v>
      </c>
    </row>
    <row r="209" spans="2:14" x14ac:dyDescent="0.2">
      <c r="B209" s="104" t="s">
        <v>566</v>
      </c>
      <c r="C209" s="284">
        <v>0</v>
      </c>
      <c r="D209" s="285">
        <v>0</v>
      </c>
      <c r="E209" s="286">
        <v>0</v>
      </c>
      <c r="F209" s="285">
        <v>0</v>
      </c>
      <c r="G209" s="284">
        <v>0</v>
      </c>
      <c r="H209" s="285">
        <v>0</v>
      </c>
      <c r="I209" s="286">
        <v>0</v>
      </c>
      <c r="J209" s="285">
        <v>0</v>
      </c>
      <c r="K209" s="284">
        <v>0</v>
      </c>
      <c r="L209" s="285">
        <v>0</v>
      </c>
      <c r="M209" s="286">
        <v>0</v>
      </c>
      <c r="N209" s="285">
        <v>0</v>
      </c>
    </row>
    <row r="210" spans="2:14" x14ac:dyDescent="0.2">
      <c r="B210" s="104" t="s">
        <v>567</v>
      </c>
      <c r="C210" s="284">
        <v>0</v>
      </c>
      <c r="D210" s="285">
        <v>0</v>
      </c>
      <c r="E210" s="286">
        <v>0</v>
      </c>
      <c r="F210" s="285">
        <v>0</v>
      </c>
      <c r="G210" s="284">
        <v>0</v>
      </c>
      <c r="H210" s="285">
        <v>0</v>
      </c>
      <c r="I210" s="286">
        <v>0</v>
      </c>
      <c r="J210" s="285">
        <v>0</v>
      </c>
      <c r="K210" s="284">
        <v>0</v>
      </c>
      <c r="L210" s="285">
        <v>0</v>
      </c>
      <c r="M210" s="286">
        <v>0</v>
      </c>
      <c r="N210" s="285">
        <v>0</v>
      </c>
    </row>
    <row r="211" spans="2:14" x14ac:dyDescent="0.2">
      <c r="B211" s="104" t="s">
        <v>568</v>
      </c>
      <c r="C211" s="284">
        <v>1943</v>
      </c>
      <c r="D211" s="285">
        <v>210.62532166752445</v>
      </c>
      <c r="E211" s="286">
        <v>0.21670671663999608</v>
      </c>
      <c r="F211" s="285">
        <v>751</v>
      </c>
      <c r="G211" s="284">
        <v>583</v>
      </c>
      <c r="H211" s="285">
        <v>0</v>
      </c>
      <c r="I211" s="286">
        <v>0</v>
      </c>
      <c r="J211" s="285">
        <v>0</v>
      </c>
      <c r="K211" s="284">
        <v>73</v>
      </c>
      <c r="L211" s="285">
        <v>90.041095890410958</v>
      </c>
      <c r="M211" s="286">
        <v>0.19997566095713282</v>
      </c>
      <c r="N211" s="285">
        <v>208</v>
      </c>
    </row>
    <row r="212" spans="2:14" x14ac:dyDescent="0.2">
      <c r="B212" s="104" t="s">
        <v>569</v>
      </c>
      <c r="C212" s="284">
        <v>0</v>
      </c>
      <c r="D212" s="285">
        <v>0</v>
      </c>
      <c r="E212" s="286">
        <v>0</v>
      </c>
      <c r="F212" s="285">
        <v>0</v>
      </c>
      <c r="G212" s="284">
        <v>0</v>
      </c>
      <c r="H212" s="285">
        <v>0</v>
      </c>
      <c r="I212" s="286">
        <v>0</v>
      </c>
      <c r="J212" s="285">
        <v>0</v>
      </c>
      <c r="K212" s="284">
        <v>0</v>
      </c>
      <c r="L212" s="285">
        <v>0</v>
      </c>
      <c r="M212" s="286">
        <v>0</v>
      </c>
      <c r="N212" s="285">
        <v>0</v>
      </c>
    </row>
    <row r="213" spans="2:14" x14ac:dyDescent="0.2">
      <c r="B213" s="104" t="s">
        <v>570</v>
      </c>
      <c r="C213" s="284">
        <v>0</v>
      </c>
      <c r="D213" s="285">
        <v>0</v>
      </c>
      <c r="E213" s="286">
        <v>0</v>
      </c>
      <c r="F213" s="285">
        <v>0</v>
      </c>
      <c r="G213" s="284">
        <v>0</v>
      </c>
      <c r="H213" s="285">
        <v>0</v>
      </c>
      <c r="I213" s="286">
        <v>0</v>
      </c>
      <c r="J213" s="285">
        <v>0</v>
      </c>
      <c r="K213" s="284">
        <v>0</v>
      </c>
      <c r="L213" s="285">
        <v>0</v>
      </c>
      <c r="M213" s="286">
        <v>0</v>
      </c>
      <c r="N213" s="285">
        <v>0</v>
      </c>
    </row>
    <row r="214" spans="2:14" x14ac:dyDescent="0.2">
      <c r="B214" s="104" t="s">
        <v>571</v>
      </c>
      <c r="C214" s="284">
        <v>460</v>
      </c>
      <c r="D214" s="285">
        <v>204.60652173913044</v>
      </c>
      <c r="E214" s="286">
        <v>0.21205996863678145</v>
      </c>
      <c r="F214" s="285">
        <v>535</v>
      </c>
      <c r="G214" s="284">
        <v>220</v>
      </c>
      <c r="H214" s="285">
        <v>0</v>
      </c>
      <c r="I214" s="286">
        <v>0</v>
      </c>
      <c r="J214" s="285">
        <v>0</v>
      </c>
      <c r="K214" s="284">
        <v>71</v>
      </c>
      <c r="L214" s="285">
        <v>112.30985915492958</v>
      </c>
      <c r="M214" s="286">
        <v>0.20316958825927434</v>
      </c>
      <c r="N214" s="285">
        <v>264</v>
      </c>
    </row>
    <row r="215" spans="2:14" x14ac:dyDescent="0.2">
      <c r="B215" s="104" t="s">
        <v>572</v>
      </c>
      <c r="C215" s="284">
        <v>393</v>
      </c>
      <c r="D215" s="285">
        <v>222.60559796437659</v>
      </c>
      <c r="E215" s="286">
        <v>0.23320857724747546</v>
      </c>
      <c r="F215" s="285">
        <v>607</v>
      </c>
      <c r="G215" s="284">
        <v>364</v>
      </c>
      <c r="H215" s="285">
        <v>0</v>
      </c>
      <c r="I215" s="286">
        <v>0</v>
      </c>
      <c r="J215" s="285">
        <v>0</v>
      </c>
      <c r="K215" s="284">
        <v>253</v>
      </c>
      <c r="L215" s="285">
        <v>105.80632411067194</v>
      </c>
      <c r="M215" s="286">
        <v>0.2031494270319496</v>
      </c>
      <c r="N215" s="285">
        <v>305</v>
      </c>
    </row>
    <row r="216" spans="2:14" x14ac:dyDescent="0.2">
      <c r="B216" s="104" t="s">
        <v>573</v>
      </c>
      <c r="C216" s="284">
        <v>328</v>
      </c>
      <c r="D216" s="285">
        <v>272.59451219512198</v>
      </c>
      <c r="E216" s="286">
        <v>0.24915495587378822</v>
      </c>
      <c r="F216" s="285">
        <v>1371</v>
      </c>
      <c r="G216" s="284">
        <v>238</v>
      </c>
      <c r="H216" s="285">
        <v>0</v>
      </c>
      <c r="I216" s="286">
        <v>0</v>
      </c>
      <c r="J216" s="285">
        <v>0</v>
      </c>
      <c r="K216" s="284">
        <v>28</v>
      </c>
      <c r="L216" s="285">
        <v>81.071428571428569</v>
      </c>
      <c r="M216" s="286">
        <v>0.20307747360887451</v>
      </c>
      <c r="N216" s="285">
        <v>149</v>
      </c>
    </row>
    <row r="217" spans="2:14" x14ac:dyDescent="0.2">
      <c r="B217" s="104" t="s">
        <v>574</v>
      </c>
      <c r="C217" s="284">
        <v>1716</v>
      </c>
      <c r="D217" s="285">
        <v>300.37937062937061</v>
      </c>
      <c r="E217" s="286">
        <v>0.24044855031426882</v>
      </c>
      <c r="F217" s="285">
        <v>1285</v>
      </c>
      <c r="G217" s="284">
        <v>559</v>
      </c>
      <c r="H217" s="285">
        <v>0</v>
      </c>
      <c r="I217" s="286">
        <v>0</v>
      </c>
      <c r="J217" s="285">
        <v>0</v>
      </c>
      <c r="K217" s="284">
        <v>219</v>
      </c>
      <c r="L217" s="285">
        <v>95.771689497716892</v>
      </c>
      <c r="M217" s="286">
        <v>0.20173903006752214</v>
      </c>
      <c r="N217" s="285">
        <v>270</v>
      </c>
    </row>
    <row r="218" spans="2:14" x14ac:dyDescent="0.2">
      <c r="B218" s="104" t="s">
        <v>575</v>
      </c>
      <c r="C218" s="284">
        <v>45</v>
      </c>
      <c r="D218" s="285">
        <v>285.44444444444446</v>
      </c>
      <c r="E218" s="286">
        <v>0.13319576511090148</v>
      </c>
      <c r="F218" s="285">
        <v>1811</v>
      </c>
      <c r="G218" s="284">
        <v>8</v>
      </c>
      <c r="H218" s="285">
        <v>0</v>
      </c>
      <c r="I218" s="286">
        <v>0</v>
      </c>
      <c r="J218" s="285">
        <v>0</v>
      </c>
      <c r="K218" s="284">
        <v>29</v>
      </c>
      <c r="L218" s="285">
        <v>138.93103448275863</v>
      </c>
      <c r="M218" s="286">
        <v>0.19042442574912566</v>
      </c>
      <c r="N218" s="285">
        <v>529</v>
      </c>
    </row>
    <row r="219" spans="2:14" x14ac:dyDescent="0.2">
      <c r="B219" s="104" t="s">
        <v>576</v>
      </c>
      <c r="C219" s="284">
        <v>1333</v>
      </c>
      <c r="D219" s="285">
        <v>202.10052513128281</v>
      </c>
      <c r="E219" s="286">
        <v>0.20559298389140057</v>
      </c>
      <c r="F219" s="285">
        <v>693</v>
      </c>
      <c r="G219" s="284">
        <v>1015</v>
      </c>
      <c r="H219" s="285">
        <v>0</v>
      </c>
      <c r="I219" s="286">
        <v>0</v>
      </c>
      <c r="J219" s="285">
        <v>0</v>
      </c>
      <c r="K219" s="284">
        <v>187</v>
      </c>
      <c r="L219" s="285">
        <v>97.61497326203208</v>
      </c>
      <c r="M219" s="286">
        <v>0.20099761057951704</v>
      </c>
      <c r="N219" s="285">
        <v>314</v>
      </c>
    </row>
    <row r="220" spans="2:14" x14ac:dyDescent="0.2">
      <c r="B220" s="104" t="s">
        <v>577</v>
      </c>
      <c r="C220" s="284">
        <v>0</v>
      </c>
      <c r="D220" s="285">
        <v>0</v>
      </c>
      <c r="E220" s="286">
        <v>0</v>
      </c>
      <c r="F220" s="285">
        <v>0</v>
      </c>
      <c r="G220" s="284">
        <v>0</v>
      </c>
      <c r="H220" s="285">
        <v>0</v>
      </c>
      <c r="I220" s="286">
        <v>0</v>
      </c>
      <c r="J220" s="285">
        <v>0</v>
      </c>
      <c r="K220" s="284">
        <v>0</v>
      </c>
      <c r="L220" s="285">
        <v>0</v>
      </c>
      <c r="M220" s="286">
        <v>0</v>
      </c>
      <c r="N220" s="285">
        <v>0</v>
      </c>
    </row>
    <row r="221" spans="2:14" x14ac:dyDescent="0.2">
      <c r="B221" s="104" t="s">
        <v>578</v>
      </c>
      <c r="C221" s="284">
        <v>594</v>
      </c>
      <c r="D221" s="285">
        <v>271.26094276094278</v>
      </c>
      <c r="E221" s="286">
        <v>0.21498084066262479</v>
      </c>
      <c r="F221" s="285">
        <v>683</v>
      </c>
      <c r="G221" s="284">
        <v>301</v>
      </c>
      <c r="H221" s="285">
        <v>0</v>
      </c>
      <c r="I221" s="286">
        <v>0</v>
      </c>
      <c r="J221" s="285">
        <v>0</v>
      </c>
      <c r="K221" s="284">
        <v>152</v>
      </c>
      <c r="L221" s="285">
        <v>122.44736842105263</v>
      </c>
      <c r="M221" s="286">
        <v>0.20245178553946896</v>
      </c>
      <c r="N221" s="285">
        <v>614</v>
      </c>
    </row>
    <row r="222" spans="2:14" x14ac:dyDescent="0.2">
      <c r="B222" s="104" t="s">
        <v>579</v>
      </c>
      <c r="C222" s="284">
        <v>0</v>
      </c>
      <c r="D222" s="285">
        <v>0</v>
      </c>
      <c r="E222" s="286">
        <v>0</v>
      </c>
      <c r="F222" s="285">
        <v>0</v>
      </c>
      <c r="G222" s="284">
        <v>0</v>
      </c>
      <c r="H222" s="285">
        <v>0</v>
      </c>
      <c r="I222" s="286">
        <v>0</v>
      </c>
      <c r="J222" s="285">
        <v>0</v>
      </c>
      <c r="K222" s="284">
        <v>0</v>
      </c>
      <c r="L222" s="285">
        <v>0</v>
      </c>
      <c r="M222" s="286">
        <v>0</v>
      </c>
      <c r="N222" s="285">
        <v>0</v>
      </c>
    </row>
    <row r="223" spans="2:14" x14ac:dyDescent="0.2">
      <c r="B223" s="104" t="s">
        <v>580</v>
      </c>
      <c r="C223" s="284">
        <v>1453</v>
      </c>
      <c r="D223" s="285">
        <v>159.82174810736407</v>
      </c>
      <c r="E223" s="286">
        <v>0.17019622098882237</v>
      </c>
      <c r="F223" s="285">
        <v>900</v>
      </c>
      <c r="G223" s="284">
        <v>347</v>
      </c>
      <c r="H223" s="285">
        <v>0</v>
      </c>
      <c r="I223" s="286">
        <v>0</v>
      </c>
      <c r="J223" s="285">
        <v>0</v>
      </c>
      <c r="K223" s="284">
        <v>11</v>
      </c>
      <c r="L223" s="285">
        <v>90.818181818181813</v>
      </c>
      <c r="M223" s="286">
        <v>0.20012019230769229</v>
      </c>
      <c r="N223" s="285">
        <v>169</v>
      </c>
    </row>
    <row r="224" spans="2:14" x14ac:dyDescent="0.2">
      <c r="B224" s="104" t="s">
        <v>581</v>
      </c>
      <c r="C224" s="284">
        <v>1659</v>
      </c>
      <c r="D224" s="285">
        <v>155.96142254370102</v>
      </c>
      <c r="E224" s="286">
        <v>0.17300994101721079</v>
      </c>
      <c r="F224" s="285">
        <v>440</v>
      </c>
      <c r="G224" s="284">
        <v>288</v>
      </c>
      <c r="H224" s="285">
        <v>0</v>
      </c>
      <c r="I224" s="286">
        <v>0</v>
      </c>
      <c r="J224" s="285">
        <v>0</v>
      </c>
      <c r="K224" s="284">
        <v>0</v>
      </c>
      <c r="L224" s="285">
        <v>0</v>
      </c>
      <c r="M224" s="286">
        <v>0</v>
      </c>
      <c r="N224" s="285">
        <v>0</v>
      </c>
    </row>
    <row r="225" spans="2:15" x14ac:dyDescent="0.2">
      <c r="B225" s="104" t="s">
        <v>582</v>
      </c>
      <c r="C225" s="284">
        <v>0</v>
      </c>
      <c r="D225" s="285">
        <v>0</v>
      </c>
      <c r="E225" s="286">
        <v>0</v>
      </c>
      <c r="F225" s="285">
        <v>0</v>
      </c>
      <c r="G225" s="284">
        <v>0</v>
      </c>
      <c r="H225" s="285">
        <v>0</v>
      </c>
      <c r="I225" s="286">
        <v>0</v>
      </c>
      <c r="J225" s="285">
        <v>0</v>
      </c>
      <c r="K225" s="284">
        <v>0</v>
      </c>
      <c r="L225" s="285">
        <v>0</v>
      </c>
      <c r="M225" s="286">
        <v>0</v>
      </c>
      <c r="N225" s="285">
        <v>0</v>
      </c>
    </row>
    <row r="226" spans="2:15" x14ac:dyDescent="0.2">
      <c r="B226" s="104" t="s">
        <v>583</v>
      </c>
      <c r="C226" s="284">
        <v>397</v>
      </c>
      <c r="D226" s="285">
        <v>180.21914357682618</v>
      </c>
      <c r="E226" s="286">
        <v>0.19358006921014392</v>
      </c>
      <c r="F226" s="285">
        <v>357</v>
      </c>
      <c r="G226" s="284">
        <v>271</v>
      </c>
      <c r="H226" s="285">
        <v>0</v>
      </c>
      <c r="I226" s="286">
        <v>0</v>
      </c>
      <c r="J226" s="285">
        <v>0</v>
      </c>
      <c r="K226" s="284">
        <v>87</v>
      </c>
      <c r="L226" s="285">
        <v>105.01149425287356</v>
      </c>
      <c r="M226" s="286">
        <v>0.20106518772833315</v>
      </c>
      <c r="N226" s="285">
        <v>290</v>
      </c>
    </row>
    <row r="227" spans="2:15" x14ac:dyDescent="0.2">
      <c r="B227" s="105" t="s">
        <v>584</v>
      </c>
      <c r="C227" s="287">
        <v>164</v>
      </c>
      <c r="D227" s="288">
        <v>168.15243902439025</v>
      </c>
      <c r="E227" s="289">
        <v>0.20188583936689675</v>
      </c>
      <c r="F227" s="288">
        <v>293</v>
      </c>
      <c r="G227" s="287">
        <v>168</v>
      </c>
      <c r="H227" s="288">
        <v>0</v>
      </c>
      <c r="I227" s="289">
        <v>0</v>
      </c>
      <c r="J227" s="288">
        <v>0</v>
      </c>
      <c r="K227" s="287">
        <v>52</v>
      </c>
      <c r="L227" s="288">
        <v>89.115384615384613</v>
      </c>
      <c r="M227" s="289">
        <v>0.19812732481080841</v>
      </c>
      <c r="N227" s="288">
        <v>165</v>
      </c>
    </row>
    <row r="229" spans="2:15" x14ac:dyDescent="0.2">
      <c r="O229" s="12" t="s">
        <v>313</v>
      </c>
    </row>
    <row r="230" spans="2:15" x14ac:dyDescent="0.2">
      <c r="O230" s="12" t="s">
        <v>145</v>
      </c>
    </row>
    <row r="231" spans="2:15" x14ac:dyDescent="0.2">
      <c r="B231" s="3" t="s">
        <v>0</v>
      </c>
      <c r="C231" s="272"/>
      <c r="D231" s="273"/>
      <c r="E231" s="274"/>
      <c r="F231" s="274"/>
      <c r="G231" s="272"/>
      <c r="H231" s="273"/>
      <c r="I231" s="274"/>
      <c r="J231" s="274"/>
      <c r="K231" s="272"/>
      <c r="L231" s="273"/>
      <c r="M231" s="274"/>
      <c r="N231" s="274"/>
    </row>
    <row r="232" spans="2:15" x14ac:dyDescent="0.2">
      <c r="B232" s="3" t="s">
        <v>277</v>
      </c>
      <c r="C232" s="272"/>
      <c r="D232" s="273"/>
      <c r="E232" s="274"/>
      <c r="F232" s="274"/>
      <c r="G232" s="272"/>
      <c r="H232" s="273"/>
      <c r="I232" s="274"/>
      <c r="J232" s="274"/>
      <c r="K232" s="272"/>
      <c r="L232" s="273"/>
      <c r="M232" s="274"/>
      <c r="N232" s="274"/>
    </row>
    <row r="233" spans="2:15" x14ac:dyDescent="0.2">
      <c r="B233" s="103" t="s">
        <v>308</v>
      </c>
      <c r="C233" s="272"/>
      <c r="D233" s="273"/>
      <c r="E233" s="274"/>
      <c r="F233" s="274"/>
      <c r="G233" s="272"/>
      <c r="H233" s="273"/>
      <c r="I233" s="274"/>
      <c r="J233" s="274"/>
      <c r="K233" s="272"/>
      <c r="L233" s="273"/>
      <c r="M233" s="274"/>
      <c r="N233" s="274"/>
    </row>
    <row r="234" spans="2:15" x14ac:dyDescent="0.2">
      <c r="B234" s="3"/>
      <c r="C234" s="101"/>
      <c r="D234" s="101"/>
      <c r="E234" s="101"/>
      <c r="F234" s="101"/>
      <c r="G234" s="101"/>
      <c r="H234" s="101"/>
      <c r="I234" s="101"/>
      <c r="J234" s="101"/>
      <c r="K234" s="101"/>
      <c r="L234" s="101"/>
      <c r="M234" s="101"/>
      <c r="N234" s="101"/>
    </row>
    <row r="235" spans="2:15" x14ac:dyDescent="0.2">
      <c r="B235" s="109"/>
      <c r="C235" s="180" t="s">
        <v>152</v>
      </c>
      <c r="D235" s="275"/>
      <c r="E235" s="276"/>
      <c r="F235" s="277"/>
      <c r="G235" s="180" t="s">
        <v>2699</v>
      </c>
      <c r="H235" s="275"/>
      <c r="I235" s="276"/>
      <c r="J235" s="277"/>
      <c r="K235" s="180" t="s">
        <v>376</v>
      </c>
      <c r="L235" s="275"/>
      <c r="M235" s="276"/>
      <c r="N235" s="277"/>
    </row>
    <row r="236" spans="2:15" ht="25.5" x14ac:dyDescent="0.2">
      <c r="B236" s="181" t="s">
        <v>314</v>
      </c>
      <c r="C236" s="278" t="s">
        <v>2853</v>
      </c>
      <c r="D236" s="279" t="s">
        <v>2850</v>
      </c>
      <c r="E236" s="280" t="s">
        <v>2851</v>
      </c>
      <c r="F236" s="279" t="s">
        <v>2852</v>
      </c>
      <c r="G236" s="278" t="s">
        <v>2853</v>
      </c>
      <c r="H236" s="279" t="s">
        <v>2850</v>
      </c>
      <c r="I236" s="280" t="s">
        <v>2851</v>
      </c>
      <c r="J236" s="279" t="s">
        <v>2852</v>
      </c>
      <c r="K236" s="278" t="s">
        <v>2853</v>
      </c>
      <c r="L236" s="279" t="s">
        <v>2850</v>
      </c>
      <c r="M236" s="280" t="s">
        <v>2851</v>
      </c>
      <c r="N236" s="279" t="s">
        <v>2852</v>
      </c>
    </row>
    <row r="237" spans="2:15" x14ac:dyDescent="0.2">
      <c r="B237" s="129" t="s">
        <v>585</v>
      </c>
      <c r="C237" s="281">
        <v>622</v>
      </c>
      <c r="D237" s="282">
        <v>264.21543408360128</v>
      </c>
      <c r="E237" s="283">
        <v>0.20023759191456447</v>
      </c>
      <c r="F237" s="282">
        <v>814</v>
      </c>
      <c r="G237" s="281">
        <v>379</v>
      </c>
      <c r="H237" s="282">
        <v>0</v>
      </c>
      <c r="I237" s="283">
        <v>0</v>
      </c>
      <c r="J237" s="282">
        <v>0</v>
      </c>
      <c r="K237" s="281">
        <v>111</v>
      </c>
      <c r="L237" s="282">
        <v>116.66666666666667</v>
      </c>
      <c r="M237" s="283">
        <v>0.19609327680193811</v>
      </c>
      <c r="N237" s="282">
        <v>274</v>
      </c>
    </row>
    <row r="238" spans="2:15" x14ac:dyDescent="0.2">
      <c r="B238" s="104" t="s">
        <v>586</v>
      </c>
      <c r="C238" s="284">
        <v>1028</v>
      </c>
      <c r="D238" s="285">
        <v>282.14883268482492</v>
      </c>
      <c r="E238" s="286">
        <v>0.20203125522406351</v>
      </c>
      <c r="F238" s="285">
        <v>1159</v>
      </c>
      <c r="G238" s="284">
        <v>393</v>
      </c>
      <c r="H238" s="285">
        <v>0</v>
      </c>
      <c r="I238" s="286">
        <v>0</v>
      </c>
      <c r="J238" s="285">
        <v>0</v>
      </c>
      <c r="K238" s="284">
        <v>62</v>
      </c>
      <c r="L238" s="285">
        <v>123.6774193548387</v>
      </c>
      <c r="M238" s="286">
        <v>0.20151371807000951</v>
      </c>
      <c r="N238" s="285">
        <v>256</v>
      </c>
    </row>
    <row r="239" spans="2:15" x14ac:dyDescent="0.2">
      <c r="B239" s="104" t="s">
        <v>587</v>
      </c>
      <c r="C239" s="284">
        <v>0</v>
      </c>
      <c r="D239" s="285">
        <v>0</v>
      </c>
      <c r="E239" s="286">
        <v>0</v>
      </c>
      <c r="F239" s="285">
        <v>0</v>
      </c>
      <c r="G239" s="284">
        <v>0</v>
      </c>
      <c r="H239" s="285">
        <v>0</v>
      </c>
      <c r="I239" s="286">
        <v>0</v>
      </c>
      <c r="J239" s="285">
        <v>0</v>
      </c>
      <c r="K239" s="284">
        <v>0</v>
      </c>
      <c r="L239" s="285">
        <v>0</v>
      </c>
      <c r="M239" s="286">
        <v>0</v>
      </c>
      <c r="N239" s="285">
        <v>0</v>
      </c>
    </row>
    <row r="240" spans="2:15" x14ac:dyDescent="0.2">
      <c r="B240" s="104" t="s">
        <v>588</v>
      </c>
      <c r="C240" s="284">
        <v>617</v>
      </c>
      <c r="D240" s="285">
        <v>184.69205834683956</v>
      </c>
      <c r="E240" s="286">
        <v>0.21146833681280452</v>
      </c>
      <c r="F240" s="285">
        <v>740</v>
      </c>
      <c r="G240" s="284">
        <v>592</v>
      </c>
      <c r="H240" s="285">
        <v>0</v>
      </c>
      <c r="I240" s="286">
        <v>0</v>
      </c>
      <c r="J240" s="285">
        <v>0</v>
      </c>
      <c r="K240" s="284">
        <v>203</v>
      </c>
      <c r="L240" s="285">
        <v>90.078817733990149</v>
      </c>
      <c r="M240" s="286">
        <v>0.19881705699436791</v>
      </c>
      <c r="N240" s="285">
        <v>252</v>
      </c>
    </row>
    <row r="241" spans="2:14" x14ac:dyDescent="0.2">
      <c r="B241" s="104" t="s">
        <v>589</v>
      </c>
      <c r="C241" s="284">
        <v>1165</v>
      </c>
      <c r="D241" s="285">
        <v>212.35708154506437</v>
      </c>
      <c r="E241" s="286">
        <v>0.18019065265905687</v>
      </c>
      <c r="F241" s="285">
        <v>643</v>
      </c>
      <c r="G241" s="284">
        <v>1208</v>
      </c>
      <c r="H241" s="285">
        <v>0</v>
      </c>
      <c r="I241" s="286">
        <v>0</v>
      </c>
      <c r="J241" s="285">
        <v>0</v>
      </c>
      <c r="K241" s="284">
        <v>187</v>
      </c>
      <c r="L241" s="285">
        <v>124.85561497326204</v>
      </c>
      <c r="M241" s="286">
        <v>0.19973309608540935</v>
      </c>
      <c r="N241" s="285">
        <v>458</v>
      </c>
    </row>
    <row r="242" spans="2:14" x14ac:dyDescent="0.2">
      <c r="B242" s="104" t="s">
        <v>590</v>
      </c>
      <c r="C242" s="284">
        <v>765</v>
      </c>
      <c r="D242" s="285">
        <v>224.640522875817</v>
      </c>
      <c r="E242" s="286">
        <v>0.16895346185004279</v>
      </c>
      <c r="F242" s="285">
        <v>612</v>
      </c>
      <c r="G242" s="284">
        <v>244</v>
      </c>
      <c r="H242" s="285">
        <v>0</v>
      </c>
      <c r="I242" s="286">
        <v>0</v>
      </c>
      <c r="J242" s="285">
        <v>0</v>
      </c>
      <c r="K242" s="284">
        <v>416</v>
      </c>
      <c r="L242" s="285">
        <v>121.56971153846153</v>
      </c>
      <c r="M242" s="286">
        <v>0.19837060978575516</v>
      </c>
      <c r="N242" s="285">
        <v>320</v>
      </c>
    </row>
    <row r="243" spans="2:14" x14ac:dyDescent="0.2">
      <c r="B243" s="104" t="s">
        <v>591</v>
      </c>
      <c r="C243" s="284">
        <v>0</v>
      </c>
      <c r="D243" s="285">
        <v>0</v>
      </c>
      <c r="E243" s="286">
        <v>0</v>
      </c>
      <c r="F243" s="285">
        <v>0</v>
      </c>
      <c r="G243" s="284">
        <v>0</v>
      </c>
      <c r="H243" s="285">
        <v>0</v>
      </c>
      <c r="I243" s="286">
        <v>0</v>
      </c>
      <c r="J243" s="285">
        <v>0</v>
      </c>
      <c r="K243" s="284">
        <v>0</v>
      </c>
      <c r="L243" s="285">
        <v>0</v>
      </c>
      <c r="M243" s="286">
        <v>0</v>
      </c>
      <c r="N243" s="285">
        <v>0</v>
      </c>
    </row>
    <row r="244" spans="2:14" x14ac:dyDescent="0.2">
      <c r="B244" s="104" t="s">
        <v>592</v>
      </c>
      <c r="C244" s="284">
        <v>0</v>
      </c>
      <c r="D244" s="285">
        <v>0</v>
      </c>
      <c r="E244" s="286">
        <v>0</v>
      </c>
      <c r="F244" s="285">
        <v>0</v>
      </c>
      <c r="G244" s="284">
        <v>0</v>
      </c>
      <c r="H244" s="285">
        <v>0</v>
      </c>
      <c r="I244" s="286">
        <v>0</v>
      </c>
      <c r="J244" s="285">
        <v>0</v>
      </c>
      <c r="K244" s="284">
        <v>0</v>
      </c>
      <c r="L244" s="285">
        <v>0</v>
      </c>
      <c r="M244" s="286">
        <v>0</v>
      </c>
      <c r="N244" s="285">
        <v>0</v>
      </c>
    </row>
    <row r="245" spans="2:14" x14ac:dyDescent="0.2">
      <c r="B245" s="104" t="s">
        <v>593</v>
      </c>
      <c r="C245" s="284">
        <v>972</v>
      </c>
      <c r="D245" s="285">
        <v>262.62757201646093</v>
      </c>
      <c r="E245" s="286">
        <v>0.18180212530027462</v>
      </c>
      <c r="F245" s="285">
        <v>978</v>
      </c>
      <c r="G245" s="284">
        <v>446</v>
      </c>
      <c r="H245" s="285">
        <v>0</v>
      </c>
      <c r="I245" s="286">
        <v>0</v>
      </c>
      <c r="J245" s="285">
        <v>0</v>
      </c>
      <c r="K245" s="284">
        <v>1565</v>
      </c>
      <c r="L245" s="285">
        <v>92.171246006389779</v>
      </c>
      <c r="M245" s="286">
        <v>0.1947152797932008</v>
      </c>
      <c r="N245" s="285">
        <v>607</v>
      </c>
    </row>
    <row r="246" spans="2:14" x14ac:dyDescent="0.2">
      <c r="B246" s="104" t="s">
        <v>594</v>
      </c>
      <c r="C246" s="284">
        <v>51</v>
      </c>
      <c r="D246" s="285">
        <v>291.56862745098039</v>
      </c>
      <c r="E246" s="286">
        <v>0.16603579763061216</v>
      </c>
      <c r="F246" s="285">
        <v>750</v>
      </c>
      <c r="G246" s="284">
        <v>29</v>
      </c>
      <c r="H246" s="285">
        <v>0</v>
      </c>
      <c r="I246" s="286">
        <v>0</v>
      </c>
      <c r="J246" s="285">
        <v>0</v>
      </c>
      <c r="K246" s="284">
        <v>5</v>
      </c>
      <c r="L246" s="285">
        <v>128.80000000000001</v>
      </c>
      <c r="M246" s="286">
        <v>0.19919579338076088</v>
      </c>
      <c r="N246" s="285">
        <v>308</v>
      </c>
    </row>
    <row r="247" spans="2:14" x14ac:dyDescent="0.2">
      <c r="B247" s="104" t="s">
        <v>595</v>
      </c>
      <c r="C247" s="284">
        <v>21</v>
      </c>
      <c r="D247" s="285">
        <v>303.1904761904762</v>
      </c>
      <c r="E247" s="286">
        <v>0.16965546643928686</v>
      </c>
      <c r="F247" s="285">
        <v>662</v>
      </c>
      <c r="G247" s="284">
        <v>2</v>
      </c>
      <c r="H247" s="285">
        <v>0</v>
      </c>
      <c r="I247" s="286">
        <v>0</v>
      </c>
      <c r="J247" s="285">
        <v>0</v>
      </c>
      <c r="K247" s="284">
        <v>0</v>
      </c>
      <c r="L247" s="285">
        <v>0</v>
      </c>
      <c r="M247" s="286">
        <v>0</v>
      </c>
      <c r="N247" s="285">
        <v>0</v>
      </c>
    </row>
    <row r="248" spans="2:14" x14ac:dyDescent="0.2">
      <c r="B248" s="104" t="s">
        <v>596</v>
      </c>
      <c r="C248" s="284">
        <v>927</v>
      </c>
      <c r="D248" s="285">
        <v>287.3732470334412</v>
      </c>
      <c r="E248" s="286">
        <v>0.25750091828252164</v>
      </c>
      <c r="F248" s="285">
        <v>943</v>
      </c>
      <c r="G248" s="284">
        <v>464</v>
      </c>
      <c r="H248" s="285">
        <v>0</v>
      </c>
      <c r="I248" s="286">
        <v>0</v>
      </c>
      <c r="J248" s="285">
        <v>0</v>
      </c>
      <c r="K248" s="284">
        <v>30</v>
      </c>
      <c r="L248" s="285">
        <v>104.4</v>
      </c>
      <c r="M248" s="286">
        <v>0.20290230629696815</v>
      </c>
      <c r="N248" s="285">
        <v>191</v>
      </c>
    </row>
    <row r="249" spans="2:14" x14ac:dyDescent="0.2">
      <c r="B249" s="104" t="s">
        <v>597</v>
      </c>
      <c r="C249" s="284">
        <v>971</v>
      </c>
      <c r="D249" s="285">
        <v>362.84757981462411</v>
      </c>
      <c r="E249" s="286">
        <v>0.29259860280170491</v>
      </c>
      <c r="F249" s="285">
        <v>1309</v>
      </c>
      <c r="G249" s="284">
        <v>555</v>
      </c>
      <c r="H249" s="285">
        <v>0</v>
      </c>
      <c r="I249" s="286">
        <v>0</v>
      </c>
      <c r="J249" s="285">
        <v>0</v>
      </c>
      <c r="K249" s="284">
        <v>193</v>
      </c>
      <c r="L249" s="285">
        <v>117.07253886010362</v>
      </c>
      <c r="M249" s="286">
        <v>0.20434648916543074</v>
      </c>
      <c r="N249" s="285">
        <v>254</v>
      </c>
    </row>
    <row r="250" spans="2:14" x14ac:dyDescent="0.2">
      <c r="B250" s="104" t="s">
        <v>598</v>
      </c>
      <c r="C250" s="284">
        <v>829</v>
      </c>
      <c r="D250" s="285">
        <v>617.21954161640531</v>
      </c>
      <c r="E250" s="286">
        <v>0.37472445385105502</v>
      </c>
      <c r="F250" s="285">
        <v>1362</v>
      </c>
      <c r="G250" s="284">
        <v>217</v>
      </c>
      <c r="H250" s="285">
        <v>0</v>
      </c>
      <c r="I250" s="286">
        <v>0</v>
      </c>
      <c r="J250" s="285">
        <v>0</v>
      </c>
      <c r="K250" s="284">
        <v>46</v>
      </c>
      <c r="L250" s="285">
        <v>145.15217391304347</v>
      </c>
      <c r="M250" s="286">
        <v>0.20335008375209385</v>
      </c>
      <c r="N250" s="285">
        <v>353</v>
      </c>
    </row>
    <row r="251" spans="2:14" x14ac:dyDescent="0.2">
      <c r="B251" s="104" t="s">
        <v>599</v>
      </c>
      <c r="C251" s="284">
        <v>0</v>
      </c>
      <c r="D251" s="285">
        <v>0</v>
      </c>
      <c r="E251" s="286">
        <v>0</v>
      </c>
      <c r="F251" s="285">
        <v>0</v>
      </c>
      <c r="G251" s="284">
        <v>1</v>
      </c>
      <c r="H251" s="285">
        <v>0</v>
      </c>
      <c r="I251" s="286">
        <v>0</v>
      </c>
      <c r="J251" s="285">
        <v>0</v>
      </c>
      <c r="K251" s="284">
        <v>0</v>
      </c>
      <c r="L251" s="285">
        <v>0</v>
      </c>
      <c r="M251" s="286">
        <v>0</v>
      </c>
      <c r="N251" s="285">
        <v>0</v>
      </c>
    </row>
    <row r="252" spans="2:14" x14ac:dyDescent="0.2">
      <c r="B252" s="104" t="s">
        <v>600</v>
      </c>
      <c r="C252" s="284">
        <v>0</v>
      </c>
      <c r="D252" s="285">
        <v>0</v>
      </c>
      <c r="E252" s="286">
        <v>0</v>
      </c>
      <c r="F252" s="285">
        <v>0</v>
      </c>
      <c r="G252" s="284">
        <v>0</v>
      </c>
      <c r="H252" s="285">
        <v>0</v>
      </c>
      <c r="I252" s="286">
        <v>0</v>
      </c>
      <c r="J252" s="285">
        <v>0</v>
      </c>
      <c r="K252" s="284">
        <v>0</v>
      </c>
      <c r="L252" s="285">
        <v>0</v>
      </c>
      <c r="M252" s="286">
        <v>0</v>
      </c>
      <c r="N252" s="285">
        <v>0</v>
      </c>
    </row>
    <row r="253" spans="2:14" x14ac:dyDescent="0.2">
      <c r="B253" s="104" t="s">
        <v>601</v>
      </c>
      <c r="C253" s="284">
        <v>0</v>
      </c>
      <c r="D253" s="285">
        <v>0</v>
      </c>
      <c r="E253" s="286">
        <v>0</v>
      </c>
      <c r="F253" s="285">
        <v>0</v>
      </c>
      <c r="G253" s="284">
        <v>0</v>
      </c>
      <c r="H253" s="285">
        <v>0</v>
      </c>
      <c r="I253" s="286">
        <v>0</v>
      </c>
      <c r="J253" s="285">
        <v>0</v>
      </c>
      <c r="K253" s="284">
        <v>0</v>
      </c>
      <c r="L253" s="285">
        <v>0</v>
      </c>
      <c r="M253" s="286">
        <v>0</v>
      </c>
      <c r="N253" s="285">
        <v>0</v>
      </c>
    </row>
    <row r="254" spans="2:14" x14ac:dyDescent="0.2">
      <c r="B254" s="104" t="s">
        <v>602</v>
      </c>
      <c r="C254" s="284">
        <v>207</v>
      </c>
      <c r="D254" s="285">
        <v>198.768115942029</v>
      </c>
      <c r="E254" s="286">
        <v>0.17120637139861183</v>
      </c>
      <c r="F254" s="285">
        <v>451</v>
      </c>
      <c r="G254" s="284">
        <v>164</v>
      </c>
      <c r="H254" s="285">
        <v>0</v>
      </c>
      <c r="I254" s="286">
        <v>0</v>
      </c>
      <c r="J254" s="285">
        <v>0</v>
      </c>
      <c r="K254" s="284">
        <v>241</v>
      </c>
      <c r="L254" s="285">
        <v>109.83817427385893</v>
      </c>
      <c r="M254" s="286">
        <v>0.19843030839117848</v>
      </c>
      <c r="N254" s="285">
        <v>254</v>
      </c>
    </row>
    <row r="255" spans="2:14" x14ac:dyDescent="0.2">
      <c r="B255" s="104" t="s">
        <v>603</v>
      </c>
      <c r="C255" s="284">
        <v>0</v>
      </c>
      <c r="D255" s="285">
        <v>0</v>
      </c>
      <c r="E255" s="286">
        <v>0</v>
      </c>
      <c r="F255" s="285">
        <v>0</v>
      </c>
      <c r="G255" s="284">
        <v>0</v>
      </c>
      <c r="H255" s="285">
        <v>0</v>
      </c>
      <c r="I255" s="286">
        <v>0</v>
      </c>
      <c r="J255" s="285">
        <v>0</v>
      </c>
      <c r="K255" s="284">
        <v>0</v>
      </c>
      <c r="L255" s="285">
        <v>0</v>
      </c>
      <c r="M255" s="286">
        <v>0</v>
      </c>
      <c r="N255" s="285">
        <v>0</v>
      </c>
    </row>
    <row r="256" spans="2:14" x14ac:dyDescent="0.2">
      <c r="B256" s="104" t="s">
        <v>604</v>
      </c>
      <c r="C256" s="284">
        <v>100</v>
      </c>
      <c r="D256" s="285">
        <v>171.12</v>
      </c>
      <c r="E256" s="286">
        <v>0.16377000229691441</v>
      </c>
      <c r="F256" s="285">
        <v>443</v>
      </c>
      <c r="G256" s="284">
        <v>1142</v>
      </c>
      <c r="H256" s="285">
        <v>0</v>
      </c>
      <c r="I256" s="286">
        <v>0</v>
      </c>
      <c r="J256" s="285">
        <v>0</v>
      </c>
      <c r="K256" s="284">
        <v>851</v>
      </c>
      <c r="L256" s="285">
        <v>107.49823736780259</v>
      </c>
      <c r="M256" s="286">
        <v>0.1973402075199</v>
      </c>
      <c r="N256" s="285">
        <v>1017</v>
      </c>
    </row>
    <row r="257" spans="2:14" x14ac:dyDescent="0.2">
      <c r="B257" s="104" t="s">
        <v>605</v>
      </c>
      <c r="C257" s="284">
        <v>1268</v>
      </c>
      <c r="D257" s="285">
        <v>217.6916403785489</v>
      </c>
      <c r="E257" s="286">
        <v>0.13452975773892262</v>
      </c>
      <c r="F257" s="285">
        <v>1068</v>
      </c>
      <c r="G257" s="284">
        <v>1022</v>
      </c>
      <c r="H257" s="285">
        <v>0</v>
      </c>
      <c r="I257" s="286">
        <v>0</v>
      </c>
      <c r="J257" s="285">
        <v>0</v>
      </c>
      <c r="K257" s="284">
        <v>459</v>
      </c>
      <c r="L257" s="285">
        <v>131.71023965141612</v>
      </c>
      <c r="M257" s="286">
        <v>0.19789000255320821</v>
      </c>
      <c r="N257" s="285">
        <v>504</v>
      </c>
    </row>
    <row r="258" spans="2:14" x14ac:dyDescent="0.2">
      <c r="B258" s="104" t="s">
        <v>606</v>
      </c>
      <c r="C258" s="284">
        <v>393</v>
      </c>
      <c r="D258" s="285">
        <v>165.10178117048346</v>
      </c>
      <c r="E258" s="286">
        <v>0.16401543972113464</v>
      </c>
      <c r="F258" s="285">
        <v>445</v>
      </c>
      <c r="G258" s="284">
        <v>709</v>
      </c>
      <c r="H258" s="285">
        <v>0</v>
      </c>
      <c r="I258" s="286">
        <v>0</v>
      </c>
      <c r="J258" s="285">
        <v>0</v>
      </c>
      <c r="K258" s="284">
        <v>179</v>
      </c>
      <c r="L258" s="285">
        <v>95.508379888268152</v>
      </c>
      <c r="M258" s="286">
        <v>0.19803998795264466</v>
      </c>
      <c r="N258" s="285">
        <v>234</v>
      </c>
    </row>
    <row r="259" spans="2:14" x14ac:dyDescent="0.2">
      <c r="B259" s="104" t="s">
        <v>607</v>
      </c>
      <c r="C259" s="284">
        <v>1626</v>
      </c>
      <c r="D259" s="285">
        <v>206.65498154981549</v>
      </c>
      <c r="E259" s="286">
        <v>0.22422088113299199</v>
      </c>
      <c r="F259" s="285">
        <v>1262</v>
      </c>
      <c r="G259" s="284">
        <v>892</v>
      </c>
      <c r="H259" s="285">
        <v>0</v>
      </c>
      <c r="I259" s="286">
        <v>0</v>
      </c>
      <c r="J259" s="285">
        <v>0</v>
      </c>
      <c r="K259" s="284">
        <v>47</v>
      </c>
      <c r="L259" s="285">
        <v>91.553191489361708</v>
      </c>
      <c r="M259" s="286">
        <v>0.20258945386064031</v>
      </c>
      <c r="N259" s="285">
        <v>165</v>
      </c>
    </row>
    <row r="260" spans="2:14" x14ac:dyDescent="0.2">
      <c r="B260" s="104" t="s">
        <v>608</v>
      </c>
      <c r="C260" s="284">
        <v>736</v>
      </c>
      <c r="D260" s="285">
        <v>202.9796195652174</v>
      </c>
      <c r="E260" s="286">
        <v>0.20580609787681925</v>
      </c>
      <c r="F260" s="285">
        <v>435</v>
      </c>
      <c r="G260" s="284">
        <v>397</v>
      </c>
      <c r="H260" s="285">
        <v>0</v>
      </c>
      <c r="I260" s="286">
        <v>0</v>
      </c>
      <c r="J260" s="285">
        <v>0</v>
      </c>
      <c r="K260" s="284">
        <v>46</v>
      </c>
      <c r="L260" s="285">
        <v>95.369565217391298</v>
      </c>
      <c r="M260" s="286">
        <v>0.19380632620604343</v>
      </c>
      <c r="N260" s="285">
        <v>225</v>
      </c>
    </row>
    <row r="261" spans="2:14" x14ac:dyDescent="0.2">
      <c r="B261" s="104" t="s">
        <v>609</v>
      </c>
      <c r="C261" s="284">
        <v>1305</v>
      </c>
      <c r="D261" s="285">
        <v>286.38007662835247</v>
      </c>
      <c r="E261" s="286">
        <v>0.2291998861746336</v>
      </c>
      <c r="F261" s="285">
        <v>4080</v>
      </c>
      <c r="G261" s="284">
        <v>527</v>
      </c>
      <c r="H261" s="285">
        <v>0</v>
      </c>
      <c r="I261" s="286">
        <v>0</v>
      </c>
      <c r="J261" s="285">
        <v>0</v>
      </c>
      <c r="K261" s="284">
        <v>191</v>
      </c>
      <c r="L261" s="285">
        <v>98.575916230366488</v>
      </c>
      <c r="M261" s="286">
        <v>0.19913062791509351</v>
      </c>
      <c r="N261" s="285">
        <v>242</v>
      </c>
    </row>
    <row r="262" spans="2:14" x14ac:dyDescent="0.2">
      <c r="B262" s="104" t="s">
        <v>610</v>
      </c>
      <c r="C262" s="284">
        <v>2473</v>
      </c>
      <c r="D262" s="285">
        <v>186.57743631217144</v>
      </c>
      <c r="E262" s="286">
        <v>0.18513758545047754</v>
      </c>
      <c r="F262" s="285">
        <v>642</v>
      </c>
      <c r="G262" s="284">
        <v>393</v>
      </c>
      <c r="H262" s="285">
        <v>0</v>
      </c>
      <c r="I262" s="286">
        <v>0</v>
      </c>
      <c r="J262" s="285">
        <v>0</v>
      </c>
      <c r="K262" s="284">
        <v>14</v>
      </c>
      <c r="L262" s="285">
        <v>98.428571428571431</v>
      </c>
      <c r="M262" s="286">
        <v>0.19565526054238247</v>
      </c>
      <c r="N262" s="285">
        <v>179</v>
      </c>
    </row>
    <row r="263" spans="2:14" x14ac:dyDescent="0.2">
      <c r="B263" s="104" t="s">
        <v>611</v>
      </c>
      <c r="C263" s="284">
        <v>914</v>
      </c>
      <c r="D263" s="285">
        <v>246.72100656455143</v>
      </c>
      <c r="E263" s="286">
        <v>0.25913957611994487</v>
      </c>
      <c r="F263" s="285">
        <v>578</v>
      </c>
      <c r="G263" s="284">
        <v>304</v>
      </c>
      <c r="H263" s="285">
        <v>0</v>
      </c>
      <c r="I263" s="286">
        <v>0</v>
      </c>
      <c r="J263" s="285">
        <v>0</v>
      </c>
      <c r="K263" s="284">
        <v>28</v>
      </c>
      <c r="L263" s="285">
        <v>76.642857142857139</v>
      </c>
      <c r="M263" s="286">
        <v>0.20052326667912546</v>
      </c>
      <c r="N263" s="285">
        <v>160</v>
      </c>
    </row>
    <row r="264" spans="2:14" x14ac:dyDescent="0.2">
      <c r="B264" s="104" t="s">
        <v>612</v>
      </c>
      <c r="C264" s="284">
        <v>240</v>
      </c>
      <c r="D264" s="285">
        <v>157.02916666666667</v>
      </c>
      <c r="E264" s="286">
        <v>0.1696138042152544</v>
      </c>
      <c r="F264" s="285">
        <v>307</v>
      </c>
      <c r="G264" s="284">
        <v>510</v>
      </c>
      <c r="H264" s="285">
        <v>0</v>
      </c>
      <c r="I264" s="286">
        <v>0</v>
      </c>
      <c r="J264" s="285">
        <v>0</v>
      </c>
      <c r="K264" s="284">
        <v>115</v>
      </c>
      <c r="L264" s="285">
        <v>103.92173913043479</v>
      </c>
      <c r="M264" s="286">
        <v>0.1992098946526204</v>
      </c>
      <c r="N264" s="285">
        <v>325</v>
      </c>
    </row>
    <row r="265" spans="2:14" x14ac:dyDescent="0.2">
      <c r="B265" s="104" t="s">
        <v>613</v>
      </c>
      <c r="C265" s="284">
        <v>515</v>
      </c>
      <c r="D265" s="285">
        <v>195.96699029126214</v>
      </c>
      <c r="E265" s="286">
        <v>0.14467525728121244</v>
      </c>
      <c r="F265" s="285">
        <v>637</v>
      </c>
      <c r="G265" s="284">
        <v>546</v>
      </c>
      <c r="H265" s="285">
        <v>0</v>
      </c>
      <c r="I265" s="286">
        <v>0</v>
      </c>
      <c r="J265" s="285">
        <v>0</v>
      </c>
      <c r="K265" s="284">
        <v>193</v>
      </c>
      <c r="L265" s="285">
        <v>104.26424870466322</v>
      </c>
      <c r="M265" s="286">
        <v>0.19748373357409932</v>
      </c>
      <c r="N265" s="285">
        <v>273</v>
      </c>
    </row>
    <row r="266" spans="2:14" x14ac:dyDescent="0.2">
      <c r="B266" s="104" t="s">
        <v>614</v>
      </c>
      <c r="C266" s="284">
        <v>2049</v>
      </c>
      <c r="D266" s="285">
        <v>209.03611517813567</v>
      </c>
      <c r="E266" s="286">
        <v>0.19084833413463365</v>
      </c>
      <c r="F266" s="285">
        <v>711</v>
      </c>
      <c r="G266" s="284">
        <v>598</v>
      </c>
      <c r="H266" s="285">
        <v>0</v>
      </c>
      <c r="I266" s="286">
        <v>0</v>
      </c>
      <c r="J266" s="285">
        <v>0</v>
      </c>
      <c r="K266" s="284">
        <v>217</v>
      </c>
      <c r="L266" s="285">
        <v>110.11520737327189</v>
      </c>
      <c r="M266" s="286">
        <v>0.19741407799074695</v>
      </c>
      <c r="N266" s="285">
        <v>291</v>
      </c>
    </row>
    <row r="267" spans="2:14" x14ac:dyDescent="0.2">
      <c r="B267" s="104" t="s">
        <v>615</v>
      </c>
      <c r="C267" s="284">
        <v>0</v>
      </c>
      <c r="D267" s="285">
        <v>0</v>
      </c>
      <c r="E267" s="286">
        <v>0</v>
      </c>
      <c r="F267" s="285">
        <v>0</v>
      </c>
      <c r="G267" s="284">
        <v>0</v>
      </c>
      <c r="H267" s="285">
        <v>0</v>
      </c>
      <c r="I267" s="286">
        <v>0</v>
      </c>
      <c r="J267" s="285">
        <v>0</v>
      </c>
      <c r="K267" s="284">
        <v>0</v>
      </c>
      <c r="L267" s="285">
        <v>0</v>
      </c>
      <c r="M267" s="286">
        <v>0</v>
      </c>
      <c r="N267" s="285">
        <v>0</v>
      </c>
    </row>
    <row r="268" spans="2:14" x14ac:dyDescent="0.2">
      <c r="B268" s="104" t="s">
        <v>616</v>
      </c>
      <c r="C268" s="284">
        <v>0</v>
      </c>
      <c r="D268" s="285">
        <v>0</v>
      </c>
      <c r="E268" s="286">
        <v>0</v>
      </c>
      <c r="F268" s="285">
        <v>0</v>
      </c>
      <c r="G268" s="284">
        <v>0</v>
      </c>
      <c r="H268" s="285">
        <v>0</v>
      </c>
      <c r="I268" s="286">
        <v>0</v>
      </c>
      <c r="J268" s="285">
        <v>0</v>
      </c>
      <c r="K268" s="284">
        <v>0</v>
      </c>
      <c r="L268" s="285">
        <v>0</v>
      </c>
      <c r="M268" s="286">
        <v>0</v>
      </c>
      <c r="N268" s="285">
        <v>0</v>
      </c>
    </row>
    <row r="269" spans="2:14" x14ac:dyDescent="0.2">
      <c r="B269" s="104" t="s">
        <v>617</v>
      </c>
      <c r="C269" s="284">
        <v>0</v>
      </c>
      <c r="D269" s="285">
        <v>0</v>
      </c>
      <c r="E269" s="286">
        <v>0</v>
      </c>
      <c r="F269" s="285">
        <v>0</v>
      </c>
      <c r="G269" s="284">
        <v>0</v>
      </c>
      <c r="H269" s="285">
        <v>0</v>
      </c>
      <c r="I269" s="286">
        <v>0</v>
      </c>
      <c r="J269" s="285">
        <v>0</v>
      </c>
      <c r="K269" s="284">
        <v>0</v>
      </c>
      <c r="L269" s="285">
        <v>0</v>
      </c>
      <c r="M269" s="286">
        <v>0</v>
      </c>
      <c r="N269" s="285">
        <v>0</v>
      </c>
    </row>
    <row r="270" spans="2:14" x14ac:dyDescent="0.2">
      <c r="B270" s="104" t="s">
        <v>618</v>
      </c>
      <c r="C270" s="284">
        <v>2239</v>
      </c>
      <c r="D270" s="285">
        <v>338.08798570790532</v>
      </c>
      <c r="E270" s="286">
        <v>0.15984704093169122</v>
      </c>
      <c r="F270" s="285">
        <v>7290</v>
      </c>
      <c r="G270" s="284">
        <v>509</v>
      </c>
      <c r="H270" s="285">
        <v>0</v>
      </c>
      <c r="I270" s="286">
        <v>0</v>
      </c>
      <c r="J270" s="285">
        <v>0</v>
      </c>
      <c r="K270" s="284">
        <v>12</v>
      </c>
      <c r="L270" s="285">
        <v>125.75</v>
      </c>
      <c r="M270" s="286">
        <v>0.19704883781666238</v>
      </c>
      <c r="N270" s="285">
        <v>172</v>
      </c>
    </row>
    <row r="271" spans="2:14" x14ac:dyDescent="0.2">
      <c r="B271" s="104" t="s">
        <v>619</v>
      </c>
      <c r="C271" s="284">
        <v>0</v>
      </c>
      <c r="D271" s="285">
        <v>0</v>
      </c>
      <c r="E271" s="286">
        <v>0</v>
      </c>
      <c r="F271" s="285">
        <v>0</v>
      </c>
      <c r="G271" s="284">
        <v>0</v>
      </c>
      <c r="H271" s="285">
        <v>0</v>
      </c>
      <c r="I271" s="286">
        <v>0</v>
      </c>
      <c r="J271" s="285">
        <v>0</v>
      </c>
      <c r="K271" s="284">
        <v>0</v>
      </c>
      <c r="L271" s="285">
        <v>0</v>
      </c>
      <c r="M271" s="286">
        <v>0</v>
      </c>
      <c r="N271" s="285">
        <v>0</v>
      </c>
    </row>
    <row r="272" spans="2:14" x14ac:dyDescent="0.2">
      <c r="B272" s="104" t="s">
        <v>620</v>
      </c>
      <c r="C272" s="284">
        <v>1563</v>
      </c>
      <c r="D272" s="285">
        <v>359.28087012156112</v>
      </c>
      <c r="E272" s="286">
        <v>0.1688076395049245</v>
      </c>
      <c r="F272" s="285">
        <v>3220</v>
      </c>
      <c r="G272" s="284">
        <v>379</v>
      </c>
      <c r="H272" s="285">
        <v>0</v>
      </c>
      <c r="I272" s="286">
        <v>0</v>
      </c>
      <c r="J272" s="285">
        <v>0</v>
      </c>
      <c r="K272" s="284">
        <v>136</v>
      </c>
      <c r="L272" s="285">
        <v>117.27205882352941</v>
      </c>
      <c r="M272" s="286">
        <v>0.20142458418054843</v>
      </c>
      <c r="N272" s="285">
        <v>374</v>
      </c>
    </row>
    <row r="273" spans="2:15" x14ac:dyDescent="0.2">
      <c r="B273" s="104" t="s">
        <v>621</v>
      </c>
      <c r="C273" s="284">
        <v>1134</v>
      </c>
      <c r="D273" s="285">
        <v>243.45943562610231</v>
      </c>
      <c r="E273" s="286">
        <v>0.14006167963623328</v>
      </c>
      <c r="F273" s="285">
        <v>1387</v>
      </c>
      <c r="G273" s="284">
        <v>460</v>
      </c>
      <c r="H273" s="285">
        <v>0</v>
      </c>
      <c r="I273" s="286">
        <v>0</v>
      </c>
      <c r="J273" s="285">
        <v>0</v>
      </c>
      <c r="K273" s="284">
        <v>295</v>
      </c>
      <c r="L273" s="285">
        <v>113.05762711864406</v>
      </c>
      <c r="M273" s="286">
        <v>0.20001919109533173</v>
      </c>
      <c r="N273" s="285">
        <v>774</v>
      </c>
    </row>
    <row r="274" spans="2:15" x14ac:dyDescent="0.2">
      <c r="B274" s="104" t="s">
        <v>622</v>
      </c>
      <c r="C274" s="284">
        <v>139</v>
      </c>
      <c r="D274" s="285">
        <v>1576.5755395683452</v>
      </c>
      <c r="E274" s="286">
        <v>0.2597160644383687</v>
      </c>
      <c r="F274" s="285">
        <v>9027</v>
      </c>
      <c r="G274" s="284">
        <v>13</v>
      </c>
      <c r="H274" s="285">
        <v>0</v>
      </c>
      <c r="I274" s="286">
        <v>0</v>
      </c>
      <c r="J274" s="285">
        <v>0</v>
      </c>
      <c r="K274" s="284">
        <v>0</v>
      </c>
      <c r="L274" s="285">
        <v>0</v>
      </c>
      <c r="M274" s="286">
        <v>0</v>
      </c>
      <c r="N274" s="285">
        <v>0</v>
      </c>
    </row>
    <row r="275" spans="2:15" x14ac:dyDescent="0.2">
      <c r="B275" s="104" t="s">
        <v>623</v>
      </c>
      <c r="C275" s="284">
        <v>0</v>
      </c>
      <c r="D275" s="285">
        <v>0</v>
      </c>
      <c r="E275" s="286">
        <v>0</v>
      </c>
      <c r="F275" s="285">
        <v>0</v>
      </c>
      <c r="G275" s="284">
        <v>0</v>
      </c>
      <c r="H275" s="285">
        <v>0</v>
      </c>
      <c r="I275" s="286">
        <v>0</v>
      </c>
      <c r="J275" s="285">
        <v>0</v>
      </c>
      <c r="K275" s="284">
        <v>0</v>
      </c>
      <c r="L275" s="285">
        <v>0</v>
      </c>
      <c r="M275" s="286">
        <v>0</v>
      </c>
      <c r="N275" s="285">
        <v>0</v>
      </c>
    </row>
    <row r="276" spans="2:15" x14ac:dyDescent="0.2">
      <c r="B276" s="104" t="s">
        <v>624</v>
      </c>
      <c r="C276" s="284">
        <v>897</v>
      </c>
      <c r="D276" s="285">
        <v>281.20735785953178</v>
      </c>
      <c r="E276" s="286">
        <v>0.2026650490507218</v>
      </c>
      <c r="F276" s="285">
        <v>3994</v>
      </c>
      <c r="G276" s="284">
        <v>334</v>
      </c>
      <c r="H276" s="285">
        <v>0</v>
      </c>
      <c r="I276" s="286">
        <v>0</v>
      </c>
      <c r="J276" s="285">
        <v>0</v>
      </c>
      <c r="K276" s="284">
        <v>148</v>
      </c>
      <c r="L276" s="285">
        <v>122.95945945945945</v>
      </c>
      <c r="M276" s="286">
        <v>0.20205855900869385</v>
      </c>
      <c r="N276" s="285">
        <v>321</v>
      </c>
    </row>
    <row r="277" spans="2:15" x14ac:dyDescent="0.2">
      <c r="B277" s="104" t="s">
        <v>625</v>
      </c>
      <c r="C277" s="284">
        <v>1730</v>
      </c>
      <c r="D277" s="285">
        <v>754.75202312138731</v>
      </c>
      <c r="E277" s="286">
        <v>0.1928040661113728</v>
      </c>
      <c r="F277" s="285">
        <v>7280</v>
      </c>
      <c r="G277" s="284">
        <v>143</v>
      </c>
      <c r="H277" s="285">
        <v>0</v>
      </c>
      <c r="I277" s="286">
        <v>0</v>
      </c>
      <c r="J277" s="285">
        <v>0</v>
      </c>
      <c r="K277" s="284">
        <v>26</v>
      </c>
      <c r="L277" s="285">
        <v>212.15384615384616</v>
      </c>
      <c r="M277" s="286">
        <v>0.20606694560669458</v>
      </c>
      <c r="N277" s="285">
        <v>473</v>
      </c>
    </row>
    <row r="278" spans="2:15" x14ac:dyDescent="0.2">
      <c r="B278" s="104" t="s">
        <v>626</v>
      </c>
      <c r="C278" s="284">
        <v>1689</v>
      </c>
      <c r="D278" s="285">
        <v>304.91651865008879</v>
      </c>
      <c r="E278" s="286">
        <v>0.17449038192768018</v>
      </c>
      <c r="F278" s="285">
        <v>5813</v>
      </c>
      <c r="G278" s="284">
        <v>871</v>
      </c>
      <c r="H278" s="285">
        <v>0</v>
      </c>
      <c r="I278" s="286">
        <v>0</v>
      </c>
      <c r="J278" s="285">
        <v>0</v>
      </c>
      <c r="K278" s="284">
        <v>246</v>
      </c>
      <c r="L278" s="285">
        <v>128.19918699186991</v>
      </c>
      <c r="M278" s="286">
        <v>0.19990745318779402</v>
      </c>
      <c r="N278" s="285">
        <v>498</v>
      </c>
    </row>
    <row r="279" spans="2:15" x14ac:dyDescent="0.2">
      <c r="B279" s="104" t="s">
        <v>627</v>
      </c>
      <c r="C279" s="284">
        <v>0</v>
      </c>
      <c r="D279" s="285">
        <v>0</v>
      </c>
      <c r="E279" s="286">
        <v>0</v>
      </c>
      <c r="F279" s="285">
        <v>0</v>
      </c>
      <c r="G279" s="284">
        <v>0</v>
      </c>
      <c r="H279" s="285">
        <v>0</v>
      </c>
      <c r="I279" s="286">
        <v>0</v>
      </c>
      <c r="J279" s="285">
        <v>0</v>
      </c>
      <c r="K279" s="284">
        <v>0</v>
      </c>
      <c r="L279" s="285">
        <v>0</v>
      </c>
      <c r="M279" s="286">
        <v>0</v>
      </c>
      <c r="N279" s="285">
        <v>0</v>
      </c>
    </row>
    <row r="280" spans="2:15" x14ac:dyDescent="0.2">
      <c r="B280" s="104" t="s">
        <v>628</v>
      </c>
      <c r="C280" s="284">
        <v>150</v>
      </c>
      <c r="D280" s="285">
        <v>398.58</v>
      </c>
      <c r="E280" s="286">
        <v>0.26360994880974942</v>
      </c>
      <c r="F280" s="285">
        <v>955</v>
      </c>
      <c r="G280" s="284">
        <v>245</v>
      </c>
      <c r="H280" s="285">
        <v>0</v>
      </c>
      <c r="I280" s="286">
        <v>0</v>
      </c>
      <c r="J280" s="285">
        <v>0</v>
      </c>
      <c r="K280" s="284">
        <v>75</v>
      </c>
      <c r="L280" s="285">
        <v>140.85333333333332</v>
      </c>
      <c r="M280" s="286">
        <v>0.20186115835132701</v>
      </c>
      <c r="N280" s="285">
        <v>302</v>
      </c>
    </row>
    <row r="281" spans="2:15" x14ac:dyDescent="0.2">
      <c r="B281" s="104" t="s">
        <v>629</v>
      </c>
      <c r="C281" s="284">
        <v>0</v>
      </c>
      <c r="D281" s="285">
        <v>0</v>
      </c>
      <c r="E281" s="286">
        <v>0</v>
      </c>
      <c r="F281" s="285">
        <v>0</v>
      </c>
      <c r="G281" s="284">
        <v>0</v>
      </c>
      <c r="H281" s="285">
        <v>0</v>
      </c>
      <c r="I281" s="286">
        <v>0</v>
      </c>
      <c r="J281" s="285">
        <v>0</v>
      </c>
      <c r="K281" s="284">
        <v>0</v>
      </c>
      <c r="L281" s="285">
        <v>0</v>
      </c>
      <c r="M281" s="286">
        <v>0</v>
      </c>
      <c r="N281" s="285">
        <v>0</v>
      </c>
    </row>
    <row r="282" spans="2:15" x14ac:dyDescent="0.2">
      <c r="B282" s="104" t="s">
        <v>630</v>
      </c>
      <c r="C282" s="284">
        <v>0</v>
      </c>
      <c r="D282" s="285">
        <v>0</v>
      </c>
      <c r="E282" s="286">
        <v>0</v>
      </c>
      <c r="F282" s="285">
        <v>0</v>
      </c>
      <c r="G282" s="284">
        <v>0</v>
      </c>
      <c r="H282" s="285">
        <v>0</v>
      </c>
      <c r="I282" s="286">
        <v>0</v>
      </c>
      <c r="J282" s="285">
        <v>0</v>
      </c>
      <c r="K282" s="284">
        <v>0</v>
      </c>
      <c r="L282" s="285">
        <v>0</v>
      </c>
      <c r="M282" s="286">
        <v>0</v>
      </c>
      <c r="N282" s="285">
        <v>0</v>
      </c>
    </row>
    <row r="283" spans="2:15" x14ac:dyDescent="0.2">
      <c r="B283" s="104" t="s">
        <v>631</v>
      </c>
      <c r="C283" s="284">
        <v>787</v>
      </c>
      <c r="D283" s="285">
        <v>465.98729351969507</v>
      </c>
      <c r="E283" s="286">
        <v>0.19458416635892473</v>
      </c>
      <c r="F283" s="285">
        <v>3427</v>
      </c>
      <c r="G283" s="284">
        <v>262</v>
      </c>
      <c r="H283" s="285">
        <v>0</v>
      </c>
      <c r="I283" s="286">
        <v>0</v>
      </c>
      <c r="J283" s="285">
        <v>0</v>
      </c>
      <c r="K283" s="284">
        <v>73</v>
      </c>
      <c r="L283" s="285">
        <v>173.63013698630138</v>
      </c>
      <c r="M283" s="286">
        <v>0.20307293001794413</v>
      </c>
      <c r="N283" s="285">
        <v>529</v>
      </c>
    </row>
    <row r="284" spans="2:15" x14ac:dyDescent="0.2">
      <c r="B284" s="105" t="s">
        <v>632</v>
      </c>
      <c r="C284" s="287">
        <v>0</v>
      </c>
      <c r="D284" s="288">
        <v>0</v>
      </c>
      <c r="E284" s="289">
        <v>0</v>
      </c>
      <c r="F284" s="288">
        <v>0</v>
      </c>
      <c r="G284" s="287">
        <v>0</v>
      </c>
      <c r="H284" s="288">
        <v>0</v>
      </c>
      <c r="I284" s="289">
        <v>0</v>
      </c>
      <c r="J284" s="288">
        <v>0</v>
      </c>
      <c r="K284" s="287">
        <v>0</v>
      </c>
      <c r="L284" s="288">
        <v>0</v>
      </c>
      <c r="M284" s="289">
        <v>0</v>
      </c>
      <c r="N284" s="288">
        <v>0</v>
      </c>
    </row>
    <row r="286" spans="2:15" x14ac:dyDescent="0.2">
      <c r="O286" s="12" t="s">
        <v>313</v>
      </c>
    </row>
    <row r="287" spans="2:15" x14ac:dyDescent="0.2">
      <c r="O287" s="12" t="s">
        <v>167</v>
      </c>
    </row>
    <row r="288" spans="2:15" x14ac:dyDescent="0.2">
      <c r="B288" s="3" t="s">
        <v>0</v>
      </c>
      <c r="C288" s="272"/>
      <c r="D288" s="273"/>
      <c r="E288" s="274"/>
      <c r="F288" s="274"/>
      <c r="G288" s="272"/>
      <c r="H288" s="273"/>
      <c r="I288" s="274"/>
      <c r="J288" s="274"/>
      <c r="K288" s="272"/>
      <c r="L288" s="273"/>
      <c r="M288" s="274"/>
      <c r="N288" s="274"/>
    </row>
    <row r="289" spans="2:14" x14ac:dyDescent="0.2">
      <c r="B289" s="3" t="s">
        <v>277</v>
      </c>
      <c r="C289" s="272"/>
      <c r="D289" s="273"/>
      <c r="E289" s="274"/>
      <c r="F289" s="274"/>
      <c r="G289" s="272"/>
      <c r="H289" s="273"/>
      <c r="I289" s="274"/>
      <c r="J289" s="274"/>
      <c r="K289" s="272"/>
      <c r="L289" s="273"/>
      <c r="M289" s="274"/>
      <c r="N289" s="274"/>
    </row>
    <row r="290" spans="2:14" x14ac:dyDescent="0.2">
      <c r="B290" s="103" t="s">
        <v>308</v>
      </c>
      <c r="C290" s="272"/>
      <c r="D290" s="273"/>
      <c r="E290" s="274"/>
      <c r="F290" s="274"/>
      <c r="G290" s="272"/>
      <c r="H290" s="273"/>
      <c r="I290" s="274"/>
      <c r="J290" s="274"/>
      <c r="K290" s="272"/>
      <c r="L290" s="273"/>
      <c r="M290" s="274"/>
      <c r="N290" s="274"/>
    </row>
    <row r="291" spans="2:14" x14ac:dyDescent="0.2">
      <c r="B291" s="3"/>
      <c r="C291" s="101"/>
      <c r="D291" s="101"/>
      <c r="E291" s="101"/>
      <c r="F291" s="101"/>
      <c r="G291" s="101"/>
      <c r="H291" s="101"/>
      <c r="I291" s="101"/>
      <c r="J291" s="101"/>
      <c r="K291" s="101"/>
      <c r="L291" s="101"/>
      <c r="M291" s="101"/>
      <c r="N291" s="101"/>
    </row>
    <row r="292" spans="2:14" x14ac:dyDescent="0.2">
      <c r="B292" s="109"/>
      <c r="C292" s="180" t="s">
        <v>152</v>
      </c>
      <c r="D292" s="275"/>
      <c r="E292" s="276"/>
      <c r="F292" s="277"/>
      <c r="G292" s="180" t="s">
        <v>2699</v>
      </c>
      <c r="H292" s="275"/>
      <c r="I292" s="276"/>
      <c r="J292" s="277"/>
      <c r="K292" s="180" t="s">
        <v>376</v>
      </c>
      <c r="L292" s="275"/>
      <c r="M292" s="276"/>
      <c r="N292" s="277"/>
    </row>
    <row r="293" spans="2:14" ht="25.5" x14ac:dyDescent="0.2">
      <c r="B293" s="181" t="s">
        <v>314</v>
      </c>
      <c r="C293" s="278" t="s">
        <v>2853</v>
      </c>
      <c r="D293" s="279" t="s">
        <v>2850</v>
      </c>
      <c r="E293" s="280" t="s">
        <v>2851</v>
      </c>
      <c r="F293" s="279" t="s">
        <v>2852</v>
      </c>
      <c r="G293" s="278" t="s">
        <v>2853</v>
      </c>
      <c r="H293" s="279" t="s">
        <v>2850</v>
      </c>
      <c r="I293" s="280" t="s">
        <v>2851</v>
      </c>
      <c r="J293" s="279" t="s">
        <v>2852</v>
      </c>
      <c r="K293" s="278" t="s">
        <v>2853</v>
      </c>
      <c r="L293" s="279" t="s">
        <v>2850</v>
      </c>
      <c r="M293" s="280" t="s">
        <v>2851</v>
      </c>
      <c r="N293" s="279" t="s">
        <v>2852</v>
      </c>
    </row>
    <row r="294" spans="2:14" x14ac:dyDescent="0.2">
      <c r="B294" s="129" t="s">
        <v>633</v>
      </c>
      <c r="C294" s="281">
        <v>918</v>
      </c>
      <c r="D294" s="282">
        <v>212.39106753812635</v>
      </c>
      <c r="E294" s="283">
        <v>0.13147363076257057</v>
      </c>
      <c r="F294" s="282">
        <v>1474</v>
      </c>
      <c r="G294" s="281">
        <v>622</v>
      </c>
      <c r="H294" s="282">
        <v>0</v>
      </c>
      <c r="I294" s="283">
        <v>0</v>
      </c>
      <c r="J294" s="282">
        <v>0</v>
      </c>
      <c r="K294" s="281">
        <v>136</v>
      </c>
      <c r="L294" s="282">
        <v>126.98529411764706</v>
      </c>
      <c r="M294" s="283">
        <v>0.19586494731947424</v>
      </c>
      <c r="N294" s="282">
        <v>712</v>
      </c>
    </row>
    <row r="295" spans="2:14" x14ac:dyDescent="0.2">
      <c r="B295" s="104" t="s">
        <v>634</v>
      </c>
      <c r="C295" s="284">
        <v>1246</v>
      </c>
      <c r="D295" s="285">
        <v>810.68298555377203</v>
      </c>
      <c r="E295" s="286">
        <v>0.37427293429601072</v>
      </c>
      <c r="F295" s="285">
        <v>5015</v>
      </c>
      <c r="G295" s="284">
        <v>272</v>
      </c>
      <c r="H295" s="285">
        <v>0</v>
      </c>
      <c r="I295" s="286">
        <v>0</v>
      </c>
      <c r="J295" s="285">
        <v>0</v>
      </c>
      <c r="K295" s="284">
        <v>56</v>
      </c>
      <c r="L295" s="285">
        <v>185</v>
      </c>
      <c r="M295" s="286">
        <v>0.20374449339207046</v>
      </c>
      <c r="N295" s="285">
        <v>474</v>
      </c>
    </row>
    <row r="296" spans="2:14" x14ac:dyDescent="0.2">
      <c r="B296" s="104" t="s">
        <v>635</v>
      </c>
      <c r="C296" s="284">
        <v>0</v>
      </c>
      <c r="D296" s="285">
        <v>0</v>
      </c>
      <c r="E296" s="286">
        <v>0</v>
      </c>
      <c r="F296" s="285">
        <v>0</v>
      </c>
      <c r="G296" s="284">
        <v>0</v>
      </c>
      <c r="H296" s="285">
        <v>0</v>
      </c>
      <c r="I296" s="286">
        <v>0</v>
      </c>
      <c r="J296" s="285">
        <v>0</v>
      </c>
      <c r="K296" s="284">
        <v>0</v>
      </c>
      <c r="L296" s="285">
        <v>0</v>
      </c>
      <c r="M296" s="286">
        <v>0</v>
      </c>
      <c r="N296" s="285">
        <v>0</v>
      </c>
    </row>
    <row r="297" spans="2:14" x14ac:dyDescent="0.2">
      <c r="B297" s="104" t="s">
        <v>636</v>
      </c>
      <c r="C297" s="284">
        <v>1218</v>
      </c>
      <c r="D297" s="285">
        <v>846.18801313628899</v>
      </c>
      <c r="E297" s="286">
        <v>0.37275939903194977</v>
      </c>
      <c r="F297" s="285">
        <v>6314</v>
      </c>
      <c r="G297" s="284">
        <v>415</v>
      </c>
      <c r="H297" s="285">
        <v>0</v>
      </c>
      <c r="I297" s="286">
        <v>0</v>
      </c>
      <c r="J297" s="285">
        <v>0</v>
      </c>
      <c r="K297" s="284">
        <v>103</v>
      </c>
      <c r="L297" s="285">
        <v>149.88349514563106</v>
      </c>
      <c r="M297" s="286">
        <v>0.20359502551861475</v>
      </c>
      <c r="N297" s="285">
        <v>312</v>
      </c>
    </row>
    <row r="298" spans="2:14" x14ac:dyDescent="0.2">
      <c r="B298" s="104" t="s">
        <v>637</v>
      </c>
      <c r="C298" s="284">
        <v>0</v>
      </c>
      <c r="D298" s="285">
        <v>0</v>
      </c>
      <c r="E298" s="286">
        <v>0</v>
      </c>
      <c r="F298" s="285">
        <v>0</v>
      </c>
      <c r="G298" s="284">
        <v>0</v>
      </c>
      <c r="H298" s="285">
        <v>0</v>
      </c>
      <c r="I298" s="286">
        <v>0</v>
      </c>
      <c r="J298" s="285">
        <v>0</v>
      </c>
      <c r="K298" s="284">
        <v>0</v>
      </c>
      <c r="L298" s="285">
        <v>0</v>
      </c>
      <c r="M298" s="286">
        <v>0</v>
      </c>
      <c r="N298" s="285">
        <v>0</v>
      </c>
    </row>
    <row r="299" spans="2:14" x14ac:dyDescent="0.2">
      <c r="B299" s="104" t="s">
        <v>638</v>
      </c>
      <c r="C299" s="284">
        <v>0</v>
      </c>
      <c r="D299" s="285">
        <v>0</v>
      </c>
      <c r="E299" s="286">
        <v>0</v>
      </c>
      <c r="F299" s="285">
        <v>0</v>
      </c>
      <c r="G299" s="284">
        <v>2</v>
      </c>
      <c r="H299" s="285">
        <v>0</v>
      </c>
      <c r="I299" s="286">
        <v>0</v>
      </c>
      <c r="J299" s="285">
        <v>0</v>
      </c>
      <c r="K299" s="284">
        <v>0</v>
      </c>
      <c r="L299" s="285">
        <v>0</v>
      </c>
      <c r="M299" s="286">
        <v>0</v>
      </c>
      <c r="N299" s="285">
        <v>0</v>
      </c>
    </row>
    <row r="300" spans="2:14" x14ac:dyDescent="0.2">
      <c r="B300" s="104" t="s">
        <v>639</v>
      </c>
      <c r="C300" s="284">
        <v>0</v>
      </c>
      <c r="D300" s="285">
        <v>0</v>
      </c>
      <c r="E300" s="286">
        <v>0</v>
      </c>
      <c r="F300" s="285">
        <v>0</v>
      </c>
      <c r="G300" s="284">
        <v>0</v>
      </c>
      <c r="H300" s="285">
        <v>0</v>
      </c>
      <c r="I300" s="286">
        <v>0</v>
      </c>
      <c r="J300" s="285">
        <v>0</v>
      </c>
      <c r="K300" s="284">
        <v>0</v>
      </c>
      <c r="L300" s="285">
        <v>0</v>
      </c>
      <c r="M300" s="286">
        <v>0</v>
      </c>
      <c r="N300" s="285">
        <v>0</v>
      </c>
    </row>
    <row r="301" spans="2:14" x14ac:dyDescent="0.2">
      <c r="B301" s="104" t="s">
        <v>640</v>
      </c>
      <c r="C301" s="284">
        <v>39</v>
      </c>
      <c r="D301" s="285">
        <v>174.71794871794873</v>
      </c>
      <c r="E301" s="286">
        <v>0.13244183560419054</v>
      </c>
      <c r="F301" s="285">
        <v>451</v>
      </c>
      <c r="G301" s="284">
        <v>869</v>
      </c>
      <c r="H301" s="285">
        <v>0</v>
      </c>
      <c r="I301" s="286">
        <v>0</v>
      </c>
      <c r="J301" s="285">
        <v>0</v>
      </c>
      <c r="K301" s="284">
        <v>398</v>
      </c>
      <c r="L301" s="285">
        <v>134.6105527638191</v>
      </c>
      <c r="M301" s="286">
        <v>0.19737908573786433</v>
      </c>
      <c r="N301" s="285">
        <v>665</v>
      </c>
    </row>
    <row r="302" spans="2:14" x14ac:dyDescent="0.2">
      <c r="B302" s="104" t="s">
        <v>641</v>
      </c>
      <c r="C302" s="284">
        <v>813</v>
      </c>
      <c r="D302" s="285">
        <v>234.97047970479704</v>
      </c>
      <c r="E302" s="286">
        <v>0.11295448672881903</v>
      </c>
      <c r="F302" s="285">
        <v>1888</v>
      </c>
      <c r="G302" s="284">
        <v>420</v>
      </c>
      <c r="H302" s="285">
        <v>0</v>
      </c>
      <c r="I302" s="286">
        <v>0</v>
      </c>
      <c r="J302" s="285">
        <v>0</v>
      </c>
      <c r="K302" s="284">
        <v>135</v>
      </c>
      <c r="L302" s="285">
        <v>138.74074074074073</v>
      </c>
      <c r="M302" s="286">
        <v>0.19965888498027939</v>
      </c>
      <c r="N302" s="285">
        <v>352</v>
      </c>
    </row>
    <row r="303" spans="2:14" x14ac:dyDescent="0.2">
      <c r="B303" s="104" t="s">
        <v>642</v>
      </c>
      <c r="C303" s="284">
        <v>1422</v>
      </c>
      <c r="D303" s="285">
        <v>210.14275668073137</v>
      </c>
      <c r="E303" s="286">
        <v>0.15494979297542399</v>
      </c>
      <c r="F303" s="285">
        <v>752</v>
      </c>
      <c r="G303" s="284">
        <v>603</v>
      </c>
      <c r="H303" s="285">
        <v>0</v>
      </c>
      <c r="I303" s="286">
        <v>0</v>
      </c>
      <c r="J303" s="285">
        <v>0</v>
      </c>
      <c r="K303" s="284">
        <v>54</v>
      </c>
      <c r="L303" s="285">
        <v>113.11111111111111</v>
      </c>
      <c r="M303" s="286">
        <v>0.19939281167368517</v>
      </c>
      <c r="N303" s="285">
        <v>574</v>
      </c>
    </row>
    <row r="304" spans="2:14" x14ac:dyDescent="0.2">
      <c r="B304" s="104" t="s">
        <v>643</v>
      </c>
      <c r="C304" s="284">
        <v>719</v>
      </c>
      <c r="D304" s="285">
        <v>325.39638386648124</v>
      </c>
      <c r="E304" s="286">
        <v>0.13343667888904664</v>
      </c>
      <c r="F304" s="285">
        <v>3401</v>
      </c>
      <c r="G304" s="284">
        <v>356</v>
      </c>
      <c r="H304" s="285">
        <v>0</v>
      </c>
      <c r="I304" s="286">
        <v>0</v>
      </c>
      <c r="J304" s="285">
        <v>0</v>
      </c>
      <c r="K304" s="284">
        <v>298</v>
      </c>
      <c r="L304" s="285">
        <v>223.58389261744966</v>
      </c>
      <c r="M304" s="286">
        <v>0.19755443806632189</v>
      </c>
      <c r="N304" s="285">
        <v>1096</v>
      </c>
    </row>
    <row r="305" spans="2:14" x14ac:dyDescent="0.2">
      <c r="B305" s="104" t="s">
        <v>644</v>
      </c>
      <c r="C305" s="284">
        <v>602</v>
      </c>
      <c r="D305" s="285">
        <v>314.42691029900334</v>
      </c>
      <c r="E305" s="286">
        <v>0.15597446859003727</v>
      </c>
      <c r="F305" s="285">
        <v>2406</v>
      </c>
      <c r="G305" s="284">
        <v>736</v>
      </c>
      <c r="H305" s="285">
        <v>0</v>
      </c>
      <c r="I305" s="286">
        <v>0</v>
      </c>
      <c r="J305" s="285">
        <v>0</v>
      </c>
      <c r="K305" s="284">
        <v>426</v>
      </c>
      <c r="L305" s="285">
        <v>118.86150234741784</v>
      </c>
      <c r="M305" s="286">
        <v>0.19790274292771781</v>
      </c>
      <c r="N305" s="285">
        <v>388</v>
      </c>
    </row>
    <row r="306" spans="2:14" x14ac:dyDescent="0.2">
      <c r="B306" s="104" t="s">
        <v>645</v>
      </c>
      <c r="C306" s="284">
        <v>1835</v>
      </c>
      <c r="D306" s="285">
        <v>507.36239782016349</v>
      </c>
      <c r="E306" s="286">
        <v>0.2432131587616273</v>
      </c>
      <c r="F306" s="285">
        <v>21462</v>
      </c>
      <c r="G306" s="284">
        <v>694</v>
      </c>
      <c r="H306" s="285">
        <v>0</v>
      </c>
      <c r="I306" s="286">
        <v>0</v>
      </c>
      <c r="J306" s="285">
        <v>0</v>
      </c>
      <c r="K306" s="284">
        <v>177</v>
      </c>
      <c r="L306" s="285">
        <v>127.38983050847457</v>
      </c>
      <c r="M306" s="286">
        <v>0.20034474792529267</v>
      </c>
      <c r="N306" s="285">
        <v>336</v>
      </c>
    </row>
    <row r="307" spans="2:14" x14ac:dyDescent="0.2">
      <c r="B307" s="104" t="s">
        <v>646</v>
      </c>
      <c r="C307" s="284">
        <v>1112</v>
      </c>
      <c r="D307" s="285">
        <v>290.5431654676259</v>
      </c>
      <c r="E307" s="286">
        <v>0.13965438690373788</v>
      </c>
      <c r="F307" s="285">
        <v>3801</v>
      </c>
      <c r="G307" s="284">
        <v>122</v>
      </c>
      <c r="H307" s="285">
        <v>0</v>
      </c>
      <c r="I307" s="286">
        <v>0</v>
      </c>
      <c r="J307" s="285">
        <v>0</v>
      </c>
      <c r="K307" s="284">
        <v>0</v>
      </c>
      <c r="L307" s="285">
        <v>0</v>
      </c>
      <c r="M307" s="286">
        <v>0</v>
      </c>
      <c r="N307" s="285">
        <v>0</v>
      </c>
    </row>
    <row r="308" spans="2:14" x14ac:dyDescent="0.2">
      <c r="B308" s="104" t="s">
        <v>647</v>
      </c>
      <c r="C308" s="284">
        <v>0</v>
      </c>
      <c r="D308" s="285">
        <v>0</v>
      </c>
      <c r="E308" s="286">
        <v>0</v>
      </c>
      <c r="F308" s="285">
        <v>0</v>
      </c>
      <c r="G308" s="284">
        <v>0</v>
      </c>
      <c r="H308" s="285">
        <v>0</v>
      </c>
      <c r="I308" s="286">
        <v>0</v>
      </c>
      <c r="J308" s="285">
        <v>0</v>
      </c>
      <c r="K308" s="284">
        <v>0</v>
      </c>
      <c r="L308" s="285">
        <v>0</v>
      </c>
      <c r="M308" s="286">
        <v>0</v>
      </c>
      <c r="N308" s="285">
        <v>0</v>
      </c>
    </row>
    <row r="309" spans="2:14" x14ac:dyDescent="0.2">
      <c r="B309" s="104" t="s">
        <v>648</v>
      </c>
      <c r="C309" s="284">
        <v>0</v>
      </c>
      <c r="D309" s="285">
        <v>0</v>
      </c>
      <c r="E309" s="286">
        <v>0</v>
      </c>
      <c r="F309" s="285">
        <v>0</v>
      </c>
      <c r="G309" s="284">
        <v>0</v>
      </c>
      <c r="H309" s="285">
        <v>0</v>
      </c>
      <c r="I309" s="286">
        <v>0</v>
      </c>
      <c r="J309" s="285">
        <v>0</v>
      </c>
      <c r="K309" s="284">
        <v>0</v>
      </c>
      <c r="L309" s="285">
        <v>0</v>
      </c>
      <c r="M309" s="286">
        <v>0</v>
      </c>
      <c r="N309" s="285">
        <v>0</v>
      </c>
    </row>
    <row r="310" spans="2:14" x14ac:dyDescent="0.2">
      <c r="B310" s="104" t="s">
        <v>649</v>
      </c>
      <c r="C310" s="284">
        <v>0</v>
      </c>
      <c r="D310" s="285">
        <v>0</v>
      </c>
      <c r="E310" s="286">
        <v>0</v>
      </c>
      <c r="F310" s="285">
        <v>0</v>
      </c>
      <c r="G310" s="284">
        <v>0</v>
      </c>
      <c r="H310" s="285">
        <v>0</v>
      </c>
      <c r="I310" s="286">
        <v>0</v>
      </c>
      <c r="J310" s="285">
        <v>0</v>
      </c>
      <c r="K310" s="284">
        <v>0</v>
      </c>
      <c r="L310" s="285">
        <v>0</v>
      </c>
      <c r="M310" s="286">
        <v>0</v>
      </c>
      <c r="N310" s="285">
        <v>0</v>
      </c>
    </row>
    <row r="311" spans="2:14" x14ac:dyDescent="0.2">
      <c r="B311" s="104" t="s">
        <v>650</v>
      </c>
      <c r="C311" s="284">
        <v>0</v>
      </c>
      <c r="D311" s="285">
        <v>0</v>
      </c>
      <c r="E311" s="286">
        <v>0</v>
      </c>
      <c r="F311" s="285">
        <v>0</v>
      </c>
      <c r="G311" s="284">
        <v>0</v>
      </c>
      <c r="H311" s="285">
        <v>0</v>
      </c>
      <c r="I311" s="286">
        <v>0</v>
      </c>
      <c r="J311" s="285">
        <v>0</v>
      </c>
      <c r="K311" s="284">
        <v>0</v>
      </c>
      <c r="L311" s="285">
        <v>0</v>
      </c>
      <c r="M311" s="286">
        <v>0</v>
      </c>
      <c r="N311" s="285">
        <v>0</v>
      </c>
    </row>
    <row r="312" spans="2:14" x14ac:dyDescent="0.2">
      <c r="B312" s="104" t="s">
        <v>651</v>
      </c>
      <c r="C312" s="284">
        <v>0</v>
      </c>
      <c r="D312" s="285">
        <v>0</v>
      </c>
      <c r="E312" s="286">
        <v>0</v>
      </c>
      <c r="F312" s="285">
        <v>0</v>
      </c>
      <c r="G312" s="284">
        <v>2</v>
      </c>
      <c r="H312" s="285">
        <v>0</v>
      </c>
      <c r="I312" s="286">
        <v>0</v>
      </c>
      <c r="J312" s="285">
        <v>0</v>
      </c>
      <c r="K312" s="284">
        <v>0</v>
      </c>
      <c r="L312" s="285">
        <v>0</v>
      </c>
      <c r="M312" s="286">
        <v>0</v>
      </c>
      <c r="N312" s="285">
        <v>0</v>
      </c>
    </row>
    <row r="313" spans="2:14" x14ac:dyDescent="0.2">
      <c r="B313" s="104" t="s">
        <v>652</v>
      </c>
      <c r="C313" s="284">
        <v>549</v>
      </c>
      <c r="D313" s="285">
        <v>368.4863387978142</v>
      </c>
      <c r="E313" s="286">
        <v>0.20308351160533133</v>
      </c>
      <c r="F313" s="285">
        <v>2359</v>
      </c>
      <c r="G313" s="284">
        <v>631</v>
      </c>
      <c r="H313" s="285">
        <v>0</v>
      </c>
      <c r="I313" s="286">
        <v>0</v>
      </c>
      <c r="J313" s="285">
        <v>0</v>
      </c>
      <c r="K313" s="284">
        <v>68</v>
      </c>
      <c r="L313" s="285">
        <v>129.58823529411765</v>
      </c>
      <c r="M313" s="286">
        <v>0.20118262140133791</v>
      </c>
      <c r="N313" s="285">
        <v>354</v>
      </c>
    </row>
    <row r="314" spans="2:14" x14ac:dyDescent="0.2">
      <c r="B314" s="104" t="s">
        <v>653</v>
      </c>
      <c r="C314" s="284">
        <v>655</v>
      </c>
      <c r="D314" s="285">
        <v>438.16335877862593</v>
      </c>
      <c r="E314" s="286">
        <v>0.19771230010698626</v>
      </c>
      <c r="F314" s="285">
        <v>1166</v>
      </c>
      <c r="G314" s="284">
        <v>547</v>
      </c>
      <c r="H314" s="285">
        <v>0</v>
      </c>
      <c r="I314" s="286">
        <v>0</v>
      </c>
      <c r="J314" s="285">
        <v>0</v>
      </c>
      <c r="K314" s="284">
        <v>186</v>
      </c>
      <c r="L314" s="285">
        <v>137.37096774193549</v>
      </c>
      <c r="M314" s="286">
        <v>0.20206885098104355</v>
      </c>
      <c r="N314" s="285">
        <v>410</v>
      </c>
    </row>
    <row r="315" spans="2:14" x14ac:dyDescent="0.2">
      <c r="B315" s="104" t="s">
        <v>654</v>
      </c>
      <c r="C315" s="284">
        <v>65</v>
      </c>
      <c r="D315" s="285">
        <v>383.2</v>
      </c>
      <c r="E315" s="286">
        <v>0.26728189719927031</v>
      </c>
      <c r="F315" s="285">
        <v>870</v>
      </c>
      <c r="G315" s="284">
        <v>646</v>
      </c>
      <c r="H315" s="285">
        <v>0</v>
      </c>
      <c r="I315" s="286">
        <v>0</v>
      </c>
      <c r="J315" s="285">
        <v>0</v>
      </c>
      <c r="K315" s="284">
        <v>159</v>
      </c>
      <c r="L315" s="285">
        <v>131.41509433962264</v>
      </c>
      <c r="M315" s="286">
        <v>0.20227296928393734</v>
      </c>
      <c r="N315" s="285">
        <v>551</v>
      </c>
    </row>
    <row r="316" spans="2:14" x14ac:dyDescent="0.2">
      <c r="B316" s="104" t="s">
        <v>655</v>
      </c>
      <c r="C316" s="284">
        <v>68</v>
      </c>
      <c r="D316" s="285">
        <v>285.23529411764707</v>
      </c>
      <c r="E316" s="286">
        <v>0.22552963884560828</v>
      </c>
      <c r="F316" s="285">
        <v>600</v>
      </c>
      <c r="G316" s="284">
        <v>553</v>
      </c>
      <c r="H316" s="285">
        <v>0</v>
      </c>
      <c r="I316" s="286">
        <v>0</v>
      </c>
      <c r="J316" s="285">
        <v>0</v>
      </c>
      <c r="K316" s="284">
        <v>75</v>
      </c>
      <c r="L316" s="285">
        <v>125.17333333333333</v>
      </c>
      <c r="M316" s="286">
        <v>0.2010665867083592</v>
      </c>
      <c r="N316" s="285">
        <v>395</v>
      </c>
    </row>
    <row r="317" spans="2:14" x14ac:dyDescent="0.2">
      <c r="B317" s="104" t="s">
        <v>656</v>
      </c>
      <c r="C317" s="284">
        <v>337</v>
      </c>
      <c r="D317" s="285">
        <v>256.68249258160239</v>
      </c>
      <c r="E317" s="286">
        <v>0.19731700696410281</v>
      </c>
      <c r="F317" s="285">
        <v>641</v>
      </c>
      <c r="G317" s="284">
        <v>958</v>
      </c>
      <c r="H317" s="285">
        <v>0</v>
      </c>
      <c r="I317" s="286">
        <v>0</v>
      </c>
      <c r="J317" s="285">
        <v>0</v>
      </c>
      <c r="K317" s="284">
        <v>140</v>
      </c>
      <c r="L317" s="285">
        <v>131.69285714285715</v>
      </c>
      <c r="M317" s="286">
        <v>0.20207367463475046</v>
      </c>
      <c r="N317" s="285">
        <v>400</v>
      </c>
    </row>
    <row r="318" spans="2:14" x14ac:dyDescent="0.2">
      <c r="B318" s="104" t="s">
        <v>657</v>
      </c>
      <c r="C318" s="284">
        <v>1013</v>
      </c>
      <c r="D318" s="285">
        <v>379.48469891411651</v>
      </c>
      <c r="E318" s="286">
        <v>0.15083922954740925</v>
      </c>
      <c r="F318" s="285">
        <v>3421</v>
      </c>
      <c r="G318" s="284">
        <v>736</v>
      </c>
      <c r="H318" s="285">
        <v>0</v>
      </c>
      <c r="I318" s="286">
        <v>0</v>
      </c>
      <c r="J318" s="285">
        <v>0</v>
      </c>
      <c r="K318" s="284">
        <v>293</v>
      </c>
      <c r="L318" s="285">
        <v>137.11604095563141</v>
      </c>
      <c r="M318" s="286">
        <v>0.20183979421635412</v>
      </c>
      <c r="N318" s="285">
        <v>432</v>
      </c>
    </row>
    <row r="319" spans="2:14" x14ac:dyDescent="0.2">
      <c r="B319" s="104" t="s">
        <v>658</v>
      </c>
      <c r="C319" s="284">
        <v>585</v>
      </c>
      <c r="D319" s="285">
        <v>506.38290598290598</v>
      </c>
      <c r="E319" s="286">
        <v>0.17401954881122816</v>
      </c>
      <c r="F319" s="285">
        <v>2605</v>
      </c>
      <c r="G319" s="284">
        <v>185</v>
      </c>
      <c r="H319" s="285">
        <v>0</v>
      </c>
      <c r="I319" s="286">
        <v>0</v>
      </c>
      <c r="J319" s="285">
        <v>0</v>
      </c>
      <c r="K319" s="284">
        <v>40</v>
      </c>
      <c r="L319" s="285">
        <v>139.55000000000001</v>
      </c>
      <c r="M319" s="286">
        <v>0.2004596710479063</v>
      </c>
      <c r="N319" s="285">
        <v>331</v>
      </c>
    </row>
    <row r="320" spans="2:14" x14ac:dyDescent="0.2">
      <c r="B320" s="104" t="s">
        <v>659</v>
      </c>
      <c r="C320" s="284">
        <v>1343</v>
      </c>
      <c r="D320" s="285">
        <v>549.81533879374535</v>
      </c>
      <c r="E320" s="286">
        <v>0.2280841079492224</v>
      </c>
      <c r="F320" s="285">
        <v>2148</v>
      </c>
      <c r="G320" s="284">
        <v>284</v>
      </c>
      <c r="H320" s="285">
        <v>0</v>
      </c>
      <c r="I320" s="286">
        <v>0</v>
      </c>
      <c r="J320" s="285">
        <v>0</v>
      </c>
      <c r="K320" s="284">
        <v>118</v>
      </c>
      <c r="L320" s="285">
        <v>152.03389830508473</v>
      </c>
      <c r="M320" s="286">
        <v>0.19946631087391586</v>
      </c>
      <c r="N320" s="285">
        <v>363</v>
      </c>
    </row>
    <row r="321" spans="2:14" x14ac:dyDescent="0.2">
      <c r="B321" s="104" t="s">
        <v>660</v>
      </c>
      <c r="C321" s="284">
        <v>0</v>
      </c>
      <c r="D321" s="285">
        <v>0</v>
      </c>
      <c r="E321" s="286">
        <v>0</v>
      </c>
      <c r="F321" s="285">
        <v>0</v>
      </c>
      <c r="G321" s="284">
        <v>27</v>
      </c>
      <c r="H321" s="285">
        <v>0</v>
      </c>
      <c r="I321" s="286">
        <v>0</v>
      </c>
      <c r="J321" s="285">
        <v>0</v>
      </c>
      <c r="K321" s="284">
        <v>19</v>
      </c>
      <c r="L321" s="285">
        <v>166.05263157894737</v>
      </c>
      <c r="M321" s="286">
        <v>0.19953200101188973</v>
      </c>
      <c r="N321" s="285">
        <v>325</v>
      </c>
    </row>
    <row r="322" spans="2:14" x14ac:dyDescent="0.2">
      <c r="B322" s="104" t="s">
        <v>661</v>
      </c>
      <c r="C322" s="284">
        <v>1569</v>
      </c>
      <c r="D322" s="285">
        <v>803.60739324410451</v>
      </c>
      <c r="E322" s="286">
        <v>0.35103407858635327</v>
      </c>
      <c r="F322" s="285">
        <v>7121</v>
      </c>
      <c r="G322" s="284">
        <v>401</v>
      </c>
      <c r="H322" s="285">
        <v>0</v>
      </c>
      <c r="I322" s="286">
        <v>0</v>
      </c>
      <c r="J322" s="285">
        <v>0</v>
      </c>
      <c r="K322" s="284">
        <v>98</v>
      </c>
      <c r="L322" s="285">
        <v>144.73469387755102</v>
      </c>
      <c r="M322" s="286">
        <v>0.20438629355312843</v>
      </c>
      <c r="N322" s="285">
        <v>407</v>
      </c>
    </row>
    <row r="323" spans="2:14" x14ac:dyDescent="0.2">
      <c r="B323" s="104" t="s">
        <v>662</v>
      </c>
      <c r="C323" s="284">
        <v>0</v>
      </c>
      <c r="D323" s="285">
        <v>0</v>
      </c>
      <c r="E323" s="286">
        <v>0</v>
      </c>
      <c r="F323" s="285">
        <v>0</v>
      </c>
      <c r="G323" s="284">
        <v>0</v>
      </c>
      <c r="H323" s="285">
        <v>0</v>
      </c>
      <c r="I323" s="286">
        <v>0</v>
      </c>
      <c r="J323" s="285">
        <v>0</v>
      </c>
      <c r="K323" s="284">
        <v>0</v>
      </c>
      <c r="L323" s="285">
        <v>0</v>
      </c>
      <c r="M323" s="286">
        <v>0</v>
      </c>
      <c r="N323" s="285">
        <v>0</v>
      </c>
    </row>
    <row r="324" spans="2:14" x14ac:dyDescent="0.2">
      <c r="B324" s="104" t="s">
        <v>663</v>
      </c>
      <c r="C324" s="284">
        <v>0</v>
      </c>
      <c r="D324" s="285">
        <v>0</v>
      </c>
      <c r="E324" s="286">
        <v>0</v>
      </c>
      <c r="F324" s="285">
        <v>0</v>
      </c>
      <c r="G324" s="284">
        <v>0</v>
      </c>
      <c r="H324" s="285">
        <v>0</v>
      </c>
      <c r="I324" s="286">
        <v>0</v>
      </c>
      <c r="J324" s="285">
        <v>0</v>
      </c>
      <c r="K324" s="284">
        <v>0</v>
      </c>
      <c r="L324" s="285">
        <v>0</v>
      </c>
      <c r="M324" s="286">
        <v>0</v>
      </c>
      <c r="N324" s="285">
        <v>0</v>
      </c>
    </row>
    <row r="325" spans="2:14" x14ac:dyDescent="0.2">
      <c r="B325" s="104" t="s">
        <v>664</v>
      </c>
      <c r="C325" s="284">
        <v>0</v>
      </c>
      <c r="D325" s="285">
        <v>0</v>
      </c>
      <c r="E325" s="286">
        <v>0</v>
      </c>
      <c r="F325" s="285">
        <v>0</v>
      </c>
      <c r="G325" s="284">
        <v>0</v>
      </c>
      <c r="H325" s="285">
        <v>0</v>
      </c>
      <c r="I325" s="286">
        <v>0</v>
      </c>
      <c r="J325" s="285">
        <v>0</v>
      </c>
      <c r="K325" s="284">
        <v>0</v>
      </c>
      <c r="L325" s="285">
        <v>0</v>
      </c>
      <c r="M325" s="286">
        <v>0</v>
      </c>
      <c r="N325" s="285">
        <v>0</v>
      </c>
    </row>
    <row r="326" spans="2:14" x14ac:dyDescent="0.2">
      <c r="B326" s="104" t="s">
        <v>665</v>
      </c>
      <c r="C326" s="284">
        <v>1461</v>
      </c>
      <c r="D326" s="285">
        <v>2294.789185489391</v>
      </c>
      <c r="E326" s="286">
        <v>0.4677234418005225</v>
      </c>
      <c r="F326" s="285">
        <v>38319</v>
      </c>
      <c r="G326" s="284">
        <v>348</v>
      </c>
      <c r="H326" s="285">
        <v>0</v>
      </c>
      <c r="I326" s="286">
        <v>0</v>
      </c>
      <c r="J326" s="285">
        <v>0</v>
      </c>
      <c r="K326" s="284">
        <v>213</v>
      </c>
      <c r="L326" s="285">
        <v>162.65258215962442</v>
      </c>
      <c r="M326" s="286">
        <v>0.20024969799259007</v>
      </c>
      <c r="N326" s="285">
        <v>372</v>
      </c>
    </row>
    <row r="327" spans="2:14" x14ac:dyDescent="0.2">
      <c r="B327" s="104" t="s">
        <v>666</v>
      </c>
      <c r="C327" s="284">
        <v>1720</v>
      </c>
      <c r="D327" s="285">
        <v>4380.0924418604654</v>
      </c>
      <c r="E327" s="286">
        <v>0.43563515920649887</v>
      </c>
      <c r="F327" s="285">
        <v>64779</v>
      </c>
      <c r="G327" s="284">
        <v>340</v>
      </c>
      <c r="H327" s="285">
        <v>0</v>
      </c>
      <c r="I327" s="286">
        <v>0</v>
      </c>
      <c r="J327" s="285">
        <v>0</v>
      </c>
      <c r="K327" s="284">
        <v>186</v>
      </c>
      <c r="L327" s="285">
        <v>341.2956989247312</v>
      </c>
      <c r="M327" s="286">
        <v>0.20726053427188962</v>
      </c>
      <c r="N327" s="285">
        <v>1304</v>
      </c>
    </row>
    <row r="328" spans="2:14" x14ac:dyDescent="0.2">
      <c r="B328" s="104" t="s">
        <v>667</v>
      </c>
      <c r="C328" s="284">
        <v>211</v>
      </c>
      <c r="D328" s="285">
        <v>663.8151658767772</v>
      </c>
      <c r="E328" s="286">
        <v>0.38149777335929946</v>
      </c>
      <c r="F328" s="285">
        <v>2614</v>
      </c>
      <c r="G328" s="284">
        <v>630</v>
      </c>
      <c r="H328" s="285">
        <v>0</v>
      </c>
      <c r="I328" s="286">
        <v>0</v>
      </c>
      <c r="J328" s="285">
        <v>0</v>
      </c>
      <c r="K328" s="284">
        <v>66</v>
      </c>
      <c r="L328" s="285">
        <v>145.90909090909091</v>
      </c>
      <c r="M328" s="286">
        <v>0.2045324214684705</v>
      </c>
      <c r="N328" s="285">
        <v>282</v>
      </c>
    </row>
    <row r="329" spans="2:14" x14ac:dyDescent="0.2">
      <c r="B329" s="104" t="s">
        <v>668</v>
      </c>
      <c r="C329" s="284">
        <v>1148</v>
      </c>
      <c r="D329" s="285">
        <v>1034.4172473867595</v>
      </c>
      <c r="E329" s="286">
        <v>0.40182336448408384</v>
      </c>
      <c r="F329" s="285">
        <v>15671</v>
      </c>
      <c r="G329" s="284">
        <v>702</v>
      </c>
      <c r="H329" s="285">
        <v>0</v>
      </c>
      <c r="I329" s="286">
        <v>0</v>
      </c>
      <c r="J329" s="285">
        <v>0</v>
      </c>
      <c r="K329" s="284">
        <v>113</v>
      </c>
      <c r="L329" s="285">
        <v>154.81415929203538</v>
      </c>
      <c r="M329" s="286">
        <v>0.20568109671502799</v>
      </c>
      <c r="N329" s="285">
        <v>417</v>
      </c>
    </row>
    <row r="330" spans="2:14" x14ac:dyDescent="0.2">
      <c r="B330" s="104" t="s">
        <v>669</v>
      </c>
      <c r="C330" s="284">
        <v>0</v>
      </c>
      <c r="D330" s="285">
        <v>0</v>
      </c>
      <c r="E330" s="286">
        <v>0</v>
      </c>
      <c r="F330" s="285">
        <v>0</v>
      </c>
      <c r="G330" s="284">
        <v>0</v>
      </c>
      <c r="H330" s="285">
        <v>0</v>
      </c>
      <c r="I330" s="286">
        <v>0</v>
      </c>
      <c r="J330" s="285">
        <v>0</v>
      </c>
      <c r="K330" s="284">
        <v>0</v>
      </c>
      <c r="L330" s="285">
        <v>0</v>
      </c>
      <c r="M330" s="286">
        <v>0</v>
      </c>
      <c r="N330" s="285">
        <v>0</v>
      </c>
    </row>
    <row r="331" spans="2:14" x14ac:dyDescent="0.2">
      <c r="B331" s="104" t="s">
        <v>670</v>
      </c>
      <c r="C331" s="284">
        <v>962</v>
      </c>
      <c r="D331" s="285">
        <v>720.94802494802491</v>
      </c>
      <c r="E331" s="286">
        <v>0.3982555018016336</v>
      </c>
      <c r="F331" s="285">
        <v>1711</v>
      </c>
      <c r="G331" s="284">
        <v>497</v>
      </c>
      <c r="H331" s="285">
        <v>0</v>
      </c>
      <c r="I331" s="286">
        <v>0</v>
      </c>
      <c r="J331" s="285">
        <v>0</v>
      </c>
      <c r="K331" s="284">
        <v>133</v>
      </c>
      <c r="L331" s="285">
        <v>155.36842105263159</v>
      </c>
      <c r="M331" s="286">
        <v>0.20637790006691503</v>
      </c>
      <c r="N331" s="285">
        <v>332</v>
      </c>
    </row>
    <row r="332" spans="2:14" x14ac:dyDescent="0.2">
      <c r="B332" s="104" t="s">
        <v>671</v>
      </c>
      <c r="C332" s="284">
        <v>1070</v>
      </c>
      <c r="D332" s="285">
        <v>934.67943925233646</v>
      </c>
      <c r="E332" s="286">
        <v>0.30078686447903724</v>
      </c>
      <c r="F332" s="285">
        <v>5546</v>
      </c>
      <c r="G332" s="284">
        <v>217</v>
      </c>
      <c r="H332" s="285">
        <v>0</v>
      </c>
      <c r="I332" s="286">
        <v>0</v>
      </c>
      <c r="J332" s="285">
        <v>0</v>
      </c>
      <c r="K332" s="284">
        <v>41</v>
      </c>
      <c r="L332" s="285">
        <v>177.78048780487805</v>
      </c>
      <c r="M332" s="286">
        <v>0.20394515948517067</v>
      </c>
      <c r="N332" s="285">
        <v>350</v>
      </c>
    </row>
    <row r="333" spans="2:14" x14ac:dyDescent="0.2">
      <c r="B333" s="104" t="s">
        <v>2716</v>
      </c>
      <c r="C333" s="284">
        <v>0</v>
      </c>
      <c r="D333" s="285">
        <v>0</v>
      </c>
      <c r="E333" s="286">
        <v>0</v>
      </c>
      <c r="F333" s="285">
        <v>0</v>
      </c>
      <c r="G333" s="284">
        <v>1</v>
      </c>
      <c r="H333" s="285">
        <v>0</v>
      </c>
      <c r="I333" s="286">
        <v>0</v>
      </c>
      <c r="J333" s="285">
        <v>0</v>
      </c>
      <c r="K333" s="284">
        <v>0</v>
      </c>
      <c r="L333" s="285">
        <v>0</v>
      </c>
      <c r="M333" s="286">
        <v>0</v>
      </c>
      <c r="N333" s="285">
        <v>0</v>
      </c>
    </row>
    <row r="334" spans="2:14" x14ac:dyDescent="0.2">
      <c r="B334" s="104" t="s">
        <v>672</v>
      </c>
      <c r="C334" s="284">
        <v>0</v>
      </c>
      <c r="D334" s="285">
        <v>0</v>
      </c>
      <c r="E334" s="286">
        <v>0</v>
      </c>
      <c r="F334" s="285">
        <v>0</v>
      </c>
      <c r="G334" s="284">
        <v>0</v>
      </c>
      <c r="H334" s="285">
        <v>0</v>
      </c>
      <c r="I334" s="286">
        <v>0</v>
      </c>
      <c r="J334" s="285">
        <v>0</v>
      </c>
      <c r="K334" s="284">
        <v>0</v>
      </c>
      <c r="L334" s="285">
        <v>0</v>
      </c>
      <c r="M334" s="286">
        <v>0</v>
      </c>
      <c r="N334" s="285">
        <v>0</v>
      </c>
    </row>
    <row r="335" spans="2:14" x14ac:dyDescent="0.2">
      <c r="B335" s="104" t="s">
        <v>673</v>
      </c>
      <c r="C335" s="284">
        <v>1273</v>
      </c>
      <c r="D335" s="285">
        <v>1746.0345640219953</v>
      </c>
      <c r="E335" s="286">
        <v>0.47757749158916907</v>
      </c>
      <c r="F335" s="285">
        <v>30858</v>
      </c>
      <c r="G335" s="284">
        <v>522</v>
      </c>
      <c r="H335" s="285">
        <v>0</v>
      </c>
      <c r="I335" s="286">
        <v>0</v>
      </c>
      <c r="J335" s="285">
        <v>0</v>
      </c>
      <c r="K335" s="284">
        <v>326</v>
      </c>
      <c r="L335" s="285">
        <v>205.93558282208588</v>
      </c>
      <c r="M335" s="286">
        <v>0.20608667090290123</v>
      </c>
      <c r="N335" s="285">
        <v>875</v>
      </c>
    </row>
    <row r="336" spans="2:14" x14ac:dyDescent="0.2">
      <c r="B336" s="104" t="s">
        <v>674</v>
      </c>
      <c r="C336" s="284">
        <v>789</v>
      </c>
      <c r="D336" s="285">
        <v>1051.1229404309252</v>
      </c>
      <c r="E336" s="286">
        <v>0.25247601764606853</v>
      </c>
      <c r="F336" s="285">
        <v>7459</v>
      </c>
      <c r="G336" s="284">
        <v>553</v>
      </c>
      <c r="H336" s="285">
        <v>0</v>
      </c>
      <c r="I336" s="286">
        <v>0</v>
      </c>
      <c r="J336" s="285">
        <v>0</v>
      </c>
      <c r="K336" s="284">
        <v>398</v>
      </c>
      <c r="L336" s="285">
        <v>182.93467336683418</v>
      </c>
      <c r="M336" s="286">
        <v>0.2038885792935814</v>
      </c>
      <c r="N336" s="285">
        <v>1147</v>
      </c>
    </row>
    <row r="337" spans="2:15" x14ac:dyDescent="0.2">
      <c r="B337" s="104" t="s">
        <v>675</v>
      </c>
      <c r="C337" s="284">
        <v>2579</v>
      </c>
      <c r="D337" s="285">
        <v>1421.9577355564172</v>
      </c>
      <c r="E337" s="286">
        <v>0.56414455289913268</v>
      </c>
      <c r="F337" s="285">
        <v>16259</v>
      </c>
      <c r="G337" s="284">
        <v>571</v>
      </c>
      <c r="H337" s="285">
        <v>0</v>
      </c>
      <c r="I337" s="286">
        <v>0</v>
      </c>
      <c r="J337" s="285">
        <v>0</v>
      </c>
      <c r="K337" s="284">
        <v>239</v>
      </c>
      <c r="L337" s="285">
        <v>162.75732217573221</v>
      </c>
      <c r="M337" s="286">
        <v>0.2018242475497698</v>
      </c>
      <c r="N337" s="285">
        <v>461</v>
      </c>
    </row>
    <row r="338" spans="2:15" x14ac:dyDescent="0.2">
      <c r="B338" s="104" t="s">
        <v>676</v>
      </c>
      <c r="C338" s="284">
        <v>905</v>
      </c>
      <c r="D338" s="285">
        <v>1435.1591160220994</v>
      </c>
      <c r="E338" s="286">
        <v>0.44034897858025812</v>
      </c>
      <c r="F338" s="285">
        <v>9998</v>
      </c>
      <c r="G338" s="284">
        <v>556</v>
      </c>
      <c r="H338" s="285">
        <v>0</v>
      </c>
      <c r="I338" s="286">
        <v>0</v>
      </c>
      <c r="J338" s="285">
        <v>0</v>
      </c>
      <c r="K338" s="284">
        <v>439</v>
      </c>
      <c r="L338" s="285">
        <v>160.63097949886105</v>
      </c>
      <c r="M338" s="286">
        <v>0.2036562648914817</v>
      </c>
      <c r="N338" s="285">
        <v>456</v>
      </c>
    </row>
    <row r="339" spans="2:15" x14ac:dyDescent="0.2">
      <c r="B339" s="104" t="s">
        <v>677</v>
      </c>
      <c r="C339" s="284">
        <v>0</v>
      </c>
      <c r="D339" s="285">
        <v>0</v>
      </c>
      <c r="E339" s="286">
        <v>0</v>
      </c>
      <c r="F339" s="285">
        <v>0</v>
      </c>
      <c r="G339" s="284">
        <v>0</v>
      </c>
      <c r="H339" s="285">
        <v>0</v>
      </c>
      <c r="I339" s="286">
        <v>0</v>
      </c>
      <c r="J339" s="285">
        <v>0</v>
      </c>
      <c r="K339" s="284">
        <v>0</v>
      </c>
      <c r="L339" s="285">
        <v>0</v>
      </c>
      <c r="M339" s="286">
        <v>0</v>
      </c>
      <c r="N339" s="285">
        <v>0</v>
      </c>
    </row>
    <row r="340" spans="2:15" x14ac:dyDescent="0.2">
      <c r="B340" s="104" t="s">
        <v>678</v>
      </c>
      <c r="C340" s="284">
        <v>719</v>
      </c>
      <c r="D340" s="285">
        <v>856.39082058414465</v>
      </c>
      <c r="E340" s="286">
        <v>0.37026357929778331</v>
      </c>
      <c r="F340" s="285">
        <v>5425</v>
      </c>
      <c r="G340" s="284">
        <v>504</v>
      </c>
      <c r="H340" s="285">
        <v>0</v>
      </c>
      <c r="I340" s="286">
        <v>0</v>
      </c>
      <c r="J340" s="285">
        <v>0</v>
      </c>
      <c r="K340" s="284">
        <v>88</v>
      </c>
      <c r="L340" s="285">
        <v>165.375</v>
      </c>
      <c r="M340" s="286">
        <v>0.20596393897364762</v>
      </c>
      <c r="N340" s="285">
        <v>343</v>
      </c>
    </row>
    <row r="341" spans="2:15" x14ac:dyDescent="0.2">
      <c r="B341" s="105" t="s">
        <v>679</v>
      </c>
      <c r="C341" s="287">
        <v>910</v>
      </c>
      <c r="D341" s="288">
        <v>722.17912087912089</v>
      </c>
      <c r="E341" s="289">
        <v>0.33013388551311729</v>
      </c>
      <c r="F341" s="288">
        <v>4875</v>
      </c>
      <c r="G341" s="287">
        <v>651</v>
      </c>
      <c r="H341" s="288">
        <v>0</v>
      </c>
      <c r="I341" s="289">
        <v>0</v>
      </c>
      <c r="J341" s="288">
        <v>0</v>
      </c>
      <c r="K341" s="287">
        <v>123</v>
      </c>
      <c r="L341" s="288">
        <v>169.92682926829269</v>
      </c>
      <c r="M341" s="289">
        <v>0.2040794407123887</v>
      </c>
      <c r="N341" s="288">
        <v>598</v>
      </c>
    </row>
    <row r="343" spans="2:15" x14ac:dyDescent="0.2">
      <c r="O343" s="12" t="s">
        <v>313</v>
      </c>
    </row>
    <row r="344" spans="2:15" x14ac:dyDescent="0.2">
      <c r="O344" s="12" t="s">
        <v>289</v>
      </c>
    </row>
    <row r="345" spans="2:15" x14ac:dyDescent="0.2">
      <c r="B345" s="3" t="s">
        <v>0</v>
      </c>
      <c r="C345" s="272"/>
      <c r="D345" s="273"/>
      <c r="E345" s="274"/>
      <c r="F345" s="274"/>
      <c r="G345" s="272"/>
      <c r="H345" s="273"/>
      <c r="I345" s="274"/>
      <c r="J345" s="274"/>
      <c r="K345" s="272"/>
      <c r="L345" s="273"/>
      <c r="M345" s="274"/>
      <c r="N345" s="274"/>
    </row>
    <row r="346" spans="2:15" x14ac:dyDescent="0.2">
      <c r="B346" s="3" t="s">
        <v>277</v>
      </c>
      <c r="C346" s="272"/>
      <c r="D346" s="273"/>
      <c r="E346" s="274"/>
      <c r="F346" s="274"/>
      <c r="G346" s="272"/>
      <c r="H346" s="273"/>
      <c r="I346" s="274"/>
      <c r="J346" s="274"/>
      <c r="K346" s="272"/>
      <c r="L346" s="273"/>
      <c r="M346" s="274"/>
      <c r="N346" s="274"/>
    </row>
    <row r="347" spans="2:15" x14ac:dyDescent="0.2">
      <c r="B347" s="103" t="s">
        <v>308</v>
      </c>
      <c r="C347" s="272"/>
      <c r="D347" s="273"/>
      <c r="E347" s="274"/>
      <c r="F347" s="274"/>
      <c r="G347" s="272"/>
      <c r="H347" s="273"/>
      <c r="I347" s="274"/>
      <c r="J347" s="274"/>
      <c r="K347" s="272"/>
      <c r="L347" s="273"/>
      <c r="M347" s="274"/>
      <c r="N347" s="274"/>
    </row>
    <row r="348" spans="2:15" x14ac:dyDescent="0.2">
      <c r="B348" s="3"/>
      <c r="C348" s="101"/>
      <c r="D348" s="101"/>
      <c r="E348" s="101"/>
      <c r="F348" s="101"/>
      <c r="G348" s="101"/>
      <c r="H348" s="101"/>
      <c r="I348" s="101"/>
      <c r="J348" s="101"/>
      <c r="K348" s="101"/>
      <c r="L348" s="101"/>
      <c r="M348" s="101"/>
      <c r="N348" s="101"/>
    </row>
    <row r="349" spans="2:15" x14ac:dyDescent="0.2">
      <c r="B349" s="109"/>
      <c r="C349" s="180" t="s">
        <v>152</v>
      </c>
      <c r="D349" s="275"/>
      <c r="E349" s="276"/>
      <c r="F349" s="277"/>
      <c r="G349" s="180" t="s">
        <v>2699</v>
      </c>
      <c r="H349" s="275"/>
      <c r="I349" s="276"/>
      <c r="J349" s="277"/>
      <c r="K349" s="180" t="s">
        <v>376</v>
      </c>
      <c r="L349" s="275"/>
      <c r="M349" s="276"/>
      <c r="N349" s="277"/>
    </row>
    <row r="350" spans="2:15" ht="25.5" x14ac:dyDescent="0.2">
      <c r="B350" s="181" t="s">
        <v>314</v>
      </c>
      <c r="C350" s="278" t="s">
        <v>2853</v>
      </c>
      <c r="D350" s="279" t="s">
        <v>2850</v>
      </c>
      <c r="E350" s="280" t="s">
        <v>2851</v>
      </c>
      <c r="F350" s="279" t="s">
        <v>2852</v>
      </c>
      <c r="G350" s="278" t="s">
        <v>2853</v>
      </c>
      <c r="H350" s="279" t="s">
        <v>2850</v>
      </c>
      <c r="I350" s="280" t="s">
        <v>2851</v>
      </c>
      <c r="J350" s="279" t="s">
        <v>2852</v>
      </c>
      <c r="K350" s="278" t="s">
        <v>2853</v>
      </c>
      <c r="L350" s="279" t="s">
        <v>2850</v>
      </c>
      <c r="M350" s="280" t="s">
        <v>2851</v>
      </c>
      <c r="N350" s="279" t="s">
        <v>2852</v>
      </c>
    </row>
    <row r="351" spans="2:15" x14ac:dyDescent="0.2">
      <c r="B351" s="129" t="s">
        <v>680</v>
      </c>
      <c r="C351" s="281">
        <v>1690</v>
      </c>
      <c r="D351" s="282">
        <v>1526.7100591715975</v>
      </c>
      <c r="E351" s="283">
        <v>0.41536108696352114</v>
      </c>
      <c r="F351" s="282">
        <v>9878</v>
      </c>
      <c r="G351" s="281">
        <v>539</v>
      </c>
      <c r="H351" s="282">
        <v>0</v>
      </c>
      <c r="I351" s="283">
        <v>0</v>
      </c>
      <c r="J351" s="282">
        <v>0</v>
      </c>
      <c r="K351" s="281">
        <v>157</v>
      </c>
      <c r="L351" s="282">
        <v>225.20382165605096</v>
      </c>
      <c r="M351" s="283">
        <v>0.20633169934640527</v>
      </c>
      <c r="N351" s="282">
        <v>704</v>
      </c>
    </row>
    <row r="352" spans="2:15" x14ac:dyDescent="0.2">
      <c r="B352" s="104" t="s">
        <v>681</v>
      </c>
      <c r="C352" s="284">
        <v>0</v>
      </c>
      <c r="D352" s="285">
        <v>0</v>
      </c>
      <c r="E352" s="286">
        <v>0</v>
      </c>
      <c r="F352" s="285">
        <v>0</v>
      </c>
      <c r="G352" s="284">
        <v>0</v>
      </c>
      <c r="H352" s="285">
        <v>0</v>
      </c>
      <c r="I352" s="286">
        <v>0</v>
      </c>
      <c r="J352" s="285">
        <v>0</v>
      </c>
      <c r="K352" s="284">
        <v>0</v>
      </c>
      <c r="L352" s="285">
        <v>0</v>
      </c>
      <c r="M352" s="286">
        <v>0</v>
      </c>
      <c r="N352" s="285">
        <v>0</v>
      </c>
    </row>
    <row r="353" spans="2:14" x14ac:dyDescent="0.2">
      <c r="B353" s="104" t="s">
        <v>682</v>
      </c>
      <c r="C353" s="284">
        <v>0</v>
      </c>
      <c r="D353" s="285">
        <v>0</v>
      </c>
      <c r="E353" s="286">
        <v>0</v>
      </c>
      <c r="F353" s="285">
        <v>0</v>
      </c>
      <c r="G353" s="284">
        <v>3</v>
      </c>
      <c r="H353" s="285">
        <v>0</v>
      </c>
      <c r="I353" s="286">
        <v>0</v>
      </c>
      <c r="J353" s="285">
        <v>0</v>
      </c>
      <c r="K353" s="284">
        <v>0</v>
      </c>
      <c r="L353" s="285">
        <v>0</v>
      </c>
      <c r="M353" s="286">
        <v>0</v>
      </c>
      <c r="N353" s="285">
        <v>0</v>
      </c>
    </row>
    <row r="354" spans="2:14" x14ac:dyDescent="0.2">
      <c r="B354" s="104" t="s">
        <v>683</v>
      </c>
      <c r="C354" s="284">
        <v>1654</v>
      </c>
      <c r="D354" s="285">
        <v>552.3778718258767</v>
      </c>
      <c r="E354" s="286">
        <v>0.37537341855623674</v>
      </c>
      <c r="F354" s="285">
        <v>1656</v>
      </c>
      <c r="G354" s="284">
        <v>660</v>
      </c>
      <c r="H354" s="285">
        <v>0</v>
      </c>
      <c r="I354" s="286">
        <v>0</v>
      </c>
      <c r="J354" s="285">
        <v>0</v>
      </c>
      <c r="K354" s="284">
        <v>141</v>
      </c>
      <c r="L354" s="285">
        <v>134.51773049645391</v>
      </c>
      <c r="M354" s="286">
        <v>0.20450918657810746</v>
      </c>
      <c r="N354" s="285">
        <v>300</v>
      </c>
    </row>
    <row r="355" spans="2:14" x14ac:dyDescent="0.2">
      <c r="B355" s="104" t="s">
        <v>684</v>
      </c>
      <c r="C355" s="284">
        <v>0</v>
      </c>
      <c r="D355" s="285">
        <v>0</v>
      </c>
      <c r="E355" s="286">
        <v>0</v>
      </c>
      <c r="F355" s="285">
        <v>0</v>
      </c>
      <c r="G355" s="284">
        <v>0</v>
      </c>
      <c r="H355" s="285">
        <v>0</v>
      </c>
      <c r="I355" s="286">
        <v>0</v>
      </c>
      <c r="J355" s="285">
        <v>0</v>
      </c>
      <c r="K355" s="284">
        <v>0</v>
      </c>
      <c r="L355" s="285">
        <v>0</v>
      </c>
      <c r="M355" s="286">
        <v>0</v>
      </c>
      <c r="N355" s="285">
        <v>0</v>
      </c>
    </row>
    <row r="356" spans="2:14" x14ac:dyDescent="0.2">
      <c r="B356" s="104" t="s">
        <v>685</v>
      </c>
      <c r="C356" s="284">
        <v>0</v>
      </c>
      <c r="D356" s="285">
        <v>0</v>
      </c>
      <c r="E356" s="286">
        <v>0</v>
      </c>
      <c r="F356" s="285">
        <v>0</v>
      </c>
      <c r="G356" s="284">
        <v>0</v>
      </c>
      <c r="H356" s="285">
        <v>0</v>
      </c>
      <c r="I356" s="286">
        <v>0</v>
      </c>
      <c r="J356" s="285">
        <v>0</v>
      </c>
      <c r="K356" s="284">
        <v>0</v>
      </c>
      <c r="L356" s="285">
        <v>0</v>
      </c>
      <c r="M356" s="286">
        <v>0</v>
      </c>
      <c r="N356" s="285">
        <v>0</v>
      </c>
    </row>
    <row r="357" spans="2:14" x14ac:dyDescent="0.2">
      <c r="B357" s="104" t="s">
        <v>686</v>
      </c>
      <c r="C357" s="284">
        <v>1459</v>
      </c>
      <c r="D357" s="285">
        <v>533.33858807402328</v>
      </c>
      <c r="E357" s="286">
        <v>0.33544883586289775</v>
      </c>
      <c r="F357" s="285">
        <v>1697</v>
      </c>
      <c r="G357" s="284">
        <v>1122</v>
      </c>
      <c r="H357" s="285">
        <v>0</v>
      </c>
      <c r="I357" s="286">
        <v>0</v>
      </c>
      <c r="J357" s="285">
        <v>0</v>
      </c>
      <c r="K357" s="284">
        <v>276</v>
      </c>
      <c r="L357" s="285">
        <v>147.3659420289855</v>
      </c>
      <c r="M357" s="286">
        <v>0.20380624051070573</v>
      </c>
      <c r="N357" s="285">
        <v>431</v>
      </c>
    </row>
    <row r="358" spans="2:14" x14ac:dyDescent="0.2">
      <c r="B358" s="104" t="s">
        <v>687</v>
      </c>
      <c r="C358" s="284">
        <v>0</v>
      </c>
      <c r="D358" s="285">
        <v>0</v>
      </c>
      <c r="E358" s="286">
        <v>0</v>
      </c>
      <c r="F358" s="285">
        <v>0</v>
      </c>
      <c r="G358" s="284">
        <v>0</v>
      </c>
      <c r="H358" s="285">
        <v>0</v>
      </c>
      <c r="I358" s="286">
        <v>0</v>
      </c>
      <c r="J358" s="285">
        <v>0</v>
      </c>
      <c r="K358" s="284">
        <v>0</v>
      </c>
      <c r="L358" s="285">
        <v>0</v>
      </c>
      <c r="M358" s="286">
        <v>0</v>
      </c>
      <c r="N358" s="285">
        <v>0</v>
      </c>
    </row>
    <row r="359" spans="2:14" x14ac:dyDescent="0.2">
      <c r="B359" s="104" t="s">
        <v>688</v>
      </c>
      <c r="C359" s="284">
        <v>667</v>
      </c>
      <c r="D359" s="285">
        <v>442.75412293853071</v>
      </c>
      <c r="E359" s="286">
        <v>0.33368021423002614</v>
      </c>
      <c r="F359" s="285">
        <v>1186</v>
      </c>
      <c r="G359" s="284">
        <v>257</v>
      </c>
      <c r="H359" s="285">
        <v>0</v>
      </c>
      <c r="I359" s="286">
        <v>0</v>
      </c>
      <c r="J359" s="285">
        <v>0</v>
      </c>
      <c r="K359" s="284">
        <v>20</v>
      </c>
      <c r="L359" s="285">
        <v>160</v>
      </c>
      <c r="M359" s="286">
        <v>0.20452511824108388</v>
      </c>
      <c r="N359" s="285">
        <v>307</v>
      </c>
    </row>
    <row r="360" spans="2:14" x14ac:dyDescent="0.2">
      <c r="B360" s="104" t="s">
        <v>689</v>
      </c>
      <c r="C360" s="284">
        <v>0</v>
      </c>
      <c r="D360" s="285">
        <v>0</v>
      </c>
      <c r="E360" s="286">
        <v>0</v>
      </c>
      <c r="F360" s="285">
        <v>0</v>
      </c>
      <c r="G360" s="284">
        <v>0</v>
      </c>
      <c r="H360" s="285">
        <v>0</v>
      </c>
      <c r="I360" s="286">
        <v>0</v>
      </c>
      <c r="J360" s="285">
        <v>0</v>
      </c>
      <c r="K360" s="284">
        <v>0</v>
      </c>
      <c r="L360" s="285">
        <v>0</v>
      </c>
      <c r="M360" s="286">
        <v>0</v>
      </c>
      <c r="N360" s="285">
        <v>0</v>
      </c>
    </row>
    <row r="361" spans="2:14" x14ac:dyDescent="0.2">
      <c r="B361" s="104" t="s">
        <v>690</v>
      </c>
      <c r="C361" s="284">
        <v>2190</v>
      </c>
      <c r="D361" s="285">
        <v>490.01872146118723</v>
      </c>
      <c r="E361" s="286">
        <v>0.28812990937853744</v>
      </c>
      <c r="F361" s="285">
        <v>2817</v>
      </c>
      <c r="G361" s="284">
        <v>781</v>
      </c>
      <c r="H361" s="285">
        <v>0</v>
      </c>
      <c r="I361" s="286">
        <v>0</v>
      </c>
      <c r="J361" s="285">
        <v>0</v>
      </c>
      <c r="K361" s="284">
        <v>283</v>
      </c>
      <c r="L361" s="285">
        <v>144.75265017667846</v>
      </c>
      <c r="M361" s="286">
        <v>0.20404554601422564</v>
      </c>
      <c r="N361" s="285">
        <v>661</v>
      </c>
    </row>
    <row r="362" spans="2:14" x14ac:dyDescent="0.2">
      <c r="B362" s="104" t="s">
        <v>691</v>
      </c>
      <c r="C362" s="284">
        <v>1326</v>
      </c>
      <c r="D362" s="285">
        <v>592.27526395173459</v>
      </c>
      <c r="E362" s="286">
        <v>0.34372636587722871</v>
      </c>
      <c r="F362" s="285">
        <v>1252</v>
      </c>
      <c r="G362" s="284">
        <v>571</v>
      </c>
      <c r="H362" s="285">
        <v>0</v>
      </c>
      <c r="I362" s="286">
        <v>0</v>
      </c>
      <c r="J362" s="285">
        <v>0</v>
      </c>
      <c r="K362" s="284">
        <v>225</v>
      </c>
      <c r="L362" s="285">
        <v>134.21777777777777</v>
      </c>
      <c r="M362" s="286">
        <v>0.20579516569785272</v>
      </c>
      <c r="N362" s="285">
        <v>538</v>
      </c>
    </row>
    <row r="363" spans="2:14" x14ac:dyDescent="0.2">
      <c r="B363" s="104" t="s">
        <v>692</v>
      </c>
      <c r="C363" s="284">
        <v>2109</v>
      </c>
      <c r="D363" s="285">
        <v>668.00426742532011</v>
      </c>
      <c r="E363" s="286">
        <v>0.28914645599735977</v>
      </c>
      <c r="F363" s="285">
        <v>5881</v>
      </c>
      <c r="G363" s="284">
        <v>657</v>
      </c>
      <c r="H363" s="285">
        <v>0</v>
      </c>
      <c r="I363" s="286">
        <v>0</v>
      </c>
      <c r="J363" s="285">
        <v>0</v>
      </c>
      <c r="K363" s="284">
        <v>96</v>
      </c>
      <c r="L363" s="285">
        <v>159.97916666666666</v>
      </c>
      <c r="M363" s="286">
        <v>0.20490720604128021</v>
      </c>
      <c r="N363" s="285">
        <v>353</v>
      </c>
    </row>
    <row r="364" spans="2:14" x14ac:dyDescent="0.2">
      <c r="B364" s="104" t="s">
        <v>693</v>
      </c>
      <c r="C364" s="284">
        <v>486</v>
      </c>
      <c r="D364" s="285">
        <v>488.22016460905348</v>
      </c>
      <c r="E364" s="286">
        <v>0.32886712534581108</v>
      </c>
      <c r="F364" s="285">
        <v>913</v>
      </c>
      <c r="G364" s="284">
        <v>190</v>
      </c>
      <c r="H364" s="285">
        <v>0</v>
      </c>
      <c r="I364" s="286">
        <v>0</v>
      </c>
      <c r="J364" s="285">
        <v>0</v>
      </c>
      <c r="K364" s="284">
        <v>33</v>
      </c>
      <c r="L364" s="285">
        <v>137.63636363636363</v>
      </c>
      <c r="M364" s="286">
        <v>0.20193846701049267</v>
      </c>
      <c r="N364" s="285">
        <v>256</v>
      </c>
    </row>
    <row r="365" spans="2:14" x14ac:dyDescent="0.2">
      <c r="B365" s="104" t="s">
        <v>694</v>
      </c>
      <c r="C365" s="284">
        <v>0</v>
      </c>
      <c r="D365" s="285">
        <v>0</v>
      </c>
      <c r="E365" s="286">
        <v>0</v>
      </c>
      <c r="F365" s="285">
        <v>0</v>
      </c>
      <c r="G365" s="284">
        <v>0</v>
      </c>
      <c r="H365" s="285">
        <v>0</v>
      </c>
      <c r="I365" s="286">
        <v>0</v>
      </c>
      <c r="J365" s="285">
        <v>0</v>
      </c>
      <c r="K365" s="284">
        <v>0</v>
      </c>
      <c r="L365" s="285">
        <v>0</v>
      </c>
      <c r="M365" s="286">
        <v>0</v>
      </c>
      <c r="N365" s="285">
        <v>0</v>
      </c>
    </row>
    <row r="366" spans="2:14" x14ac:dyDescent="0.2">
      <c r="B366" s="104" t="s">
        <v>695</v>
      </c>
      <c r="C366" s="284">
        <v>2497</v>
      </c>
      <c r="D366" s="285">
        <v>478.89947937525028</v>
      </c>
      <c r="E366" s="286">
        <v>0.26129976866090576</v>
      </c>
      <c r="F366" s="285">
        <v>3201</v>
      </c>
      <c r="G366" s="284">
        <v>358</v>
      </c>
      <c r="H366" s="285">
        <v>0</v>
      </c>
      <c r="I366" s="286">
        <v>0</v>
      </c>
      <c r="J366" s="285">
        <v>0</v>
      </c>
      <c r="K366" s="284">
        <v>299</v>
      </c>
      <c r="L366" s="285">
        <v>143.61872909698997</v>
      </c>
      <c r="M366" s="286">
        <v>0.20135323327097021</v>
      </c>
      <c r="N366" s="285">
        <v>547</v>
      </c>
    </row>
    <row r="367" spans="2:14" x14ac:dyDescent="0.2">
      <c r="B367" s="104" t="s">
        <v>696</v>
      </c>
      <c r="C367" s="284">
        <v>1130</v>
      </c>
      <c r="D367" s="285">
        <v>608.65752212389384</v>
      </c>
      <c r="E367" s="286">
        <v>0.32538814068582989</v>
      </c>
      <c r="F367" s="285">
        <v>6473</v>
      </c>
      <c r="G367" s="284">
        <v>429</v>
      </c>
      <c r="H367" s="285">
        <v>0</v>
      </c>
      <c r="I367" s="286">
        <v>0</v>
      </c>
      <c r="J367" s="285">
        <v>0</v>
      </c>
      <c r="K367" s="284">
        <v>154</v>
      </c>
      <c r="L367" s="285">
        <v>133.44805194805195</v>
      </c>
      <c r="M367" s="286">
        <v>0.20327599679522046</v>
      </c>
      <c r="N367" s="285">
        <v>389</v>
      </c>
    </row>
    <row r="368" spans="2:14" x14ac:dyDescent="0.2">
      <c r="B368" s="104" t="s">
        <v>697</v>
      </c>
      <c r="C368" s="284">
        <v>1154</v>
      </c>
      <c r="D368" s="285">
        <v>730.39341421143843</v>
      </c>
      <c r="E368" s="286">
        <v>0.38388656027669477</v>
      </c>
      <c r="F368" s="285">
        <v>8337</v>
      </c>
      <c r="G368" s="284">
        <v>624</v>
      </c>
      <c r="H368" s="285">
        <v>0</v>
      </c>
      <c r="I368" s="286">
        <v>0</v>
      </c>
      <c r="J368" s="285">
        <v>0</v>
      </c>
      <c r="K368" s="284">
        <v>84</v>
      </c>
      <c r="L368" s="285">
        <v>168.42857142857142</v>
      </c>
      <c r="M368" s="286">
        <v>0.20678164279450462</v>
      </c>
      <c r="N368" s="285">
        <v>399</v>
      </c>
    </row>
    <row r="369" spans="2:14" x14ac:dyDescent="0.2">
      <c r="B369" s="104" t="s">
        <v>698</v>
      </c>
      <c r="C369" s="284">
        <v>1587</v>
      </c>
      <c r="D369" s="285">
        <v>373.01134215500946</v>
      </c>
      <c r="E369" s="286">
        <v>0.20069235708565869</v>
      </c>
      <c r="F369" s="285">
        <v>1345</v>
      </c>
      <c r="G369" s="284">
        <v>400</v>
      </c>
      <c r="H369" s="285">
        <v>0</v>
      </c>
      <c r="I369" s="286">
        <v>0</v>
      </c>
      <c r="J369" s="285">
        <v>0</v>
      </c>
      <c r="K369" s="284">
        <v>252</v>
      </c>
      <c r="L369" s="285">
        <v>147.63888888888889</v>
      </c>
      <c r="M369" s="286">
        <v>0.20272331985658698</v>
      </c>
      <c r="N369" s="285">
        <v>383</v>
      </c>
    </row>
    <row r="370" spans="2:14" x14ac:dyDescent="0.2">
      <c r="B370" s="104" t="s">
        <v>699</v>
      </c>
      <c r="C370" s="284">
        <v>1245</v>
      </c>
      <c r="D370" s="285">
        <v>352.30602409638556</v>
      </c>
      <c r="E370" s="286">
        <v>0.21539642388340274</v>
      </c>
      <c r="F370" s="285">
        <v>1899</v>
      </c>
      <c r="G370" s="284">
        <v>604</v>
      </c>
      <c r="H370" s="285">
        <v>0</v>
      </c>
      <c r="I370" s="286">
        <v>0</v>
      </c>
      <c r="J370" s="285">
        <v>0</v>
      </c>
      <c r="K370" s="284">
        <v>443</v>
      </c>
      <c r="L370" s="285">
        <v>139.00902934537245</v>
      </c>
      <c r="M370" s="286">
        <v>0.20016707405866452</v>
      </c>
      <c r="N370" s="285">
        <v>436</v>
      </c>
    </row>
    <row r="371" spans="2:14" x14ac:dyDescent="0.2">
      <c r="B371" s="104" t="s">
        <v>700</v>
      </c>
      <c r="C371" s="284">
        <v>1093</v>
      </c>
      <c r="D371" s="285">
        <v>2214.6852698993594</v>
      </c>
      <c r="E371" s="286">
        <v>0.36652334209068349</v>
      </c>
      <c r="F371" s="285">
        <v>22508</v>
      </c>
      <c r="G371" s="284">
        <v>454</v>
      </c>
      <c r="H371" s="285">
        <v>0</v>
      </c>
      <c r="I371" s="286">
        <v>0</v>
      </c>
      <c r="J371" s="285">
        <v>0</v>
      </c>
      <c r="K371" s="284">
        <v>310</v>
      </c>
      <c r="L371" s="285">
        <v>200.50645161290322</v>
      </c>
      <c r="M371" s="286">
        <v>0.20488436791308473</v>
      </c>
      <c r="N371" s="285">
        <v>657</v>
      </c>
    </row>
    <row r="372" spans="2:14" x14ac:dyDescent="0.2">
      <c r="B372" s="104" t="s">
        <v>701</v>
      </c>
      <c r="C372" s="284">
        <v>0</v>
      </c>
      <c r="D372" s="285">
        <v>0</v>
      </c>
      <c r="E372" s="286">
        <v>0</v>
      </c>
      <c r="F372" s="285">
        <v>0</v>
      </c>
      <c r="G372" s="284">
        <v>0</v>
      </c>
      <c r="H372" s="285">
        <v>0</v>
      </c>
      <c r="I372" s="286">
        <v>0</v>
      </c>
      <c r="J372" s="285">
        <v>0</v>
      </c>
      <c r="K372" s="284">
        <v>0</v>
      </c>
      <c r="L372" s="285">
        <v>0</v>
      </c>
      <c r="M372" s="286">
        <v>0</v>
      </c>
      <c r="N372" s="285">
        <v>0</v>
      </c>
    </row>
    <row r="373" spans="2:14" x14ac:dyDescent="0.2">
      <c r="B373" s="104" t="s">
        <v>702</v>
      </c>
      <c r="C373" s="284">
        <v>2209</v>
      </c>
      <c r="D373" s="285">
        <v>310.35672249886829</v>
      </c>
      <c r="E373" s="286">
        <v>0.1822014123720217</v>
      </c>
      <c r="F373" s="285">
        <v>2581</v>
      </c>
      <c r="G373" s="284">
        <v>750</v>
      </c>
      <c r="H373" s="285">
        <v>0</v>
      </c>
      <c r="I373" s="286">
        <v>0</v>
      </c>
      <c r="J373" s="285">
        <v>0</v>
      </c>
      <c r="K373" s="284">
        <v>295</v>
      </c>
      <c r="L373" s="285">
        <v>134.63389830508476</v>
      </c>
      <c r="M373" s="286">
        <v>0.19593111307342048</v>
      </c>
      <c r="N373" s="285">
        <v>409</v>
      </c>
    </row>
    <row r="374" spans="2:14" x14ac:dyDescent="0.2">
      <c r="B374" s="104" t="s">
        <v>703</v>
      </c>
      <c r="C374" s="284">
        <v>1558</v>
      </c>
      <c r="D374" s="285">
        <v>2113.3241335044931</v>
      </c>
      <c r="E374" s="286">
        <v>0.38727404420008549</v>
      </c>
      <c r="F374" s="285">
        <v>41367</v>
      </c>
      <c r="G374" s="284">
        <v>386</v>
      </c>
      <c r="H374" s="285">
        <v>0</v>
      </c>
      <c r="I374" s="286">
        <v>0</v>
      </c>
      <c r="J374" s="285">
        <v>0</v>
      </c>
      <c r="K374" s="284">
        <v>340</v>
      </c>
      <c r="L374" s="285">
        <v>233.23529411764707</v>
      </c>
      <c r="M374" s="286">
        <v>0.20155346122955242</v>
      </c>
      <c r="N374" s="285">
        <v>1769</v>
      </c>
    </row>
    <row r="375" spans="2:14" x14ac:dyDescent="0.2">
      <c r="B375" s="104" t="s">
        <v>704</v>
      </c>
      <c r="C375" s="284">
        <v>2353</v>
      </c>
      <c r="D375" s="285">
        <v>882.22439439014022</v>
      </c>
      <c r="E375" s="286">
        <v>0.23909574857118376</v>
      </c>
      <c r="F375" s="285">
        <v>9650</v>
      </c>
      <c r="G375" s="284">
        <v>606</v>
      </c>
      <c r="H375" s="285">
        <v>0</v>
      </c>
      <c r="I375" s="286">
        <v>0</v>
      </c>
      <c r="J375" s="285">
        <v>0</v>
      </c>
      <c r="K375" s="284">
        <v>497</v>
      </c>
      <c r="L375" s="285">
        <v>170.22334004024145</v>
      </c>
      <c r="M375" s="286">
        <v>0.1994568049095029</v>
      </c>
      <c r="N375" s="285">
        <v>935</v>
      </c>
    </row>
    <row r="376" spans="2:14" x14ac:dyDescent="0.2">
      <c r="B376" s="104" t="s">
        <v>705</v>
      </c>
      <c r="C376" s="284">
        <v>1405</v>
      </c>
      <c r="D376" s="285">
        <v>1365.3608540925268</v>
      </c>
      <c r="E376" s="286">
        <v>0.33212492869119892</v>
      </c>
      <c r="F376" s="285">
        <v>8806</v>
      </c>
      <c r="G376" s="284">
        <v>380</v>
      </c>
      <c r="H376" s="285">
        <v>0</v>
      </c>
      <c r="I376" s="286">
        <v>0</v>
      </c>
      <c r="J376" s="285">
        <v>0</v>
      </c>
      <c r="K376" s="284">
        <v>23</v>
      </c>
      <c r="L376" s="285">
        <v>157.56521739130434</v>
      </c>
      <c r="M376" s="286">
        <v>0.2037328536091747</v>
      </c>
      <c r="N376" s="285">
        <v>249</v>
      </c>
    </row>
    <row r="377" spans="2:14" x14ac:dyDescent="0.2">
      <c r="B377" s="104" t="s">
        <v>706</v>
      </c>
      <c r="C377" s="284">
        <v>1099</v>
      </c>
      <c r="D377" s="285">
        <v>849.82256596906279</v>
      </c>
      <c r="E377" s="286">
        <v>0.3144314139524047</v>
      </c>
      <c r="F377" s="285">
        <v>3673</v>
      </c>
      <c r="G377" s="284">
        <v>1045</v>
      </c>
      <c r="H377" s="285">
        <v>0</v>
      </c>
      <c r="I377" s="286">
        <v>0</v>
      </c>
      <c r="J377" s="285">
        <v>0</v>
      </c>
      <c r="K377" s="284">
        <v>391</v>
      </c>
      <c r="L377" s="285">
        <v>172.04092071611254</v>
      </c>
      <c r="M377" s="286">
        <v>0.20211525749654458</v>
      </c>
      <c r="N377" s="285">
        <v>691</v>
      </c>
    </row>
    <row r="378" spans="2:14" x14ac:dyDescent="0.2">
      <c r="B378" s="104" t="s">
        <v>707</v>
      </c>
      <c r="C378" s="284">
        <v>0</v>
      </c>
      <c r="D378" s="285">
        <v>0</v>
      </c>
      <c r="E378" s="286">
        <v>0</v>
      </c>
      <c r="F378" s="285">
        <v>0</v>
      </c>
      <c r="G378" s="284">
        <v>0</v>
      </c>
      <c r="H378" s="285">
        <v>0</v>
      </c>
      <c r="I378" s="286">
        <v>0</v>
      </c>
      <c r="J378" s="285">
        <v>0</v>
      </c>
      <c r="K378" s="284">
        <v>0</v>
      </c>
      <c r="L378" s="285">
        <v>0</v>
      </c>
      <c r="M378" s="286">
        <v>0</v>
      </c>
      <c r="N378" s="285">
        <v>0</v>
      </c>
    </row>
    <row r="379" spans="2:14" x14ac:dyDescent="0.2">
      <c r="B379" s="104" t="s">
        <v>708</v>
      </c>
      <c r="C379" s="284">
        <v>0</v>
      </c>
      <c r="D379" s="285">
        <v>0</v>
      </c>
      <c r="E379" s="286">
        <v>0</v>
      </c>
      <c r="F379" s="285">
        <v>0</v>
      </c>
      <c r="G379" s="284">
        <v>0</v>
      </c>
      <c r="H379" s="285">
        <v>0</v>
      </c>
      <c r="I379" s="286">
        <v>0</v>
      </c>
      <c r="J379" s="285">
        <v>0</v>
      </c>
      <c r="K379" s="284">
        <v>0</v>
      </c>
      <c r="L379" s="285">
        <v>0</v>
      </c>
      <c r="M379" s="286">
        <v>0</v>
      </c>
      <c r="N379" s="285">
        <v>0</v>
      </c>
    </row>
    <row r="380" spans="2:14" x14ac:dyDescent="0.2">
      <c r="B380" s="104" t="s">
        <v>709</v>
      </c>
      <c r="C380" s="284">
        <v>824</v>
      </c>
      <c r="D380" s="285">
        <v>722.40169902912623</v>
      </c>
      <c r="E380" s="286">
        <v>0.27082389274398588</v>
      </c>
      <c r="F380" s="285">
        <v>4720</v>
      </c>
      <c r="G380" s="284">
        <v>230</v>
      </c>
      <c r="H380" s="285">
        <v>0</v>
      </c>
      <c r="I380" s="286">
        <v>0</v>
      </c>
      <c r="J380" s="285">
        <v>0</v>
      </c>
      <c r="K380" s="284">
        <v>169</v>
      </c>
      <c r="L380" s="285">
        <v>146.48520710059171</v>
      </c>
      <c r="M380" s="286">
        <v>0.19845602558861009</v>
      </c>
      <c r="N380" s="285">
        <v>320</v>
      </c>
    </row>
    <row r="381" spans="2:14" x14ac:dyDescent="0.2">
      <c r="B381" s="104" t="s">
        <v>710</v>
      </c>
      <c r="C381" s="284">
        <v>963</v>
      </c>
      <c r="D381" s="285">
        <v>1197.7217030114227</v>
      </c>
      <c r="E381" s="286">
        <v>0.31473614584208809</v>
      </c>
      <c r="F381" s="285">
        <v>8965</v>
      </c>
      <c r="G381" s="284">
        <v>327</v>
      </c>
      <c r="H381" s="285">
        <v>0</v>
      </c>
      <c r="I381" s="286">
        <v>0</v>
      </c>
      <c r="J381" s="285">
        <v>0</v>
      </c>
      <c r="K381" s="284">
        <v>171</v>
      </c>
      <c r="L381" s="285">
        <v>206.33333333333334</v>
      </c>
      <c r="M381" s="286">
        <v>0.20454387348112424</v>
      </c>
      <c r="N381" s="285">
        <v>502</v>
      </c>
    </row>
    <row r="382" spans="2:14" x14ac:dyDescent="0.2">
      <c r="B382" s="104" t="s">
        <v>711</v>
      </c>
      <c r="C382" s="284">
        <v>1002</v>
      </c>
      <c r="D382" s="285">
        <v>1044.0459081836327</v>
      </c>
      <c r="E382" s="286">
        <v>0.37429033481456031</v>
      </c>
      <c r="F382" s="285">
        <v>5607</v>
      </c>
      <c r="G382" s="284">
        <v>156</v>
      </c>
      <c r="H382" s="285">
        <v>0</v>
      </c>
      <c r="I382" s="286">
        <v>0</v>
      </c>
      <c r="J382" s="285">
        <v>0</v>
      </c>
      <c r="K382" s="284">
        <v>19</v>
      </c>
      <c r="L382" s="285">
        <v>177.52631578947367</v>
      </c>
      <c r="M382" s="286">
        <v>0.20513288329380286</v>
      </c>
      <c r="N382" s="285">
        <v>304</v>
      </c>
    </row>
    <row r="383" spans="2:14" x14ac:dyDescent="0.2">
      <c r="B383" s="104" t="s">
        <v>712</v>
      </c>
      <c r="C383" s="284">
        <v>0</v>
      </c>
      <c r="D383" s="285">
        <v>0</v>
      </c>
      <c r="E383" s="286">
        <v>0</v>
      </c>
      <c r="F383" s="285">
        <v>0</v>
      </c>
      <c r="G383" s="284">
        <v>0</v>
      </c>
      <c r="H383" s="285">
        <v>0</v>
      </c>
      <c r="I383" s="286">
        <v>0</v>
      </c>
      <c r="J383" s="285">
        <v>0</v>
      </c>
      <c r="K383" s="284">
        <v>0</v>
      </c>
      <c r="L383" s="285">
        <v>0</v>
      </c>
      <c r="M383" s="286">
        <v>0</v>
      </c>
      <c r="N383" s="285">
        <v>0</v>
      </c>
    </row>
    <row r="384" spans="2:14" x14ac:dyDescent="0.2">
      <c r="B384" s="104" t="s">
        <v>2717</v>
      </c>
      <c r="C384" s="284">
        <v>0</v>
      </c>
      <c r="D384" s="285">
        <v>0</v>
      </c>
      <c r="E384" s="286">
        <v>0</v>
      </c>
      <c r="F384" s="285">
        <v>0</v>
      </c>
      <c r="G384" s="284">
        <v>1</v>
      </c>
      <c r="H384" s="285">
        <v>0</v>
      </c>
      <c r="I384" s="286">
        <v>0</v>
      </c>
      <c r="J384" s="285">
        <v>0</v>
      </c>
      <c r="K384" s="284">
        <v>0</v>
      </c>
      <c r="L384" s="285">
        <v>0</v>
      </c>
      <c r="M384" s="286">
        <v>0</v>
      </c>
      <c r="N384" s="285">
        <v>0</v>
      </c>
    </row>
    <row r="385" spans="2:15" x14ac:dyDescent="0.2">
      <c r="B385" s="104" t="s">
        <v>713</v>
      </c>
      <c r="C385" s="284">
        <v>1667</v>
      </c>
      <c r="D385" s="285">
        <v>996.76604679064189</v>
      </c>
      <c r="E385" s="286">
        <v>0.30865763633729237</v>
      </c>
      <c r="F385" s="285">
        <v>7412</v>
      </c>
      <c r="G385" s="284">
        <v>694</v>
      </c>
      <c r="H385" s="285">
        <v>0</v>
      </c>
      <c r="I385" s="286">
        <v>0</v>
      </c>
      <c r="J385" s="285">
        <v>0</v>
      </c>
      <c r="K385" s="284">
        <v>283</v>
      </c>
      <c r="L385" s="285">
        <v>168.71731448763251</v>
      </c>
      <c r="M385" s="286">
        <v>0.20562345503561485</v>
      </c>
      <c r="N385" s="285">
        <v>486</v>
      </c>
    </row>
    <row r="386" spans="2:15" x14ac:dyDescent="0.2">
      <c r="B386" s="104" t="s">
        <v>714</v>
      </c>
      <c r="C386" s="284">
        <v>1278</v>
      </c>
      <c r="D386" s="285">
        <v>789.63693270735519</v>
      </c>
      <c r="E386" s="286">
        <v>0.26374406406238982</v>
      </c>
      <c r="F386" s="285">
        <v>5753</v>
      </c>
      <c r="G386" s="284">
        <v>104</v>
      </c>
      <c r="H386" s="285">
        <v>0</v>
      </c>
      <c r="I386" s="286">
        <v>0</v>
      </c>
      <c r="J386" s="285">
        <v>0</v>
      </c>
      <c r="K386" s="284">
        <v>91</v>
      </c>
      <c r="L386" s="285">
        <v>176.78021978021977</v>
      </c>
      <c r="M386" s="286">
        <v>0.20501873422883787</v>
      </c>
      <c r="N386" s="285">
        <v>352</v>
      </c>
    </row>
    <row r="387" spans="2:15" x14ac:dyDescent="0.2">
      <c r="B387" s="104" t="s">
        <v>715</v>
      </c>
      <c r="C387" s="284">
        <v>0</v>
      </c>
      <c r="D387" s="285">
        <v>0</v>
      </c>
      <c r="E387" s="286">
        <v>0</v>
      </c>
      <c r="F387" s="285">
        <v>0</v>
      </c>
      <c r="G387" s="284">
        <v>0</v>
      </c>
      <c r="H387" s="285">
        <v>0</v>
      </c>
      <c r="I387" s="286">
        <v>0</v>
      </c>
      <c r="J387" s="285">
        <v>0</v>
      </c>
      <c r="K387" s="284">
        <v>0</v>
      </c>
      <c r="L387" s="285">
        <v>0</v>
      </c>
      <c r="M387" s="286">
        <v>0</v>
      </c>
      <c r="N387" s="285">
        <v>0</v>
      </c>
    </row>
    <row r="388" spans="2:15" x14ac:dyDescent="0.2">
      <c r="B388" s="104" t="s">
        <v>716</v>
      </c>
      <c r="C388" s="284">
        <v>0</v>
      </c>
      <c r="D388" s="285">
        <v>0</v>
      </c>
      <c r="E388" s="286">
        <v>0</v>
      </c>
      <c r="F388" s="285">
        <v>0</v>
      </c>
      <c r="G388" s="284">
        <v>0</v>
      </c>
      <c r="H388" s="285">
        <v>0</v>
      </c>
      <c r="I388" s="286">
        <v>0</v>
      </c>
      <c r="J388" s="285">
        <v>0</v>
      </c>
      <c r="K388" s="284">
        <v>0</v>
      </c>
      <c r="L388" s="285">
        <v>0</v>
      </c>
      <c r="M388" s="286">
        <v>0</v>
      </c>
      <c r="N388" s="285">
        <v>0</v>
      </c>
    </row>
    <row r="389" spans="2:15" x14ac:dyDescent="0.2">
      <c r="B389" s="104" t="s">
        <v>717</v>
      </c>
      <c r="C389" s="284">
        <v>0</v>
      </c>
      <c r="D389" s="285">
        <v>0</v>
      </c>
      <c r="E389" s="286">
        <v>0</v>
      </c>
      <c r="F389" s="285">
        <v>0</v>
      </c>
      <c r="G389" s="284">
        <v>0</v>
      </c>
      <c r="H389" s="285">
        <v>0</v>
      </c>
      <c r="I389" s="286">
        <v>0</v>
      </c>
      <c r="J389" s="285">
        <v>0</v>
      </c>
      <c r="K389" s="284">
        <v>0</v>
      </c>
      <c r="L389" s="285">
        <v>0</v>
      </c>
      <c r="M389" s="286">
        <v>0</v>
      </c>
      <c r="N389" s="285">
        <v>0</v>
      </c>
    </row>
    <row r="390" spans="2:15" x14ac:dyDescent="0.2">
      <c r="B390" s="104" t="s">
        <v>718</v>
      </c>
      <c r="C390" s="284">
        <v>0</v>
      </c>
      <c r="D390" s="285">
        <v>0</v>
      </c>
      <c r="E390" s="286">
        <v>0</v>
      </c>
      <c r="F390" s="285">
        <v>0</v>
      </c>
      <c r="G390" s="284">
        <v>1</v>
      </c>
      <c r="H390" s="285">
        <v>0</v>
      </c>
      <c r="I390" s="286">
        <v>0</v>
      </c>
      <c r="J390" s="285">
        <v>0</v>
      </c>
      <c r="K390" s="284">
        <v>0</v>
      </c>
      <c r="L390" s="285">
        <v>0</v>
      </c>
      <c r="M390" s="286">
        <v>0</v>
      </c>
      <c r="N390" s="285">
        <v>0</v>
      </c>
    </row>
    <row r="391" spans="2:15" x14ac:dyDescent="0.2">
      <c r="B391" s="104" t="s">
        <v>719</v>
      </c>
      <c r="C391" s="284">
        <v>820</v>
      </c>
      <c r="D391" s="285">
        <v>681.57317073170736</v>
      </c>
      <c r="E391" s="286">
        <v>0.3129933485623273</v>
      </c>
      <c r="F391" s="285">
        <v>4489</v>
      </c>
      <c r="G391" s="284">
        <v>877</v>
      </c>
      <c r="H391" s="285">
        <v>0</v>
      </c>
      <c r="I391" s="286">
        <v>0</v>
      </c>
      <c r="J391" s="285">
        <v>0</v>
      </c>
      <c r="K391" s="284">
        <v>147</v>
      </c>
      <c r="L391" s="285">
        <v>165.14965986394557</v>
      </c>
      <c r="M391" s="286">
        <v>0.20300531825935719</v>
      </c>
      <c r="N391" s="285">
        <v>395</v>
      </c>
    </row>
    <row r="392" spans="2:15" x14ac:dyDescent="0.2">
      <c r="B392" s="104" t="s">
        <v>720</v>
      </c>
      <c r="C392" s="284">
        <v>658</v>
      </c>
      <c r="D392" s="285">
        <v>621.83738601823711</v>
      </c>
      <c r="E392" s="286">
        <v>0.37288572720048418</v>
      </c>
      <c r="F392" s="285">
        <v>1665</v>
      </c>
      <c r="G392" s="284">
        <v>835</v>
      </c>
      <c r="H392" s="285">
        <v>0</v>
      </c>
      <c r="I392" s="286">
        <v>0</v>
      </c>
      <c r="J392" s="285">
        <v>0</v>
      </c>
      <c r="K392" s="284">
        <v>210</v>
      </c>
      <c r="L392" s="285">
        <v>135.05714285714285</v>
      </c>
      <c r="M392" s="286">
        <v>0.20409161887354554</v>
      </c>
      <c r="N392" s="285">
        <v>413</v>
      </c>
    </row>
    <row r="393" spans="2:15" x14ac:dyDescent="0.2">
      <c r="B393" s="104" t="s">
        <v>721</v>
      </c>
      <c r="C393" s="284">
        <v>783</v>
      </c>
      <c r="D393" s="285">
        <v>576.82247765006389</v>
      </c>
      <c r="E393" s="286">
        <v>0.18049084981581354</v>
      </c>
      <c r="F393" s="285">
        <v>3331</v>
      </c>
      <c r="G393" s="284">
        <v>722</v>
      </c>
      <c r="H393" s="285">
        <v>0</v>
      </c>
      <c r="I393" s="286">
        <v>0</v>
      </c>
      <c r="J393" s="285">
        <v>0</v>
      </c>
      <c r="K393" s="284">
        <v>292</v>
      </c>
      <c r="L393" s="285">
        <v>170.83219178082192</v>
      </c>
      <c r="M393" s="286">
        <v>0.20230684062602666</v>
      </c>
      <c r="N393" s="285">
        <v>640</v>
      </c>
    </row>
    <row r="394" spans="2:15" x14ac:dyDescent="0.2">
      <c r="B394" s="104" t="s">
        <v>722</v>
      </c>
      <c r="C394" s="284">
        <v>0</v>
      </c>
      <c r="D394" s="285">
        <v>0</v>
      </c>
      <c r="E394" s="286">
        <v>0</v>
      </c>
      <c r="F394" s="285">
        <v>0</v>
      </c>
      <c r="G394" s="284">
        <v>0</v>
      </c>
      <c r="H394" s="285">
        <v>0</v>
      </c>
      <c r="I394" s="286">
        <v>0</v>
      </c>
      <c r="J394" s="285">
        <v>0</v>
      </c>
      <c r="K394" s="284">
        <v>0</v>
      </c>
      <c r="L394" s="285">
        <v>0</v>
      </c>
      <c r="M394" s="286">
        <v>0</v>
      </c>
      <c r="N394" s="285">
        <v>0</v>
      </c>
    </row>
    <row r="395" spans="2:15" x14ac:dyDescent="0.2">
      <c r="B395" s="104" t="s">
        <v>723</v>
      </c>
      <c r="C395" s="284">
        <v>557</v>
      </c>
      <c r="D395" s="285">
        <v>681.54578096947932</v>
      </c>
      <c r="E395" s="286">
        <v>0.34733197738624266</v>
      </c>
      <c r="F395" s="285">
        <v>1591</v>
      </c>
      <c r="G395" s="284">
        <v>899</v>
      </c>
      <c r="H395" s="285">
        <v>0</v>
      </c>
      <c r="I395" s="286">
        <v>0</v>
      </c>
      <c r="J395" s="285">
        <v>0</v>
      </c>
      <c r="K395" s="284">
        <v>155</v>
      </c>
      <c r="L395" s="285">
        <v>167.09677419354838</v>
      </c>
      <c r="M395" s="286">
        <v>0.20521353300055467</v>
      </c>
      <c r="N395" s="285">
        <v>520</v>
      </c>
    </row>
    <row r="396" spans="2:15" x14ac:dyDescent="0.2">
      <c r="B396" s="104" t="s">
        <v>724</v>
      </c>
      <c r="C396" s="284">
        <v>949</v>
      </c>
      <c r="D396" s="285">
        <v>597.0231822971549</v>
      </c>
      <c r="E396" s="286">
        <v>0.34589966269326444</v>
      </c>
      <c r="F396" s="285">
        <v>1452</v>
      </c>
      <c r="G396" s="284">
        <v>752</v>
      </c>
      <c r="H396" s="285">
        <v>0</v>
      </c>
      <c r="I396" s="286">
        <v>0</v>
      </c>
      <c r="J396" s="285">
        <v>0</v>
      </c>
      <c r="K396" s="284">
        <v>118</v>
      </c>
      <c r="L396" s="285">
        <v>145.66101694915255</v>
      </c>
      <c r="M396" s="286">
        <v>0.20388844734937894</v>
      </c>
      <c r="N396" s="285">
        <v>338</v>
      </c>
    </row>
    <row r="397" spans="2:15" x14ac:dyDescent="0.2">
      <c r="B397" s="104" t="s">
        <v>725</v>
      </c>
      <c r="C397" s="284">
        <v>0</v>
      </c>
      <c r="D397" s="285">
        <v>0</v>
      </c>
      <c r="E397" s="286">
        <v>0</v>
      </c>
      <c r="F397" s="285">
        <v>0</v>
      </c>
      <c r="G397" s="284">
        <v>0</v>
      </c>
      <c r="H397" s="285">
        <v>0</v>
      </c>
      <c r="I397" s="286">
        <v>0</v>
      </c>
      <c r="J397" s="285">
        <v>0</v>
      </c>
      <c r="K397" s="284">
        <v>0</v>
      </c>
      <c r="L397" s="285">
        <v>0</v>
      </c>
      <c r="M397" s="286">
        <v>0</v>
      </c>
      <c r="N397" s="285">
        <v>0</v>
      </c>
    </row>
    <row r="398" spans="2:15" x14ac:dyDescent="0.2">
      <c r="B398" s="105" t="s">
        <v>726</v>
      </c>
      <c r="C398" s="287">
        <v>0</v>
      </c>
      <c r="D398" s="288">
        <v>0</v>
      </c>
      <c r="E398" s="289">
        <v>0</v>
      </c>
      <c r="F398" s="288">
        <v>0</v>
      </c>
      <c r="G398" s="287">
        <v>0</v>
      </c>
      <c r="H398" s="288">
        <v>0</v>
      </c>
      <c r="I398" s="289">
        <v>0</v>
      </c>
      <c r="J398" s="288">
        <v>0</v>
      </c>
      <c r="K398" s="287">
        <v>0</v>
      </c>
      <c r="L398" s="288">
        <v>0</v>
      </c>
      <c r="M398" s="289">
        <v>0</v>
      </c>
      <c r="N398" s="288">
        <v>0</v>
      </c>
    </row>
    <row r="400" spans="2:15" x14ac:dyDescent="0.2">
      <c r="O400" s="12" t="s">
        <v>313</v>
      </c>
    </row>
    <row r="401" spans="2:15" x14ac:dyDescent="0.2">
      <c r="O401" s="12" t="s">
        <v>290</v>
      </c>
    </row>
    <row r="402" spans="2:15" x14ac:dyDescent="0.2">
      <c r="B402" s="3" t="s">
        <v>0</v>
      </c>
      <c r="C402" s="272"/>
      <c r="D402" s="273"/>
      <c r="E402" s="274"/>
      <c r="F402" s="274"/>
      <c r="G402" s="272"/>
      <c r="H402" s="273"/>
      <c r="I402" s="274"/>
      <c r="J402" s="274"/>
      <c r="K402" s="272"/>
      <c r="L402" s="273"/>
      <c r="M402" s="274"/>
      <c r="N402" s="274"/>
    </row>
    <row r="403" spans="2:15" x14ac:dyDescent="0.2">
      <c r="B403" s="3" t="s">
        <v>277</v>
      </c>
      <c r="C403" s="272"/>
      <c r="D403" s="273"/>
      <c r="E403" s="274"/>
      <c r="F403" s="274"/>
      <c r="G403" s="272"/>
      <c r="H403" s="273"/>
      <c r="I403" s="274"/>
      <c r="J403" s="274"/>
      <c r="K403" s="272"/>
      <c r="L403" s="273"/>
      <c r="M403" s="274"/>
      <c r="N403" s="274"/>
    </row>
    <row r="404" spans="2:15" x14ac:dyDescent="0.2">
      <c r="B404" s="103" t="s">
        <v>308</v>
      </c>
      <c r="C404" s="272"/>
      <c r="D404" s="273"/>
      <c r="E404" s="274"/>
      <c r="F404" s="274"/>
      <c r="G404" s="272"/>
      <c r="H404" s="273"/>
      <c r="I404" s="274"/>
      <c r="J404" s="274"/>
      <c r="K404" s="272"/>
      <c r="L404" s="273"/>
      <c r="M404" s="274"/>
      <c r="N404" s="274"/>
    </row>
    <row r="405" spans="2:15" x14ac:dyDescent="0.2">
      <c r="B405" s="3"/>
      <c r="C405" s="101"/>
      <c r="D405" s="101"/>
      <c r="E405" s="101"/>
      <c r="F405" s="101"/>
      <c r="G405" s="101"/>
      <c r="H405" s="101"/>
      <c r="I405" s="101"/>
      <c r="J405" s="101"/>
      <c r="K405" s="101"/>
      <c r="L405" s="101"/>
      <c r="M405" s="101"/>
      <c r="N405" s="101"/>
    </row>
    <row r="406" spans="2:15" x14ac:dyDescent="0.2">
      <c r="B406" s="109"/>
      <c r="C406" s="180" t="s">
        <v>152</v>
      </c>
      <c r="D406" s="275"/>
      <c r="E406" s="276"/>
      <c r="F406" s="277"/>
      <c r="G406" s="180" t="s">
        <v>2699</v>
      </c>
      <c r="H406" s="275"/>
      <c r="I406" s="276"/>
      <c r="J406" s="277"/>
      <c r="K406" s="180" t="s">
        <v>376</v>
      </c>
      <c r="L406" s="275"/>
      <c r="M406" s="276"/>
      <c r="N406" s="277"/>
    </row>
    <row r="407" spans="2:15" ht="25.5" x14ac:dyDescent="0.2">
      <c r="B407" s="181" t="s">
        <v>314</v>
      </c>
      <c r="C407" s="278" t="s">
        <v>2853</v>
      </c>
      <c r="D407" s="279" t="s">
        <v>2850</v>
      </c>
      <c r="E407" s="280" t="s">
        <v>2851</v>
      </c>
      <c r="F407" s="279" t="s">
        <v>2852</v>
      </c>
      <c r="G407" s="278" t="s">
        <v>2853</v>
      </c>
      <c r="H407" s="279" t="s">
        <v>2850</v>
      </c>
      <c r="I407" s="280" t="s">
        <v>2851</v>
      </c>
      <c r="J407" s="279" t="s">
        <v>2852</v>
      </c>
      <c r="K407" s="278" t="s">
        <v>2853</v>
      </c>
      <c r="L407" s="279" t="s">
        <v>2850</v>
      </c>
      <c r="M407" s="280" t="s">
        <v>2851</v>
      </c>
      <c r="N407" s="279" t="s">
        <v>2852</v>
      </c>
    </row>
    <row r="408" spans="2:15" x14ac:dyDescent="0.2">
      <c r="B408" s="129" t="s">
        <v>727</v>
      </c>
      <c r="C408" s="281">
        <v>0</v>
      </c>
      <c r="D408" s="282">
        <v>0</v>
      </c>
      <c r="E408" s="283">
        <v>0</v>
      </c>
      <c r="F408" s="282">
        <v>0</v>
      </c>
      <c r="G408" s="281">
        <v>0</v>
      </c>
      <c r="H408" s="282">
        <v>0</v>
      </c>
      <c r="I408" s="283">
        <v>0</v>
      </c>
      <c r="J408" s="282">
        <v>0</v>
      </c>
      <c r="K408" s="281">
        <v>0</v>
      </c>
      <c r="L408" s="282">
        <v>0</v>
      </c>
      <c r="M408" s="283">
        <v>0</v>
      </c>
      <c r="N408" s="282">
        <v>0</v>
      </c>
    </row>
    <row r="409" spans="2:15" x14ac:dyDescent="0.2">
      <c r="B409" s="104" t="s">
        <v>728</v>
      </c>
      <c r="C409" s="284">
        <v>330</v>
      </c>
      <c r="D409" s="285">
        <v>487.5181818181818</v>
      </c>
      <c r="E409" s="286">
        <v>0.27802528618039046</v>
      </c>
      <c r="F409" s="285">
        <v>1041</v>
      </c>
      <c r="G409" s="284">
        <v>536</v>
      </c>
      <c r="H409" s="285">
        <v>0</v>
      </c>
      <c r="I409" s="286">
        <v>0</v>
      </c>
      <c r="J409" s="285">
        <v>0</v>
      </c>
      <c r="K409" s="284">
        <v>76</v>
      </c>
      <c r="L409" s="285">
        <v>171.26315789473685</v>
      </c>
      <c r="M409" s="286">
        <v>0.2045158147793158</v>
      </c>
      <c r="N409" s="285">
        <v>875</v>
      </c>
    </row>
    <row r="410" spans="2:15" x14ac:dyDescent="0.2">
      <c r="B410" s="104" t="s">
        <v>2718</v>
      </c>
      <c r="C410" s="284">
        <v>0</v>
      </c>
      <c r="D410" s="285">
        <v>0</v>
      </c>
      <c r="E410" s="286">
        <v>0</v>
      </c>
      <c r="F410" s="285">
        <v>0</v>
      </c>
      <c r="G410" s="284">
        <v>1</v>
      </c>
      <c r="H410" s="285">
        <v>0</v>
      </c>
      <c r="I410" s="286">
        <v>0</v>
      </c>
      <c r="J410" s="285">
        <v>0</v>
      </c>
      <c r="K410" s="284">
        <v>0</v>
      </c>
      <c r="L410" s="285">
        <v>0</v>
      </c>
      <c r="M410" s="286">
        <v>0</v>
      </c>
      <c r="N410" s="285">
        <v>0</v>
      </c>
    </row>
    <row r="411" spans="2:15" x14ac:dyDescent="0.2">
      <c r="B411" s="104" t="s">
        <v>729</v>
      </c>
      <c r="C411" s="284">
        <v>999</v>
      </c>
      <c r="D411" s="285">
        <v>564.23023023023018</v>
      </c>
      <c r="E411" s="286">
        <v>0.19673910653347959</v>
      </c>
      <c r="F411" s="285">
        <v>3314</v>
      </c>
      <c r="G411" s="284">
        <v>1042</v>
      </c>
      <c r="H411" s="285">
        <v>0</v>
      </c>
      <c r="I411" s="286">
        <v>0</v>
      </c>
      <c r="J411" s="285">
        <v>0</v>
      </c>
      <c r="K411" s="284">
        <v>281</v>
      </c>
      <c r="L411" s="285">
        <v>179.26690391459076</v>
      </c>
      <c r="M411" s="286">
        <v>0.19914843821037609</v>
      </c>
      <c r="N411" s="285">
        <v>846</v>
      </c>
    </row>
    <row r="412" spans="2:15" x14ac:dyDescent="0.2">
      <c r="B412" s="104" t="s">
        <v>730</v>
      </c>
      <c r="C412" s="284">
        <v>0</v>
      </c>
      <c r="D412" s="285">
        <v>0</v>
      </c>
      <c r="E412" s="286">
        <v>0</v>
      </c>
      <c r="F412" s="285">
        <v>0</v>
      </c>
      <c r="G412" s="284">
        <v>0</v>
      </c>
      <c r="H412" s="285">
        <v>0</v>
      </c>
      <c r="I412" s="286">
        <v>0</v>
      </c>
      <c r="J412" s="285">
        <v>0</v>
      </c>
      <c r="K412" s="284">
        <v>0</v>
      </c>
      <c r="L412" s="285">
        <v>0</v>
      </c>
      <c r="M412" s="286">
        <v>0</v>
      </c>
      <c r="N412" s="285">
        <v>0</v>
      </c>
    </row>
    <row r="413" spans="2:15" x14ac:dyDescent="0.2">
      <c r="B413" s="104" t="s">
        <v>731</v>
      </c>
      <c r="C413" s="284">
        <v>1027</v>
      </c>
      <c r="D413" s="285">
        <v>902.82765335929889</v>
      </c>
      <c r="E413" s="286">
        <v>0.18927668122163777</v>
      </c>
      <c r="F413" s="285">
        <v>6683</v>
      </c>
      <c r="G413" s="284">
        <v>190</v>
      </c>
      <c r="H413" s="285">
        <v>0</v>
      </c>
      <c r="I413" s="286">
        <v>0</v>
      </c>
      <c r="J413" s="285">
        <v>0</v>
      </c>
      <c r="K413" s="284">
        <v>52</v>
      </c>
      <c r="L413" s="285">
        <v>236.51923076923077</v>
      </c>
      <c r="M413" s="286">
        <v>0.20166923556226024</v>
      </c>
      <c r="N413" s="285">
        <v>570</v>
      </c>
    </row>
    <row r="414" spans="2:15" x14ac:dyDescent="0.2">
      <c r="B414" s="104" t="s">
        <v>732</v>
      </c>
      <c r="C414" s="284">
        <v>551</v>
      </c>
      <c r="D414" s="285">
        <v>549.25952813067147</v>
      </c>
      <c r="E414" s="286">
        <v>0.22478367759234086</v>
      </c>
      <c r="F414" s="285">
        <v>2836</v>
      </c>
      <c r="G414" s="284">
        <v>572</v>
      </c>
      <c r="H414" s="285">
        <v>0</v>
      </c>
      <c r="I414" s="286">
        <v>0</v>
      </c>
      <c r="J414" s="285">
        <v>0</v>
      </c>
      <c r="K414" s="284">
        <v>204</v>
      </c>
      <c r="L414" s="285">
        <v>155.30882352941177</v>
      </c>
      <c r="M414" s="286">
        <v>0.20239426092844681</v>
      </c>
      <c r="N414" s="285">
        <v>483</v>
      </c>
    </row>
    <row r="415" spans="2:15" x14ac:dyDescent="0.2">
      <c r="B415" s="104" t="s">
        <v>733</v>
      </c>
      <c r="C415" s="284">
        <v>31</v>
      </c>
      <c r="D415" s="285">
        <v>342.35483870967744</v>
      </c>
      <c r="E415" s="286">
        <v>0.25363253991014245</v>
      </c>
      <c r="F415" s="285">
        <v>622</v>
      </c>
      <c r="G415" s="284">
        <v>359</v>
      </c>
      <c r="H415" s="285">
        <v>0</v>
      </c>
      <c r="I415" s="286">
        <v>0</v>
      </c>
      <c r="J415" s="285">
        <v>0</v>
      </c>
      <c r="K415" s="284">
        <v>58</v>
      </c>
      <c r="L415" s="285">
        <v>128.62068965517241</v>
      </c>
      <c r="M415" s="286">
        <v>0.20088864952201435</v>
      </c>
      <c r="N415" s="285">
        <v>319</v>
      </c>
    </row>
    <row r="416" spans="2:15" x14ac:dyDescent="0.2">
      <c r="B416" s="104" t="s">
        <v>734</v>
      </c>
      <c r="C416" s="284">
        <v>0</v>
      </c>
      <c r="D416" s="285">
        <v>0</v>
      </c>
      <c r="E416" s="286">
        <v>0</v>
      </c>
      <c r="F416" s="285">
        <v>0</v>
      </c>
      <c r="G416" s="284">
        <v>0</v>
      </c>
      <c r="H416" s="285">
        <v>0</v>
      </c>
      <c r="I416" s="286">
        <v>0</v>
      </c>
      <c r="J416" s="285">
        <v>0</v>
      </c>
      <c r="K416" s="284">
        <v>0</v>
      </c>
      <c r="L416" s="285">
        <v>0</v>
      </c>
      <c r="M416" s="286">
        <v>0</v>
      </c>
      <c r="N416" s="285">
        <v>0</v>
      </c>
    </row>
    <row r="417" spans="2:14" x14ac:dyDescent="0.2">
      <c r="B417" s="104" t="s">
        <v>735</v>
      </c>
      <c r="C417" s="284">
        <v>942</v>
      </c>
      <c r="D417" s="285">
        <v>999.64437367303606</v>
      </c>
      <c r="E417" s="286">
        <v>0.43460391744203219</v>
      </c>
      <c r="F417" s="285">
        <v>16148</v>
      </c>
      <c r="G417" s="284">
        <v>506</v>
      </c>
      <c r="H417" s="285">
        <v>0</v>
      </c>
      <c r="I417" s="286">
        <v>0</v>
      </c>
      <c r="J417" s="285">
        <v>0</v>
      </c>
      <c r="K417" s="284">
        <v>244</v>
      </c>
      <c r="L417" s="285">
        <v>175.36885245901638</v>
      </c>
      <c r="M417" s="286">
        <v>0.20391338327519493</v>
      </c>
      <c r="N417" s="285">
        <v>570</v>
      </c>
    </row>
    <row r="418" spans="2:14" x14ac:dyDescent="0.2">
      <c r="B418" s="104" t="s">
        <v>736</v>
      </c>
      <c r="C418" s="284">
        <v>1148</v>
      </c>
      <c r="D418" s="285">
        <v>375.34059233449477</v>
      </c>
      <c r="E418" s="286">
        <v>0.26673901187505522</v>
      </c>
      <c r="F418" s="285">
        <v>1310</v>
      </c>
      <c r="G418" s="284">
        <v>930</v>
      </c>
      <c r="H418" s="285">
        <v>0</v>
      </c>
      <c r="I418" s="286">
        <v>0</v>
      </c>
      <c r="J418" s="285">
        <v>0</v>
      </c>
      <c r="K418" s="284">
        <v>92</v>
      </c>
      <c r="L418" s="285">
        <v>149.46739130434781</v>
      </c>
      <c r="M418" s="286">
        <v>0.20056591940024204</v>
      </c>
      <c r="N418" s="285">
        <v>321</v>
      </c>
    </row>
    <row r="419" spans="2:14" x14ac:dyDescent="0.2">
      <c r="B419" s="104" t="s">
        <v>737</v>
      </c>
      <c r="C419" s="284">
        <v>785</v>
      </c>
      <c r="D419" s="285">
        <v>379.84331210191084</v>
      </c>
      <c r="E419" s="286">
        <v>0.26266125799958595</v>
      </c>
      <c r="F419" s="285">
        <v>1130</v>
      </c>
      <c r="G419" s="284">
        <v>425</v>
      </c>
      <c r="H419" s="285">
        <v>0</v>
      </c>
      <c r="I419" s="286">
        <v>0</v>
      </c>
      <c r="J419" s="285">
        <v>0</v>
      </c>
      <c r="K419" s="284">
        <v>37</v>
      </c>
      <c r="L419" s="285">
        <v>149.24324324324326</v>
      </c>
      <c r="M419" s="286">
        <v>0.19841184290898628</v>
      </c>
      <c r="N419" s="285">
        <v>390</v>
      </c>
    </row>
    <row r="420" spans="2:14" x14ac:dyDescent="0.2">
      <c r="B420" s="104" t="s">
        <v>738</v>
      </c>
      <c r="C420" s="284">
        <v>0</v>
      </c>
      <c r="D420" s="285">
        <v>0</v>
      </c>
      <c r="E420" s="286">
        <v>0</v>
      </c>
      <c r="F420" s="285">
        <v>0</v>
      </c>
      <c r="G420" s="284">
        <v>0</v>
      </c>
      <c r="H420" s="285">
        <v>0</v>
      </c>
      <c r="I420" s="286">
        <v>0</v>
      </c>
      <c r="J420" s="285">
        <v>0</v>
      </c>
      <c r="K420" s="284">
        <v>0</v>
      </c>
      <c r="L420" s="285">
        <v>0</v>
      </c>
      <c r="M420" s="286">
        <v>0</v>
      </c>
      <c r="N420" s="285">
        <v>0</v>
      </c>
    </row>
    <row r="421" spans="2:14" x14ac:dyDescent="0.2">
      <c r="B421" s="104" t="s">
        <v>739</v>
      </c>
      <c r="C421" s="284">
        <v>0</v>
      </c>
      <c r="D421" s="285">
        <v>0</v>
      </c>
      <c r="E421" s="286">
        <v>0</v>
      </c>
      <c r="F421" s="285">
        <v>0</v>
      </c>
      <c r="G421" s="284">
        <v>0</v>
      </c>
      <c r="H421" s="285">
        <v>0</v>
      </c>
      <c r="I421" s="286">
        <v>0</v>
      </c>
      <c r="J421" s="285">
        <v>0</v>
      </c>
      <c r="K421" s="284">
        <v>0</v>
      </c>
      <c r="L421" s="285">
        <v>0</v>
      </c>
      <c r="M421" s="286">
        <v>0</v>
      </c>
      <c r="N421" s="285">
        <v>0</v>
      </c>
    </row>
    <row r="422" spans="2:14" x14ac:dyDescent="0.2">
      <c r="B422" s="104" t="s">
        <v>740</v>
      </c>
      <c r="C422" s="284">
        <v>438</v>
      </c>
      <c r="D422" s="285">
        <v>408.04109589041099</v>
      </c>
      <c r="E422" s="286">
        <v>0.26849325769776211</v>
      </c>
      <c r="F422" s="285">
        <v>1246</v>
      </c>
      <c r="G422" s="284">
        <v>1557</v>
      </c>
      <c r="H422" s="285">
        <v>0</v>
      </c>
      <c r="I422" s="286">
        <v>0</v>
      </c>
      <c r="J422" s="285">
        <v>0</v>
      </c>
      <c r="K422" s="284">
        <v>136</v>
      </c>
      <c r="L422" s="285">
        <v>149.93382352941177</v>
      </c>
      <c r="M422" s="286">
        <v>0.20204712550286352</v>
      </c>
      <c r="N422" s="285">
        <v>348</v>
      </c>
    </row>
    <row r="423" spans="2:14" x14ac:dyDescent="0.2">
      <c r="B423" s="104" t="s">
        <v>741</v>
      </c>
      <c r="C423" s="284">
        <v>398</v>
      </c>
      <c r="D423" s="285">
        <v>530.3718592964824</v>
      </c>
      <c r="E423" s="286">
        <v>0.20468821817067573</v>
      </c>
      <c r="F423" s="285">
        <v>3377</v>
      </c>
      <c r="G423" s="284">
        <v>832</v>
      </c>
      <c r="H423" s="285">
        <v>0</v>
      </c>
      <c r="I423" s="286">
        <v>0</v>
      </c>
      <c r="J423" s="285">
        <v>0</v>
      </c>
      <c r="K423" s="284">
        <v>260</v>
      </c>
      <c r="L423" s="285">
        <v>162.67692307692309</v>
      </c>
      <c r="M423" s="286">
        <v>0.20123894984251445</v>
      </c>
      <c r="N423" s="285">
        <v>574</v>
      </c>
    </row>
    <row r="424" spans="2:14" x14ac:dyDescent="0.2">
      <c r="B424" s="104" t="s">
        <v>742</v>
      </c>
      <c r="C424" s="284">
        <v>0</v>
      </c>
      <c r="D424" s="285">
        <v>0</v>
      </c>
      <c r="E424" s="286">
        <v>0</v>
      </c>
      <c r="F424" s="285">
        <v>0</v>
      </c>
      <c r="G424" s="284">
        <v>0</v>
      </c>
      <c r="H424" s="285">
        <v>0</v>
      </c>
      <c r="I424" s="286">
        <v>0</v>
      </c>
      <c r="J424" s="285">
        <v>0</v>
      </c>
      <c r="K424" s="284">
        <v>0</v>
      </c>
      <c r="L424" s="285">
        <v>0</v>
      </c>
      <c r="M424" s="286">
        <v>0</v>
      </c>
      <c r="N424" s="285">
        <v>0</v>
      </c>
    </row>
    <row r="425" spans="2:14" x14ac:dyDescent="0.2">
      <c r="B425" s="104" t="s">
        <v>743</v>
      </c>
      <c r="C425" s="284">
        <v>1256</v>
      </c>
      <c r="D425" s="285">
        <v>451.02149681528664</v>
      </c>
      <c r="E425" s="286">
        <v>0.13257154866001608</v>
      </c>
      <c r="F425" s="285">
        <v>2797</v>
      </c>
      <c r="G425" s="284">
        <v>962</v>
      </c>
      <c r="H425" s="285">
        <v>0</v>
      </c>
      <c r="I425" s="286">
        <v>0</v>
      </c>
      <c r="J425" s="285">
        <v>0</v>
      </c>
      <c r="K425" s="284">
        <v>341</v>
      </c>
      <c r="L425" s="285">
        <v>184.71260997067449</v>
      </c>
      <c r="M425" s="286">
        <v>0.20002032371873235</v>
      </c>
      <c r="N425" s="285">
        <v>993</v>
      </c>
    </row>
    <row r="426" spans="2:14" x14ac:dyDescent="0.2">
      <c r="B426" s="104" t="s">
        <v>744</v>
      </c>
      <c r="C426" s="284">
        <v>1032</v>
      </c>
      <c r="D426" s="285">
        <v>661.06976744186045</v>
      </c>
      <c r="E426" s="286">
        <v>0.37000273885678481</v>
      </c>
      <c r="F426" s="285">
        <v>1672</v>
      </c>
      <c r="G426" s="284">
        <v>856</v>
      </c>
      <c r="H426" s="285">
        <v>0</v>
      </c>
      <c r="I426" s="286">
        <v>0</v>
      </c>
      <c r="J426" s="285">
        <v>0</v>
      </c>
      <c r="K426" s="284">
        <v>90</v>
      </c>
      <c r="L426" s="285">
        <v>154.87777777777777</v>
      </c>
      <c r="M426" s="286">
        <v>0.20500338265141038</v>
      </c>
      <c r="N426" s="285">
        <v>422</v>
      </c>
    </row>
    <row r="427" spans="2:14" x14ac:dyDescent="0.2">
      <c r="B427" s="104" t="s">
        <v>745</v>
      </c>
      <c r="C427" s="284">
        <v>696</v>
      </c>
      <c r="D427" s="285">
        <v>593.03879310344826</v>
      </c>
      <c r="E427" s="286">
        <v>0.35888711995596889</v>
      </c>
      <c r="F427" s="285">
        <v>1445</v>
      </c>
      <c r="G427" s="284">
        <v>848</v>
      </c>
      <c r="H427" s="285">
        <v>0</v>
      </c>
      <c r="I427" s="286">
        <v>0</v>
      </c>
      <c r="J427" s="285">
        <v>0</v>
      </c>
      <c r="K427" s="284">
        <v>103</v>
      </c>
      <c r="L427" s="285">
        <v>137.53398058252426</v>
      </c>
      <c r="M427" s="286">
        <v>0.20186388508891939</v>
      </c>
      <c r="N427" s="285">
        <v>306</v>
      </c>
    </row>
    <row r="428" spans="2:14" x14ac:dyDescent="0.2">
      <c r="B428" s="104" t="s">
        <v>746</v>
      </c>
      <c r="C428" s="284">
        <v>544</v>
      </c>
      <c r="D428" s="285">
        <v>557.41911764705878</v>
      </c>
      <c r="E428" s="286">
        <v>0.26377476726728033</v>
      </c>
      <c r="F428" s="285">
        <v>1358</v>
      </c>
      <c r="G428" s="284">
        <v>1007</v>
      </c>
      <c r="H428" s="285">
        <v>0</v>
      </c>
      <c r="I428" s="286">
        <v>0</v>
      </c>
      <c r="J428" s="285">
        <v>0</v>
      </c>
      <c r="K428" s="284">
        <v>179</v>
      </c>
      <c r="L428" s="285">
        <v>155.07262569832403</v>
      </c>
      <c r="M428" s="286">
        <v>0.20256138942605895</v>
      </c>
      <c r="N428" s="285">
        <v>365</v>
      </c>
    </row>
    <row r="429" spans="2:14" x14ac:dyDescent="0.2">
      <c r="B429" s="104" t="s">
        <v>747</v>
      </c>
      <c r="C429" s="284">
        <v>0</v>
      </c>
      <c r="D429" s="285">
        <v>0</v>
      </c>
      <c r="E429" s="286">
        <v>0</v>
      </c>
      <c r="F429" s="285">
        <v>0</v>
      </c>
      <c r="G429" s="284">
        <v>0</v>
      </c>
      <c r="H429" s="285">
        <v>0</v>
      </c>
      <c r="I429" s="286">
        <v>0</v>
      </c>
      <c r="J429" s="285">
        <v>0</v>
      </c>
      <c r="K429" s="284">
        <v>0</v>
      </c>
      <c r="L429" s="285">
        <v>0</v>
      </c>
      <c r="M429" s="286">
        <v>0</v>
      </c>
      <c r="N429" s="285">
        <v>0</v>
      </c>
    </row>
    <row r="430" spans="2:14" x14ac:dyDescent="0.2">
      <c r="B430" s="104" t="s">
        <v>748</v>
      </c>
      <c r="C430" s="284">
        <v>0</v>
      </c>
      <c r="D430" s="285">
        <v>0</v>
      </c>
      <c r="E430" s="286">
        <v>0</v>
      </c>
      <c r="F430" s="285">
        <v>0</v>
      </c>
      <c r="G430" s="284">
        <v>0</v>
      </c>
      <c r="H430" s="285">
        <v>0</v>
      </c>
      <c r="I430" s="286">
        <v>0</v>
      </c>
      <c r="J430" s="285">
        <v>0</v>
      </c>
      <c r="K430" s="284">
        <v>0</v>
      </c>
      <c r="L430" s="285">
        <v>0</v>
      </c>
      <c r="M430" s="286">
        <v>0</v>
      </c>
      <c r="N430" s="285">
        <v>0</v>
      </c>
    </row>
    <row r="431" spans="2:14" x14ac:dyDescent="0.2">
      <c r="B431" s="104" t="s">
        <v>749</v>
      </c>
      <c r="C431" s="284">
        <v>0</v>
      </c>
      <c r="D431" s="285">
        <v>0</v>
      </c>
      <c r="E431" s="286">
        <v>0</v>
      </c>
      <c r="F431" s="285">
        <v>0</v>
      </c>
      <c r="G431" s="284">
        <v>0</v>
      </c>
      <c r="H431" s="285">
        <v>0</v>
      </c>
      <c r="I431" s="286">
        <v>0</v>
      </c>
      <c r="J431" s="285">
        <v>0</v>
      </c>
      <c r="K431" s="284">
        <v>0</v>
      </c>
      <c r="L431" s="285">
        <v>0</v>
      </c>
      <c r="M431" s="286">
        <v>0</v>
      </c>
      <c r="N431" s="285">
        <v>0</v>
      </c>
    </row>
    <row r="432" spans="2:14" x14ac:dyDescent="0.2">
      <c r="B432" s="104" t="s">
        <v>750</v>
      </c>
      <c r="C432" s="284">
        <v>0</v>
      </c>
      <c r="D432" s="285">
        <v>0</v>
      </c>
      <c r="E432" s="286">
        <v>0</v>
      </c>
      <c r="F432" s="285">
        <v>0</v>
      </c>
      <c r="G432" s="284">
        <v>0</v>
      </c>
      <c r="H432" s="285">
        <v>0</v>
      </c>
      <c r="I432" s="286">
        <v>0</v>
      </c>
      <c r="J432" s="285">
        <v>0</v>
      </c>
      <c r="K432" s="284">
        <v>0</v>
      </c>
      <c r="L432" s="285">
        <v>0</v>
      </c>
      <c r="M432" s="286">
        <v>0</v>
      </c>
      <c r="N432" s="285">
        <v>0</v>
      </c>
    </row>
    <row r="433" spans="2:14" x14ac:dyDescent="0.2">
      <c r="B433" s="104" t="s">
        <v>751</v>
      </c>
      <c r="C433" s="284">
        <v>0</v>
      </c>
      <c r="D433" s="285">
        <v>0</v>
      </c>
      <c r="E433" s="286">
        <v>0</v>
      </c>
      <c r="F433" s="285">
        <v>0</v>
      </c>
      <c r="G433" s="284">
        <v>0</v>
      </c>
      <c r="H433" s="285">
        <v>0</v>
      </c>
      <c r="I433" s="286">
        <v>0</v>
      </c>
      <c r="J433" s="285">
        <v>0</v>
      </c>
      <c r="K433" s="284">
        <v>0</v>
      </c>
      <c r="L433" s="285">
        <v>0</v>
      </c>
      <c r="M433" s="286">
        <v>0</v>
      </c>
      <c r="N433" s="285">
        <v>0</v>
      </c>
    </row>
    <row r="434" spans="2:14" x14ac:dyDescent="0.2">
      <c r="B434" s="104" t="s">
        <v>752</v>
      </c>
      <c r="C434" s="284">
        <v>0</v>
      </c>
      <c r="D434" s="285">
        <v>0</v>
      </c>
      <c r="E434" s="286">
        <v>0</v>
      </c>
      <c r="F434" s="285">
        <v>0</v>
      </c>
      <c r="G434" s="284">
        <v>1</v>
      </c>
      <c r="H434" s="285">
        <v>0</v>
      </c>
      <c r="I434" s="286">
        <v>0</v>
      </c>
      <c r="J434" s="285">
        <v>0</v>
      </c>
      <c r="K434" s="284">
        <v>0</v>
      </c>
      <c r="L434" s="285">
        <v>0</v>
      </c>
      <c r="M434" s="286">
        <v>0</v>
      </c>
      <c r="N434" s="285">
        <v>0</v>
      </c>
    </row>
    <row r="435" spans="2:14" x14ac:dyDescent="0.2">
      <c r="B435" s="104" t="s">
        <v>753</v>
      </c>
      <c r="C435" s="284">
        <v>0</v>
      </c>
      <c r="D435" s="285">
        <v>0</v>
      </c>
      <c r="E435" s="286">
        <v>0</v>
      </c>
      <c r="F435" s="285">
        <v>0</v>
      </c>
      <c r="G435" s="284">
        <v>0</v>
      </c>
      <c r="H435" s="285">
        <v>0</v>
      </c>
      <c r="I435" s="286">
        <v>0</v>
      </c>
      <c r="J435" s="285">
        <v>0</v>
      </c>
      <c r="K435" s="284">
        <v>0</v>
      </c>
      <c r="L435" s="285">
        <v>0</v>
      </c>
      <c r="M435" s="286">
        <v>0</v>
      </c>
      <c r="N435" s="285">
        <v>0</v>
      </c>
    </row>
    <row r="436" spans="2:14" x14ac:dyDescent="0.2">
      <c r="B436" s="104" t="s">
        <v>754</v>
      </c>
      <c r="C436" s="284">
        <v>1598</v>
      </c>
      <c r="D436" s="285">
        <v>275.6357947434293</v>
      </c>
      <c r="E436" s="286">
        <v>0.19076917746367861</v>
      </c>
      <c r="F436" s="285">
        <v>850</v>
      </c>
      <c r="G436" s="284">
        <v>337</v>
      </c>
      <c r="H436" s="285">
        <v>0</v>
      </c>
      <c r="I436" s="286">
        <v>0</v>
      </c>
      <c r="J436" s="285">
        <v>0</v>
      </c>
      <c r="K436" s="284">
        <v>52</v>
      </c>
      <c r="L436" s="285">
        <v>107.34615384615384</v>
      </c>
      <c r="M436" s="286">
        <v>0.20086362000719693</v>
      </c>
      <c r="N436" s="285">
        <v>215</v>
      </c>
    </row>
    <row r="437" spans="2:14" x14ac:dyDescent="0.2">
      <c r="B437" s="104" t="s">
        <v>755</v>
      </c>
      <c r="C437" s="284">
        <v>1231</v>
      </c>
      <c r="D437" s="285">
        <v>246.88789601949634</v>
      </c>
      <c r="E437" s="286">
        <v>0.19760393388646835</v>
      </c>
      <c r="F437" s="285">
        <v>1229</v>
      </c>
      <c r="G437" s="284">
        <v>657</v>
      </c>
      <c r="H437" s="285">
        <v>0</v>
      </c>
      <c r="I437" s="286">
        <v>0</v>
      </c>
      <c r="J437" s="285">
        <v>0</v>
      </c>
      <c r="K437" s="284">
        <v>370</v>
      </c>
      <c r="L437" s="285">
        <v>118.63243243243244</v>
      </c>
      <c r="M437" s="286">
        <v>0.2014965112008813</v>
      </c>
      <c r="N437" s="285">
        <v>350</v>
      </c>
    </row>
    <row r="438" spans="2:14" x14ac:dyDescent="0.2">
      <c r="B438" s="104" t="s">
        <v>756</v>
      </c>
      <c r="C438" s="284">
        <v>1727</v>
      </c>
      <c r="D438" s="285">
        <v>211.51650260567459</v>
      </c>
      <c r="E438" s="286">
        <v>0.22610603720679756</v>
      </c>
      <c r="F438" s="285">
        <v>496</v>
      </c>
      <c r="G438" s="284">
        <v>643</v>
      </c>
      <c r="H438" s="285">
        <v>0</v>
      </c>
      <c r="I438" s="286">
        <v>0</v>
      </c>
      <c r="J438" s="285">
        <v>0</v>
      </c>
      <c r="K438" s="284">
        <v>144</v>
      </c>
      <c r="L438" s="285">
        <v>98.680555555555557</v>
      </c>
      <c r="M438" s="286">
        <v>0.20258614544573228</v>
      </c>
      <c r="N438" s="285">
        <v>332</v>
      </c>
    </row>
    <row r="439" spans="2:14" x14ac:dyDescent="0.2">
      <c r="B439" s="104" t="s">
        <v>757</v>
      </c>
      <c r="C439" s="284">
        <v>316</v>
      </c>
      <c r="D439" s="285">
        <v>199.03164556962025</v>
      </c>
      <c r="E439" s="286">
        <v>0.17479198047923705</v>
      </c>
      <c r="F439" s="285">
        <v>533</v>
      </c>
      <c r="G439" s="284">
        <v>242</v>
      </c>
      <c r="H439" s="285">
        <v>0</v>
      </c>
      <c r="I439" s="286">
        <v>0</v>
      </c>
      <c r="J439" s="285">
        <v>0</v>
      </c>
      <c r="K439" s="284">
        <v>93</v>
      </c>
      <c r="L439" s="285">
        <v>137.89247311827958</v>
      </c>
      <c r="M439" s="286">
        <v>0.20258763684617942</v>
      </c>
      <c r="N439" s="285">
        <v>401</v>
      </c>
    </row>
    <row r="440" spans="2:14" x14ac:dyDescent="0.2">
      <c r="B440" s="104" t="s">
        <v>758</v>
      </c>
      <c r="C440" s="284">
        <v>3203</v>
      </c>
      <c r="D440" s="285">
        <v>288.04433343740243</v>
      </c>
      <c r="E440" s="286">
        <v>0.14687139380619385</v>
      </c>
      <c r="F440" s="285">
        <v>6667</v>
      </c>
      <c r="G440" s="284">
        <v>938</v>
      </c>
      <c r="H440" s="285">
        <v>0</v>
      </c>
      <c r="I440" s="286">
        <v>0</v>
      </c>
      <c r="J440" s="285">
        <v>0</v>
      </c>
      <c r="K440" s="284">
        <v>178</v>
      </c>
      <c r="L440" s="285">
        <v>124.20786516853933</v>
      </c>
      <c r="M440" s="286">
        <v>0.20260994675635313</v>
      </c>
      <c r="N440" s="285">
        <v>359</v>
      </c>
    </row>
    <row r="441" spans="2:14" x14ac:dyDescent="0.2">
      <c r="B441" s="104" t="s">
        <v>759</v>
      </c>
      <c r="C441" s="284">
        <v>2630</v>
      </c>
      <c r="D441" s="285">
        <v>326.54904942965777</v>
      </c>
      <c r="E441" s="286">
        <v>0.25992864570911811</v>
      </c>
      <c r="F441" s="285">
        <v>1227</v>
      </c>
      <c r="G441" s="284">
        <v>871</v>
      </c>
      <c r="H441" s="285">
        <v>0</v>
      </c>
      <c r="I441" s="286">
        <v>0</v>
      </c>
      <c r="J441" s="285">
        <v>0</v>
      </c>
      <c r="K441" s="284">
        <v>183</v>
      </c>
      <c r="L441" s="285">
        <v>106.91256830601093</v>
      </c>
      <c r="M441" s="286">
        <v>0.20063785712820725</v>
      </c>
      <c r="N441" s="285">
        <v>237</v>
      </c>
    </row>
    <row r="442" spans="2:14" x14ac:dyDescent="0.2">
      <c r="B442" s="104" t="s">
        <v>760</v>
      </c>
      <c r="C442" s="284">
        <v>1800</v>
      </c>
      <c r="D442" s="285">
        <v>393.92833333333334</v>
      </c>
      <c r="E442" s="286">
        <v>0.19572706289193254</v>
      </c>
      <c r="F442" s="285">
        <v>8740</v>
      </c>
      <c r="G442" s="284">
        <v>580</v>
      </c>
      <c r="H442" s="285">
        <v>0</v>
      </c>
      <c r="I442" s="286">
        <v>0</v>
      </c>
      <c r="J442" s="285">
        <v>0</v>
      </c>
      <c r="K442" s="284">
        <v>165</v>
      </c>
      <c r="L442" s="285">
        <v>157.32121212121211</v>
      </c>
      <c r="M442" s="286">
        <v>0.20122480620155048</v>
      </c>
      <c r="N442" s="285">
        <v>443</v>
      </c>
    </row>
    <row r="443" spans="2:14" x14ac:dyDescent="0.2">
      <c r="B443" s="104" t="s">
        <v>761</v>
      </c>
      <c r="C443" s="284">
        <v>0</v>
      </c>
      <c r="D443" s="285">
        <v>0</v>
      </c>
      <c r="E443" s="286">
        <v>0</v>
      </c>
      <c r="F443" s="285">
        <v>0</v>
      </c>
      <c r="G443" s="284">
        <v>0</v>
      </c>
      <c r="H443" s="285">
        <v>0</v>
      </c>
      <c r="I443" s="286">
        <v>0</v>
      </c>
      <c r="J443" s="285">
        <v>0</v>
      </c>
      <c r="K443" s="284">
        <v>0</v>
      </c>
      <c r="L443" s="285">
        <v>0</v>
      </c>
      <c r="M443" s="286">
        <v>0</v>
      </c>
      <c r="N443" s="285">
        <v>0</v>
      </c>
    </row>
    <row r="444" spans="2:14" x14ac:dyDescent="0.2">
      <c r="B444" s="104" t="s">
        <v>762</v>
      </c>
      <c r="C444" s="284">
        <v>0</v>
      </c>
      <c r="D444" s="285">
        <v>0</v>
      </c>
      <c r="E444" s="286">
        <v>0</v>
      </c>
      <c r="F444" s="285">
        <v>0</v>
      </c>
      <c r="G444" s="284">
        <v>0</v>
      </c>
      <c r="H444" s="285">
        <v>0</v>
      </c>
      <c r="I444" s="286">
        <v>0</v>
      </c>
      <c r="J444" s="285">
        <v>0</v>
      </c>
      <c r="K444" s="284">
        <v>0</v>
      </c>
      <c r="L444" s="285">
        <v>0</v>
      </c>
      <c r="M444" s="286">
        <v>0</v>
      </c>
      <c r="N444" s="285">
        <v>0</v>
      </c>
    </row>
    <row r="445" spans="2:14" x14ac:dyDescent="0.2">
      <c r="B445" s="104" t="s">
        <v>763</v>
      </c>
      <c r="C445" s="284">
        <v>0</v>
      </c>
      <c r="D445" s="285">
        <v>0</v>
      </c>
      <c r="E445" s="286">
        <v>0</v>
      </c>
      <c r="F445" s="285">
        <v>0</v>
      </c>
      <c r="G445" s="284">
        <v>0</v>
      </c>
      <c r="H445" s="285">
        <v>0</v>
      </c>
      <c r="I445" s="286">
        <v>0</v>
      </c>
      <c r="J445" s="285">
        <v>0</v>
      </c>
      <c r="K445" s="284">
        <v>0</v>
      </c>
      <c r="L445" s="285">
        <v>0</v>
      </c>
      <c r="M445" s="286">
        <v>0</v>
      </c>
      <c r="N445" s="285">
        <v>0</v>
      </c>
    </row>
    <row r="446" spans="2:14" x14ac:dyDescent="0.2">
      <c r="B446" s="104" t="s">
        <v>764</v>
      </c>
      <c r="C446" s="284">
        <v>994</v>
      </c>
      <c r="D446" s="285">
        <v>225.5030181086519</v>
      </c>
      <c r="E446" s="286">
        <v>0.20817970231649263</v>
      </c>
      <c r="F446" s="285">
        <v>633</v>
      </c>
      <c r="G446" s="284">
        <v>366</v>
      </c>
      <c r="H446" s="285">
        <v>0</v>
      </c>
      <c r="I446" s="286">
        <v>0</v>
      </c>
      <c r="J446" s="285">
        <v>0</v>
      </c>
      <c r="K446" s="284">
        <v>94</v>
      </c>
      <c r="L446" s="285">
        <v>113.65957446808511</v>
      </c>
      <c r="M446" s="286">
        <v>0.20090259496051144</v>
      </c>
      <c r="N446" s="285">
        <v>305</v>
      </c>
    </row>
    <row r="447" spans="2:14" x14ac:dyDescent="0.2">
      <c r="B447" s="104" t="s">
        <v>765</v>
      </c>
      <c r="C447" s="284">
        <v>445</v>
      </c>
      <c r="D447" s="285">
        <v>257.39775280898874</v>
      </c>
      <c r="E447" s="286">
        <v>0.2158095543141374</v>
      </c>
      <c r="F447" s="285">
        <v>539</v>
      </c>
      <c r="G447" s="284">
        <v>330</v>
      </c>
      <c r="H447" s="285">
        <v>0</v>
      </c>
      <c r="I447" s="286">
        <v>0</v>
      </c>
      <c r="J447" s="285">
        <v>0</v>
      </c>
      <c r="K447" s="284">
        <v>61</v>
      </c>
      <c r="L447" s="285">
        <v>126.52459016393442</v>
      </c>
      <c r="M447" s="286">
        <v>0.20382401098610892</v>
      </c>
      <c r="N447" s="285">
        <v>363</v>
      </c>
    </row>
    <row r="448" spans="2:14" x14ac:dyDescent="0.2">
      <c r="B448" s="104" t="s">
        <v>766</v>
      </c>
      <c r="C448" s="284">
        <v>982</v>
      </c>
      <c r="D448" s="285">
        <v>322.96741344195522</v>
      </c>
      <c r="E448" s="286">
        <v>0.18990734386956998</v>
      </c>
      <c r="F448" s="285">
        <v>1839</v>
      </c>
      <c r="G448" s="284">
        <v>310</v>
      </c>
      <c r="H448" s="285">
        <v>0</v>
      </c>
      <c r="I448" s="286">
        <v>0</v>
      </c>
      <c r="J448" s="285">
        <v>0</v>
      </c>
      <c r="K448" s="284">
        <v>132</v>
      </c>
      <c r="L448" s="285">
        <v>114.3030303030303</v>
      </c>
      <c r="M448" s="286">
        <v>0.20263228579102877</v>
      </c>
      <c r="N448" s="285">
        <v>236</v>
      </c>
    </row>
    <row r="449" spans="2:15" x14ac:dyDescent="0.2">
      <c r="B449" s="104" t="s">
        <v>767</v>
      </c>
      <c r="C449" s="284">
        <v>0</v>
      </c>
      <c r="D449" s="285">
        <v>0</v>
      </c>
      <c r="E449" s="286">
        <v>0</v>
      </c>
      <c r="F449" s="285">
        <v>0</v>
      </c>
      <c r="G449" s="284">
        <v>1</v>
      </c>
      <c r="H449" s="285">
        <v>0</v>
      </c>
      <c r="I449" s="286">
        <v>0</v>
      </c>
      <c r="J449" s="285">
        <v>0</v>
      </c>
      <c r="K449" s="284">
        <v>0</v>
      </c>
      <c r="L449" s="285">
        <v>0</v>
      </c>
      <c r="M449" s="286">
        <v>0</v>
      </c>
      <c r="N449" s="285">
        <v>0</v>
      </c>
    </row>
    <row r="450" spans="2:15" x14ac:dyDescent="0.2">
      <c r="B450" s="104" t="s">
        <v>768</v>
      </c>
      <c r="C450" s="284">
        <v>1387</v>
      </c>
      <c r="D450" s="285">
        <v>243.92573900504686</v>
      </c>
      <c r="E450" s="286">
        <v>0.21253239104829214</v>
      </c>
      <c r="F450" s="285">
        <v>1152</v>
      </c>
      <c r="G450" s="284">
        <v>1258</v>
      </c>
      <c r="H450" s="285">
        <v>0</v>
      </c>
      <c r="I450" s="286">
        <v>0</v>
      </c>
      <c r="J450" s="285">
        <v>0</v>
      </c>
      <c r="K450" s="284">
        <v>439</v>
      </c>
      <c r="L450" s="285">
        <v>115.58542141230069</v>
      </c>
      <c r="M450" s="286">
        <v>0.20042975755038195</v>
      </c>
      <c r="N450" s="285">
        <v>412</v>
      </c>
    </row>
    <row r="451" spans="2:15" x14ac:dyDescent="0.2">
      <c r="B451" s="104" t="s">
        <v>769</v>
      </c>
      <c r="C451" s="284">
        <v>464</v>
      </c>
      <c r="D451" s="285">
        <v>133.81681034482759</v>
      </c>
      <c r="E451" s="286">
        <v>0.15860742420991336</v>
      </c>
      <c r="F451" s="285">
        <v>365</v>
      </c>
      <c r="G451" s="284">
        <v>294</v>
      </c>
      <c r="H451" s="285">
        <v>0</v>
      </c>
      <c r="I451" s="286">
        <v>0</v>
      </c>
      <c r="J451" s="285">
        <v>0</v>
      </c>
      <c r="K451" s="284">
        <v>34</v>
      </c>
      <c r="L451" s="285">
        <v>92.67647058823529</v>
      </c>
      <c r="M451" s="286">
        <v>0.19958196098302516</v>
      </c>
      <c r="N451" s="285">
        <v>279</v>
      </c>
    </row>
    <row r="452" spans="2:15" x14ac:dyDescent="0.2">
      <c r="B452" s="104" t="s">
        <v>770</v>
      </c>
      <c r="C452" s="284">
        <v>852</v>
      </c>
      <c r="D452" s="285">
        <v>167.34389671361501</v>
      </c>
      <c r="E452" s="286">
        <v>0.17364462875341768</v>
      </c>
      <c r="F452" s="285">
        <v>366</v>
      </c>
      <c r="G452" s="284">
        <v>528</v>
      </c>
      <c r="H452" s="285">
        <v>0</v>
      </c>
      <c r="I452" s="286">
        <v>0</v>
      </c>
      <c r="J452" s="285">
        <v>0</v>
      </c>
      <c r="K452" s="284">
        <v>155</v>
      </c>
      <c r="L452" s="285">
        <v>96.980645161290326</v>
      </c>
      <c r="M452" s="286">
        <v>0.20183141330325727</v>
      </c>
      <c r="N452" s="285">
        <v>363</v>
      </c>
    </row>
    <row r="453" spans="2:15" x14ac:dyDescent="0.2">
      <c r="B453" s="104" t="s">
        <v>771</v>
      </c>
      <c r="C453" s="284">
        <v>614</v>
      </c>
      <c r="D453" s="285">
        <v>179.63192182410424</v>
      </c>
      <c r="E453" s="286">
        <v>0.19247911932958472</v>
      </c>
      <c r="F453" s="285">
        <v>542</v>
      </c>
      <c r="G453" s="284">
        <v>384</v>
      </c>
      <c r="H453" s="285">
        <v>0</v>
      </c>
      <c r="I453" s="286">
        <v>0</v>
      </c>
      <c r="J453" s="285">
        <v>0</v>
      </c>
      <c r="K453" s="284">
        <v>58</v>
      </c>
      <c r="L453" s="285">
        <v>106.53448275862068</v>
      </c>
      <c r="M453" s="286">
        <v>0.2014146945693982</v>
      </c>
      <c r="N453" s="285">
        <v>230</v>
      </c>
    </row>
    <row r="454" spans="2:15" x14ac:dyDescent="0.2">
      <c r="B454" s="104" t="s">
        <v>772</v>
      </c>
      <c r="C454" s="284">
        <v>1024</v>
      </c>
      <c r="D454" s="285">
        <v>339.673828125</v>
      </c>
      <c r="E454" s="286">
        <v>0.16209966286908939</v>
      </c>
      <c r="F454" s="285">
        <v>2520</v>
      </c>
      <c r="G454" s="284">
        <v>242</v>
      </c>
      <c r="H454" s="285">
        <v>0</v>
      </c>
      <c r="I454" s="286">
        <v>0</v>
      </c>
      <c r="J454" s="285">
        <v>0</v>
      </c>
      <c r="K454" s="284">
        <v>31</v>
      </c>
      <c r="L454" s="285">
        <v>116.16129032258064</v>
      </c>
      <c r="M454" s="286">
        <v>0.20192900801884139</v>
      </c>
      <c r="N454" s="285">
        <v>219</v>
      </c>
    </row>
    <row r="455" spans="2:15" x14ac:dyDescent="0.2">
      <c r="B455" s="105" t="s">
        <v>773</v>
      </c>
      <c r="C455" s="287">
        <v>1052</v>
      </c>
      <c r="D455" s="288">
        <v>282.97528517110266</v>
      </c>
      <c r="E455" s="289">
        <v>0.1512995323127091</v>
      </c>
      <c r="F455" s="288">
        <v>1137</v>
      </c>
      <c r="G455" s="287">
        <v>383</v>
      </c>
      <c r="H455" s="288">
        <v>0</v>
      </c>
      <c r="I455" s="289">
        <v>0</v>
      </c>
      <c r="J455" s="288">
        <v>0</v>
      </c>
      <c r="K455" s="287">
        <v>98</v>
      </c>
      <c r="L455" s="288">
        <v>137.03061224489795</v>
      </c>
      <c r="M455" s="289">
        <v>0.20214959883187067</v>
      </c>
      <c r="N455" s="288">
        <v>350</v>
      </c>
    </row>
    <row r="457" spans="2:15" x14ac:dyDescent="0.2">
      <c r="O457" s="12" t="s">
        <v>313</v>
      </c>
    </row>
    <row r="458" spans="2:15" x14ac:dyDescent="0.2">
      <c r="O458" s="12" t="s">
        <v>291</v>
      </c>
    </row>
    <row r="459" spans="2:15" x14ac:dyDescent="0.2">
      <c r="B459" s="3" t="s">
        <v>0</v>
      </c>
      <c r="C459" s="272"/>
      <c r="D459" s="273"/>
      <c r="E459" s="274"/>
      <c r="F459" s="274"/>
      <c r="G459" s="272"/>
      <c r="H459" s="273"/>
      <c r="I459" s="274"/>
      <c r="J459" s="274"/>
      <c r="K459" s="272"/>
      <c r="L459" s="273"/>
      <c r="M459" s="274"/>
      <c r="N459" s="274"/>
    </row>
    <row r="460" spans="2:15" x14ac:dyDescent="0.2">
      <c r="B460" s="3" t="s">
        <v>277</v>
      </c>
      <c r="C460" s="272"/>
      <c r="D460" s="273"/>
      <c r="E460" s="274"/>
      <c r="F460" s="274"/>
      <c r="G460" s="272"/>
      <c r="H460" s="273"/>
      <c r="I460" s="274"/>
      <c r="J460" s="274"/>
      <c r="K460" s="272"/>
      <c r="L460" s="273"/>
      <c r="M460" s="274"/>
      <c r="N460" s="274"/>
    </row>
    <row r="461" spans="2:15" x14ac:dyDescent="0.2">
      <c r="B461" s="103" t="s">
        <v>308</v>
      </c>
      <c r="C461" s="272"/>
      <c r="D461" s="273"/>
      <c r="E461" s="274"/>
      <c r="F461" s="274"/>
      <c r="G461" s="272"/>
      <c r="H461" s="273"/>
      <c r="I461" s="274"/>
      <c r="J461" s="274"/>
      <c r="K461" s="272"/>
      <c r="L461" s="273"/>
      <c r="M461" s="274"/>
      <c r="N461" s="274"/>
    </row>
    <row r="462" spans="2:15" x14ac:dyDescent="0.2">
      <c r="B462" s="3"/>
      <c r="C462" s="101"/>
      <c r="D462" s="101"/>
      <c r="E462" s="101"/>
      <c r="F462" s="101"/>
      <c r="G462" s="101"/>
      <c r="H462" s="101"/>
      <c r="I462" s="101"/>
      <c r="J462" s="101"/>
      <c r="K462" s="101"/>
      <c r="L462" s="101"/>
      <c r="M462" s="101"/>
      <c r="N462" s="101"/>
    </row>
    <row r="463" spans="2:15" x14ac:dyDescent="0.2">
      <c r="B463" s="109"/>
      <c r="C463" s="180" t="s">
        <v>152</v>
      </c>
      <c r="D463" s="275"/>
      <c r="E463" s="276"/>
      <c r="F463" s="277"/>
      <c r="G463" s="180" t="s">
        <v>2699</v>
      </c>
      <c r="H463" s="275"/>
      <c r="I463" s="276"/>
      <c r="J463" s="277"/>
      <c r="K463" s="180" t="s">
        <v>376</v>
      </c>
      <c r="L463" s="275"/>
      <c r="M463" s="276"/>
      <c r="N463" s="277"/>
    </row>
    <row r="464" spans="2:15" ht="25.5" x14ac:dyDescent="0.2">
      <c r="B464" s="181" t="s">
        <v>314</v>
      </c>
      <c r="C464" s="278" t="s">
        <v>2853</v>
      </c>
      <c r="D464" s="279" t="s">
        <v>2850</v>
      </c>
      <c r="E464" s="280" t="s">
        <v>2851</v>
      </c>
      <c r="F464" s="279" t="s">
        <v>2852</v>
      </c>
      <c r="G464" s="278" t="s">
        <v>2853</v>
      </c>
      <c r="H464" s="279" t="s">
        <v>2850</v>
      </c>
      <c r="I464" s="280" t="s">
        <v>2851</v>
      </c>
      <c r="J464" s="279" t="s">
        <v>2852</v>
      </c>
      <c r="K464" s="278" t="s">
        <v>2853</v>
      </c>
      <c r="L464" s="279" t="s">
        <v>2850</v>
      </c>
      <c r="M464" s="280" t="s">
        <v>2851</v>
      </c>
      <c r="N464" s="279" t="s">
        <v>2852</v>
      </c>
    </row>
    <row r="465" spans="2:14" x14ac:dyDescent="0.2">
      <c r="B465" s="129" t="s">
        <v>774</v>
      </c>
      <c r="C465" s="281">
        <v>831</v>
      </c>
      <c r="D465" s="282">
        <v>233.45367027677497</v>
      </c>
      <c r="E465" s="283">
        <v>0.18207841573007344</v>
      </c>
      <c r="F465" s="282">
        <v>704</v>
      </c>
      <c r="G465" s="281">
        <v>341</v>
      </c>
      <c r="H465" s="282">
        <v>0</v>
      </c>
      <c r="I465" s="283">
        <v>0</v>
      </c>
      <c r="J465" s="282">
        <v>0</v>
      </c>
      <c r="K465" s="281">
        <v>121</v>
      </c>
      <c r="L465" s="282">
        <v>118.89256198347107</v>
      </c>
      <c r="M465" s="283">
        <v>0.20156363840161418</v>
      </c>
      <c r="N465" s="282">
        <v>341</v>
      </c>
    </row>
    <row r="466" spans="2:14" x14ac:dyDescent="0.2">
      <c r="B466" s="104" t="s">
        <v>775</v>
      </c>
      <c r="C466" s="284">
        <v>1476</v>
      </c>
      <c r="D466" s="285">
        <v>469.32791327913282</v>
      </c>
      <c r="E466" s="286">
        <v>0.20456395118776372</v>
      </c>
      <c r="F466" s="285">
        <v>6103</v>
      </c>
      <c r="G466" s="284">
        <v>264</v>
      </c>
      <c r="H466" s="285">
        <v>0</v>
      </c>
      <c r="I466" s="286">
        <v>0</v>
      </c>
      <c r="J466" s="285">
        <v>0</v>
      </c>
      <c r="K466" s="284">
        <v>110</v>
      </c>
      <c r="L466" s="285">
        <v>151.52727272727273</v>
      </c>
      <c r="M466" s="286">
        <v>0.20320633953063094</v>
      </c>
      <c r="N466" s="285">
        <v>294</v>
      </c>
    </row>
    <row r="467" spans="2:14" x14ac:dyDescent="0.2">
      <c r="B467" s="104" t="s">
        <v>776</v>
      </c>
      <c r="C467" s="284">
        <v>0</v>
      </c>
      <c r="D467" s="285">
        <v>0</v>
      </c>
      <c r="E467" s="286">
        <v>0</v>
      </c>
      <c r="F467" s="285">
        <v>0</v>
      </c>
      <c r="G467" s="284">
        <v>0</v>
      </c>
      <c r="H467" s="285">
        <v>0</v>
      </c>
      <c r="I467" s="286">
        <v>0</v>
      </c>
      <c r="J467" s="285">
        <v>0</v>
      </c>
      <c r="K467" s="284">
        <v>0</v>
      </c>
      <c r="L467" s="285">
        <v>0</v>
      </c>
      <c r="M467" s="286">
        <v>0</v>
      </c>
      <c r="N467" s="285">
        <v>0</v>
      </c>
    </row>
    <row r="468" spans="2:14" x14ac:dyDescent="0.2">
      <c r="B468" s="104" t="s">
        <v>777</v>
      </c>
      <c r="C468" s="284">
        <v>1713</v>
      </c>
      <c r="D468" s="285">
        <v>263.03677758318742</v>
      </c>
      <c r="E468" s="286">
        <v>0.23857459486763499</v>
      </c>
      <c r="F468" s="285">
        <v>618</v>
      </c>
      <c r="G468" s="284">
        <v>606</v>
      </c>
      <c r="H468" s="285">
        <v>0</v>
      </c>
      <c r="I468" s="286">
        <v>0</v>
      </c>
      <c r="J468" s="285">
        <v>0</v>
      </c>
      <c r="K468" s="284">
        <v>42</v>
      </c>
      <c r="L468" s="285">
        <v>100.4047619047619</v>
      </c>
      <c r="M468" s="286">
        <v>0.20359194708637096</v>
      </c>
      <c r="N468" s="285">
        <v>300</v>
      </c>
    </row>
    <row r="469" spans="2:14" x14ac:dyDescent="0.2">
      <c r="B469" s="104" t="s">
        <v>778</v>
      </c>
      <c r="C469" s="284">
        <v>1999</v>
      </c>
      <c r="D469" s="285">
        <v>432.52276138069033</v>
      </c>
      <c r="E469" s="286">
        <v>0.24641568327026264</v>
      </c>
      <c r="F469" s="285">
        <v>3093</v>
      </c>
      <c r="G469" s="284">
        <v>579</v>
      </c>
      <c r="H469" s="285">
        <v>0</v>
      </c>
      <c r="I469" s="286">
        <v>0</v>
      </c>
      <c r="J469" s="285">
        <v>0</v>
      </c>
      <c r="K469" s="284">
        <v>204</v>
      </c>
      <c r="L469" s="285">
        <v>115.00490196078431</v>
      </c>
      <c r="M469" s="286">
        <v>0.20390231183730223</v>
      </c>
      <c r="N469" s="285">
        <v>429</v>
      </c>
    </row>
    <row r="470" spans="2:14" x14ac:dyDescent="0.2">
      <c r="B470" s="104" t="s">
        <v>779</v>
      </c>
      <c r="C470" s="284">
        <v>692</v>
      </c>
      <c r="D470" s="285">
        <v>250.98699421965318</v>
      </c>
      <c r="E470" s="286">
        <v>0.23019737679192476</v>
      </c>
      <c r="F470" s="285">
        <v>553</v>
      </c>
      <c r="G470" s="284">
        <v>223</v>
      </c>
      <c r="H470" s="285">
        <v>0</v>
      </c>
      <c r="I470" s="286">
        <v>0</v>
      </c>
      <c r="J470" s="285">
        <v>0</v>
      </c>
      <c r="K470" s="284">
        <v>20</v>
      </c>
      <c r="L470" s="285">
        <v>105.55</v>
      </c>
      <c r="M470" s="286">
        <v>0.20013272658323844</v>
      </c>
      <c r="N470" s="285">
        <v>389</v>
      </c>
    </row>
    <row r="471" spans="2:14" x14ac:dyDescent="0.2">
      <c r="B471" s="104" t="s">
        <v>780</v>
      </c>
      <c r="C471" s="284">
        <v>0</v>
      </c>
      <c r="D471" s="285">
        <v>0</v>
      </c>
      <c r="E471" s="286">
        <v>0</v>
      </c>
      <c r="F471" s="285">
        <v>0</v>
      </c>
      <c r="G471" s="284">
        <v>0</v>
      </c>
      <c r="H471" s="285">
        <v>0</v>
      </c>
      <c r="I471" s="286">
        <v>0</v>
      </c>
      <c r="J471" s="285">
        <v>0</v>
      </c>
      <c r="K471" s="284">
        <v>0</v>
      </c>
      <c r="L471" s="285">
        <v>0</v>
      </c>
      <c r="M471" s="286">
        <v>0</v>
      </c>
      <c r="N471" s="285">
        <v>0</v>
      </c>
    </row>
    <row r="472" spans="2:14" x14ac:dyDescent="0.2">
      <c r="B472" s="104" t="s">
        <v>781</v>
      </c>
      <c r="C472" s="284">
        <v>1504</v>
      </c>
      <c r="D472" s="285">
        <v>559.32446808510633</v>
      </c>
      <c r="E472" s="286">
        <v>0.30716515680969225</v>
      </c>
      <c r="F472" s="285">
        <v>2829</v>
      </c>
      <c r="G472" s="284">
        <v>750</v>
      </c>
      <c r="H472" s="285">
        <v>0</v>
      </c>
      <c r="I472" s="286">
        <v>0</v>
      </c>
      <c r="J472" s="285">
        <v>0</v>
      </c>
      <c r="K472" s="284">
        <v>42</v>
      </c>
      <c r="L472" s="285">
        <v>98.071428571428569</v>
      </c>
      <c r="M472" s="286">
        <v>0.20537495013960916</v>
      </c>
      <c r="N472" s="285">
        <v>155</v>
      </c>
    </row>
    <row r="473" spans="2:14" x14ac:dyDescent="0.2">
      <c r="B473" s="104" t="s">
        <v>782</v>
      </c>
      <c r="C473" s="284">
        <v>1529</v>
      </c>
      <c r="D473" s="285">
        <v>472.2308698495749</v>
      </c>
      <c r="E473" s="286">
        <v>0.2382108019495226</v>
      </c>
      <c r="F473" s="285">
        <v>6090</v>
      </c>
      <c r="G473" s="284">
        <v>415</v>
      </c>
      <c r="H473" s="285">
        <v>0</v>
      </c>
      <c r="I473" s="286">
        <v>0</v>
      </c>
      <c r="J473" s="285">
        <v>0</v>
      </c>
      <c r="K473" s="284">
        <v>66</v>
      </c>
      <c r="L473" s="285">
        <v>102.71212121212122</v>
      </c>
      <c r="M473" s="286">
        <v>0.20192422256642439</v>
      </c>
      <c r="N473" s="285">
        <v>233</v>
      </c>
    </row>
    <row r="474" spans="2:14" x14ac:dyDescent="0.2">
      <c r="B474" s="104" t="s">
        <v>783</v>
      </c>
      <c r="C474" s="284">
        <v>938</v>
      </c>
      <c r="D474" s="285">
        <v>298.05543710021323</v>
      </c>
      <c r="E474" s="286">
        <v>0.21657699950034281</v>
      </c>
      <c r="F474" s="285">
        <v>1304</v>
      </c>
      <c r="G474" s="284">
        <v>490</v>
      </c>
      <c r="H474" s="285">
        <v>0</v>
      </c>
      <c r="I474" s="286">
        <v>0</v>
      </c>
      <c r="J474" s="285">
        <v>0</v>
      </c>
      <c r="K474" s="284">
        <v>54</v>
      </c>
      <c r="L474" s="285">
        <v>118.62962962962963</v>
      </c>
      <c r="M474" s="286">
        <v>0.20352660841938053</v>
      </c>
      <c r="N474" s="285">
        <v>241</v>
      </c>
    </row>
    <row r="475" spans="2:14" x14ac:dyDescent="0.2">
      <c r="B475" s="104" t="s">
        <v>784</v>
      </c>
      <c r="C475" s="284">
        <v>948</v>
      </c>
      <c r="D475" s="285">
        <v>213.42088607594937</v>
      </c>
      <c r="E475" s="286">
        <v>0.20367048392162546</v>
      </c>
      <c r="F475" s="285">
        <v>774</v>
      </c>
      <c r="G475" s="284">
        <v>356</v>
      </c>
      <c r="H475" s="285">
        <v>0</v>
      </c>
      <c r="I475" s="286">
        <v>0</v>
      </c>
      <c r="J475" s="285">
        <v>0</v>
      </c>
      <c r="K475" s="284">
        <v>137</v>
      </c>
      <c r="L475" s="285">
        <v>92.029197080291965</v>
      </c>
      <c r="M475" s="286">
        <v>0.20037825209389548</v>
      </c>
      <c r="N475" s="285">
        <v>395</v>
      </c>
    </row>
    <row r="476" spans="2:14" x14ac:dyDescent="0.2">
      <c r="B476" s="104" t="s">
        <v>785</v>
      </c>
      <c r="C476" s="284">
        <v>605</v>
      </c>
      <c r="D476" s="285">
        <v>180.10413223140495</v>
      </c>
      <c r="E476" s="286">
        <v>0.17619892336625109</v>
      </c>
      <c r="F476" s="285">
        <v>396</v>
      </c>
      <c r="G476" s="284">
        <v>290</v>
      </c>
      <c r="H476" s="285">
        <v>0</v>
      </c>
      <c r="I476" s="286">
        <v>0</v>
      </c>
      <c r="J476" s="285">
        <v>0</v>
      </c>
      <c r="K476" s="284">
        <v>158</v>
      </c>
      <c r="L476" s="285">
        <v>90.962025316455694</v>
      </c>
      <c r="M476" s="286">
        <v>0.19790691269622696</v>
      </c>
      <c r="N476" s="285">
        <v>227</v>
      </c>
    </row>
    <row r="477" spans="2:14" x14ac:dyDescent="0.2">
      <c r="B477" s="104" t="s">
        <v>786</v>
      </c>
      <c r="C477" s="284">
        <v>0</v>
      </c>
      <c r="D477" s="285">
        <v>0</v>
      </c>
      <c r="E477" s="286">
        <v>0</v>
      </c>
      <c r="F477" s="285">
        <v>0</v>
      </c>
      <c r="G477" s="284">
        <v>0</v>
      </c>
      <c r="H477" s="285">
        <v>0</v>
      </c>
      <c r="I477" s="286">
        <v>0</v>
      </c>
      <c r="J477" s="285">
        <v>0</v>
      </c>
      <c r="K477" s="284">
        <v>0</v>
      </c>
      <c r="L477" s="285">
        <v>0</v>
      </c>
      <c r="M477" s="286">
        <v>0</v>
      </c>
      <c r="N477" s="285">
        <v>0</v>
      </c>
    </row>
    <row r="478" spans="2:14" x14ac:dyDescent="0.2">
      <c r="B478" s="104" t="s">
        <v>787</v>
      </c>
      <c r="C478" s="284">
        <v>87</v>
      </c>
      <c r="D478" s="285">
        <v>2569.1149425287358</v>
      </c>
      <c r="E478" s="286">
        <v>0.47439377699483187</v>
      </c>
      <c r="F478" s="285">
        <v>10181</v>
      </c>
      <c r="G478" s="284">
        <v>2</v>
      </c>
      <c r="H478" s="285">
        <v>0</v>
      </c>
      <c r="I478" s="286">
        <v>0</v>
      </c>
      <c r="J478" s="285">
        <v>0</v>
      </c>
      <c r="K478" s="284">
        <v>0</v>
      </c>
      <c r="L478" s="285">
        <v>0</v>
      </c>
      <c r="M478" s="286">
        <v>0</v>
      </c>
      <c r="N478" s="285">
        <v>0</v>
      </c>
    </row>
    <row r="479" spans="2:14" x14ac:dyDescent="0.2">
      <c r="B479" s="104" t="s">
        <v>788</v>
      </c>
      <c r="C479" s="284">
        <v>0</v>
      </c>
      <c r="D479" s="285">
        <v>0</v>
      </c>
      <c r="E479" s="286">
        <v>0</v>
      </c>
      <c r="F479" s="285">
        <v>0</v>
      </c>
      <c r="G479" s="284">
        <v>0</v>
      </c>
      <c r="H479" s="285">
        <v>0</v>
      </c>
      <c r="I479" s="286">
        <v>0</v>
      </c>
      <c r="J479" s="285">
        <v>0</v>
      </c>
      <c r="K479" s="284">
        <v>0</v>
      </c>
      <c r="L479" s="285">
        <v>0</v>
      </c>
      <c r="M479" s="286">
        <v>0</v>
      </c>
      <c r="N479" s="285">
        <v>0</v>
      </c>
    </row>
    <row r="480" spans="2:14" x14ac:dyDescent="0.2">
      <c r="B480" s="104" t="s">
        <v>789</v>
      </c>
      <c r="C480" s="284">
        <v>1582</v>
      </c>
      <c r="D480" s="285">
        <v>273.49873577749685</v>
      </c>
      <c r="E480" s="286">
        <v>0.24605350480164745</v>
      </c>
      <c r="F480" s="285">
        <v>608</v>
      </c>
      <c r="G480" s="284">
        <v>572</v>
      </c>
      <c r="H480" s="285">
        <v>0</v>
      </c>
      <c r="I480" s="286">
        <v>0</v>
      </c>
      <c r="J480" s="285">
        <v>0</v>
      </c>
      <c r="K480" s="284">
        <v>248</v>
      </c>
      <c r="L480" s="285">
        <v>130.02822580645162</v>
      </c>
      <c r="M480" s="286">
        <v>0.20306547187990009</v>
      </c>
      <c r="N480" s="285">
        <v>400</v>
      </c>
    </row>
    <row r="481" spans="2:14" x14ac:dyDescent="0.2">
      <c r="B481" s="104" t="s">
        <v>790</v>
      </c>
      <c r="C481" s="284">
        <v>1419</v>
      </c>
      <c r="D481" s="285">
        <v>274.93939393939394</v>
      </c>
      <c r="E481" s="286">
        <v>0.24822092189489231</v>
      </c>
      <c r="F481" s="285">
        <v>730</v>
      </c>
      <c r="G481" s="284">
        <v>665</v>
      </c>
      <c r="H481" s="285">
        <v>0</v>
      </c>
      <c r="I481" s="286">
        <v>0</v>
      </c>
      <c r="J481" s="285">
        <v>0</v>
      </c>
      <c r="K481" s="284">
        <v>237</v>
      </c>
      <c r="L481" s="285">
        <v>101.40084388185655</v>
      </c>
      <c r="M481" s="286">
        <v>0.20172243020464342</v>
      </c>
      <c r="N481" s="285">
        <v>226</v>
      </c>
    </row>
    <row r="482" spans="2:14" x14ac:dyDescent="0.2">
      <c r="B482" s="104" t="s">
        <v>791</v>
      </c>
      <c r="C482" s="284">
        <v>791</v>
      </c>
      <c r="D482" s="285">
        <v>255.11630847029076</v>
      </c>
      <c r="E482" s="286">
        <v>0.24388820134007561</v>
      </c>
      <c r="F482" s="285">
        <v>703</v>
      </c>
      <c r="G482" s="284">
        <v>391</v>
      </c>
      <c r="H482" s="285">
        <v>0</v>
      </c>
      <c r="I482" s="286">
        <v>0</v>
      </c>
      <c r="J482" s="285">
        <v>0</v>
      </c>
      <c r="K482" s="284">
        <v>102</v>
      </c>
      <c r="L482" s="285">
        <v>103.63725490196079</v>
      </c>
      <c r="M482" s="286">
        <v>0.2007672877139004</v>
      </c>
      <c r="N482" s="285">
        <v>245</v>
      </c>
    </row>
    <row r="483" spans="2:14" x14ac:dyDescent="0.2">
      <c r="B483" s="104" t="s">
        <v>792</v>
      </c>
      <c r="C483" s="284">
        <v>1020</v>
      </c>
      <c r="D483" s="285">
        <v>242.70098039215685</v>
      </c>
      <c r="E483" s="286">
        <v>0.23127594853455014</v>
      </c>
      <c r="F483" s="285">
        <v>582</v>
      </c>
      <c r="G483" s="284">
        <v>706</v>
      </c>
      <c r="H483" s="285">
        <v>0</v>
      </c>
      <c r="I483" s="286">
        <v>0</v>
      </c>
      <c r="J483" s="285">
        <v>0</v>
      </c>
      <c r="K483" s="284">
        <v>110</v>
      </c>
      <c r="L483" s="285">
        <v>113.31818181818181</v>
      </c>
      <c r="M483" s="286">
        <v>0.20197028371437376</v>
      </c>
      <c r="N483" s="285">
        <v>379</v>
      </c>
    </row>
    <row r="484" spans="2:14" x14ac:dyDescent="0.2">
      <c r="B484" s="104" t="s">
        <v>793</v>
      </c>
      <c r="C484" s="284">
        <v>1880</v>
      </c>
      <c r="D484" s="285">
        <v>736.23404255319144</v>
      </c>
      <c r="E484" s="286">
        <v>0.24963982116949723</v>
      </c>
      <c r="F484" s="285">
        <v>9108</v>
      </c>
      <c r="G484" s="284">
        <v>517</v>
      </c>
      <c r="H484" s="285">
        <v>0</v>
      </c>
      <c r="I484" s="286">
        <v>0</v>
      </c>
      <c r="J484" s="285">
        <v>0</v>
      </c>
      <c r="K484" s="284">
        <v>464</v>
      </c>
      <c r="L484" s="285">
        <v>127.04525862068965</v>
      </c>
      <c r="M484" s="286">
        <v>0.20339866123800987</v>
      </c>
      <c r="N484" s="285">
        <v>324</v>
      </c>
    </row>
    <row r="485" spans="2:14" x14ac:dyDescent="0.2">
      <c r="B485" s="104" t="s">
        <v>794</v>
      </c>
      <c r="C485" s="284">
        <v>1495</v>
      </c>
      <c r="D485" s="285">
        <v>274.89096989966555</v>
      </c>
      <c r="E485" s="286">
        <v>0.21920276423709595</v>
      </c>
      <c r="F485" s="285">
        <v>680</v>
      </c>
      <c r="G485" s="284">
        <v>660</v>
      </c>
      <c r="H485" s="285">
        <v>0</v>
      </c>
      <c r="I485" s="286">
        <v>0</v>
      </c>
      <c r="J485" s="285">
        <v>0</v>
      </c>
      <c r="K485" s="284">
        <v>147</v>
      </c>
      <c r="L485" s="285">
        <v>118.0204081632653</v>
      </c>
      <c r="M485" s="286">
        <v>0.20331177049641402</v>
      </c>
      <c r="N485" s="285">
        <v>263</v>
      </c>
    </row>
    <row r="486" spans="2:14" x14ac:dyDescent="0.2">
      <c r="B486" s="104" t="s">
        <v>795</v>
      </c>
      <c r="C486" s="284">
        <v>1114</v>
      </c>
      <c r="D486" s="285">
        <v>243.77648114901257</v>
      </c>
      <c r="E486" s="286">
        <v>0.22357044889115008</v>
      </c>
      <c r="F486" s="285">
        <v>837</v>
      </c>
      <c r="G486" s="284">
        <v>548</v>
      </c>
      <c r="H486" s="285">
        <v>0</v>
      </c>
      <c r="I486" s="286">
        <v>0</v>
      </c>
      <c r="J486" s="285">
        <v>0</v>
      </c>
      <c r="K486" s="284">
        <v>122</v>
      </c>
      <c r="L486" s="285">
        <v>110.3688524590164</v>
      </c>
      <c r="M486" s="286">
        <v>0.20348178260015404</v>
      </c>
      <c r="N486" s="285">
        <v>226</v>
      </c>
    </row>
    <row r="487" spans="2:14" x14ac:dyDescent="0.2">
      <c r="B487" s="104" t="s">
        <v>796</v>
      </c>
      <c r="C487" s="284">
        <v>757</v>
      </c>
      <c r="D487" s="285">
        <v>264.05151915455747</v>
      </c>
      <c r="E487" s="286">
        <v>0.22367932213707653</v>
      </c>
      <c r="F487" s="285">
        <v>815</v>
      </c>
      <c r="G487" s="284">
        <v>311</v>
      </c>
      <c r="H487" s="285">
        <v>0</v>
      </c>
      <c r="I487" s="286">
        <v>0</v>
      </c>
      <c r="J487" s="285">
        <v>0</v>
      </c>
      <c r="K487" s="284">
        <v>46</v>
      </c>
      <c r="L487" s="285">
        <v>143.32608695652175</v>
      </c>
      <c r="M487" s="286">
        <v>0.20507636318392475</v>
      </c>
      <c r="N487" s="285">
        <v>339</v>
      </c>
    </row>
    <row r="488" spans="2:14" x14ac:dyDescent="0.2">
      <c r="B488" s="104" t="s">
        <v>797</v>
      </c>
      <c r="C488" s="284">
        <v>0</v>
      </c>
      <c r="D488" s="285">
        <v>0</v>
      </c>
      <c r="E488" s="286">
        <v>0</v>
      </c>
      <c r="F488" s="285">
        <v>0</v>
      </c>
      <c r="G488" s="284">
        <v>0</v>
      </c>
      <c r="H488" s="285">
        <v>0</v>
      </c>
      <c r="I488" s="286">
        <v>0</v>
      </c>
      <c r="J488" s="285">
        <v>0</v>
      </c>
      <c r="K488" s="284">
        <v>0</v>
      </c>
      <c r="L488" s="285">
        <v>0</v>
      </c>
      <c r="M488" s="286">
        <v>0</v>
      </c>
      <c r="N488" s="285">
        <v>0</v>
      </c>
    </row>
    <row r="489" spans="2:14" x14ac:dyDescent="0.2">
      <c r="B489" s="104" t="s">
        <v>798</v>
      </c>
      <c r="C489" s="284">
        <v>1403</v>
      </c>
      <c r="D489" s="285">
        <v>141.14825374198148</v>
      </c>
      <c r="E489" s="286">
        <v>0.15482868698462049</v>
      </c>
      <c r="F489" s="285">
        <v>509</v>
      </c>
      <c r="G489" s="284">
        <v>516</v>
      </c>
      <c r="H489" s="285">
        <v>0</v>
      </c>
      <c r="I489" s="286">
        <v>0</v>
      </c>
      <c r="J489" s="285">
        <v>0</v>
      </c>
      <c r="K489" s="284">
        <v>120</v>
      </c>
      <c r="L489" s="285">
        <v>94.15</v>
      </c>
      <c r="M489" s="286">
        <v>0.20094978923216478</v>
      </c>
      <c r="N489" s="285">
        <v>256</v>
      </c>
    </row>
    <row r="490" spans="2:14" x14ac:dyDescent="0.2">
      <c r="B490" s="104" t="s">
        <v>799</v>
      </c>
      <c r="C490" s="284">
        <v>1438</v>
      </c>
      <c r="D490" s="285">
        <v>274.68497913769124</v>
      </c>
      <c r="E490" s="286">
        <v>0.15589662751592437</v>
      </c>
      <c r="F490" s="285">
        <v>1744</v>
      </c>
      <c r="G490" s="284">
        <v>409</v>
      </c>
      <c r="H490" s="285">
        <v>0</v>
      </c>
      <c r="I490" s="286">
        <v>0</v>
      </c>
      <c r="J490" s="285">
        <v>0</v>
      </c>
      <c r="K490" s="284">
        <v>280</v>
      </c>
      <c r="L490" s="285">
        <v>135.66071428571428</v>
      </c>
      <c r="M490" s="286">
        <v>0.20225227623662212</v>
      </c>
      <c r="N490" s="285">
        <v>404</v>
      </c>
    </row>
    <row r="491" spans="2:14" x14ac:dyDescent="0.2">
      <c r="B491" s="104" t="s">
        <v>800</v>
      </c>
      <c r="C491" s="284">
        <v>1046</v>
      </c>
      <c r="D491" s="285">
        <v>153.02103250478012</v>
      </c>
      <c r="E491" s="286">
        <v>0.14101892028809937</v>
      </c>
      <c r="F491" s="285">
        <v>445</v>
      </c>
      <c r="G491" s="284">
        <v>297</v>
      </c>
      <c r="H491" s="285">
        <v>0</v>
      </c>
      <c r="I491" s="286">
        <v>0</v>
      </c>
      <c r="J491" s="285">
        <v>0</v>
      </c>
      <c r="K491" s="284">
        <v>23</v>
      </c>
      <c r="L491" s="285">
        <v>93.173913043478265</v>
      </c>
      <c r="M491" s="286">
        <v>0.20116399136393515</v>
      </c>
      <c r="N491" s="285">
        <v>174</v>
      </c>
    </row>
    <row r="492" spans="2:14" x14ac:dyDescent="0.2">
      <c r="B492" s="104" t="s">
        <v>801</v>
      </c>
      <c r="C492" s="284">
        <v>653</v>
      </c>
      <c r="D492" s="285">
        <v>110.71362940275651</v>
      </c>
      <c r="E492" s="286">
        <v>0.12312492336199021</v>
      </c>
      <c r="F492" s="285">
        <v>253</v>
      </c>
      <c r="G492" s="284">
        <v>467</v>
      </c>
      <c r="H492" s="285">
        <v>0</v>
      </c>
      <c r="I492" s="286">
        <v>0</v>
      </c>
      <c r="J492" s="285">
        <v>0</v>
      </c>
      <c r="K492" s="284">
        <v>126</v>
      </c>
      <c r="L492" s="285">
        <v>100.91269841269842</v>
      </c>
      <c r="M492" s="286">
        <v>0.19728777793293917</v>
      </c>
      <c r="N492" s="285">
        <v>325</v>
      </c>
    </row>
    <row r="493" spans="2:14" x14ac:dyDescent="0.2">
      <c r="B493" s="104" t="s">
        <v>802</v>
      </c>
      <c r="C493" s="284">
        <v>0</v>
      </c>
      <c r="D493" s="285">
        <v>0</v>
      </c>
      <c r="E493" s="286">
        <v>0</v>
      </c>
      <c r="F493" s="285">
        <v>0</v>
      </c>
      <c r="G493" s="284">
        <v>0</v>
      </c>
      <c r="H493" s="285">
        <v>0</v>
      </c>
      <c r="I493" s="286">
        <v>0</v>
      </c>
      <c r="J493" s="285">
        <v>0</v>
      </c>
      <c r="K493" s="284">
        <v>0</v>
      </c>
      <c r="L493" s="285">
        <v>0</v>
      </c>
      <c r="M493" s="286">
        <v>0</v>
      </c>
      <c r="N493" s="285">
        <v>0</v>
      </c>
    </row>
    <row r="494" spans="2:14" x14ac:dyDescent="0.2">
      <c r="B494" s="104" t="s">
        <v>803</v>
      </c>
      <c r="C494" s="284">
        <v>1188</v>
      </c>
      <c r="D494" s="285">
        <v>129.57575757575756</v>
      </c>
      <c r="E494" s="286">
        <v>0.1302569752417313</v>
      </c>
      <c r="F494" s="285">
        <v>355</v>
      </c>
      <c r="G494" s="284">
        <v>459</v>
      </c>
      <c r="H494" s="285">
        <v>0</v>
      </c>
      <c r="I494" s="286">
        <v>0</v>
      </c>
      <c r="J494" s="285">
        <v>0</v>
      </c>
      <c r="K494" s="284">
        <v>122</v>
      </c>
      <c r="L494" s="285">
        <v>105.30327868852459</v>
      </c>
      <c r="M494" s="286">
        <v>0.19874998066182958</v>
      </c>
      <c r="N494" s="285">
        <v>243</v>
      </c>
    </row>
    <row r="495" spans="2:14" x14ac:dyDescent="0.2">
      <c r="B495" s="104" t="s">
        <v>804</v>
      </c>
      <c r="C495" s="284">
        <v>1545</v>
      </c>
      <c r="D495" s="285">
        <v>313.47831715210356</v>
      </c>
      <c r="E495" s="286">
        <v>0.17799838732558459</v>
      </c>
      <c r="F495" s="285">
        <v>1716</v>
      </c>
      <c r="G495" s="284">
        <v>265</v>
      </c>
      <c r="H495" s="285">
        <v>0</v>
      </c>
      <c r="I495" s="286">
        <v>0</v>
      </c>
      <c r="J495" s="285">
        <v>0</v>
      </c>
      <c r="K495" s="284">
        <v>116</v>
      </c>
      <c r="L495" s="285">
        <v>153.62068965517241</v>
      </c>
      <c r="M495" s="286">
        <v>0.20093589671308565</v>
      </c>
      <c r="N495" s="285">
        <v>310</v>
      </c>
    </row>
    <row r="496" spans="2:14" x14ac:dyDescent="0.2">
      <c r="B496" s="104" t="s">
        <v>805</v>
      </c>
      <c r="C496" s="284">
        <v>0</v>
      </c>
      <c r="D496" s="285">
        <v>0</v>
      </c>
      <c r="E496" s="286">
        <v>0</v>
      </c>
      <c r="F496" s="285">
        <v>0</v>
      </c>
      <c r="G496" s="284">
        <v>0</v>
      </c>
      <c r="H496" s="285">
        <v>0</v>
      </c>
      <c r="I496" s="286">
        <v>0</v>
      </c>
      <c r="J496" s="285">
        <v>0</v>
      </c>
      <c r="K496" s="284">
        <v>0</v>
      </c>
      <c r="L496" s="285">
        <v>0</v>
      </c>
      <c r="M496" s="286">
        <v>0</v>
      </c>
      <c r="N496" s="285">
        <v>0</v>
      </c>
    </row>
    <row r="497" spans="2:14" x14ac:dyDescent="0.2">
      <c r="B497" s="104" t="s">
        <v>806</v>
      </c>
      <c r="C497" s="284">
        <v>1150</v>
      </c>
      <c r="D497" s="285">
        <v>259.80956521739131</v>
      </c>
      <c r="E497" s="286">
        <v>0.21625238576725625</v>
      </c>
      <c r="F497" s="285">
        <v>610</v>
      </c>
      <c r="G497" s="284">
        <v>1009</v>
      </c>
      <c r="H497" s="285">
        <v>0</v>
      </c>
      <c r="I497" s="286">
        <v>0</v>
      </c>
      <c r="J497" s="285">
        <v>0</v>
      </c>
      <c r="K497" s="284">
        <v>258</v>
      </c>
      <c r="L497" s="285">
        <v>119.27519379844961</v>
      </c>
      <c r="M497" s="286">
        <v>0.19933023279916062</v>
      </c>
      <c r="N497" s="285">
        <v>335</v>
      </c>
    </row>
    <row r="498" spans="2:14" x14ac:dyDescent="0.2">
      <c r="B498" s="104" t="s">
        <v>807</v>
      </c>
      <c r="C498" s="284">
        <v>0</v>
      </c>
      <c r="D498" s="285">
        <v>0</v>
      </c>
      <c r="E498" s="286">
        <v>0</v>
      </c>
      <c r="F498" s="285">
        <v>0</v>
      </c>
      <c r="G498" s="284">
        <v>1</v>
      </c>
      <c r="H498" s="285">
        <v>0</v>
      </c>
      <c r="I498" s="286">
        <v>0</v>
      </c>
      <c r="J498" s="285">
        <v>0</v>
      </c>
      <c r="K498" s="284">
        <v>0</v>
      </c>
      <c r="L498" s="285">
        <v>0</v>
      </c>
      <c r="M498" s="286">
        <v>0</v>
      </c>
      <c r="N498" s="285">
        <v>0</v>
      </c>
    </row>
    <row r="499" spans="2:14" x14ac:dyDescent="0.2">
      <c r="B499" s="104" t="s">
        <v>808</v>
      </c>
      <c r="C499" s="284">
        <v>1985</v>
      </c>
      <c r="D499" s="285">
        <v>386.66397984886652</v>
      </c>
      <c r="E499" s="286">
        <v>0.21666849687232448</v>
      </c>
      <c r="F499" s="285">
        <v>2155</v>
      </c>
      <c r="G499" s="284">
        <v>349</v>
      </c>
      <c r="H499" s="285">
        <v>0</v>
      </c>
      <c r="I499" s="286">
        <v>0</v>
      </c>
      <c r="J499" s="285">
        <v>0</v>
      </c>
      <c r="K499" s="284">
        <v>124</v>
      </c>
      <c r="L499" s="285">
        <v>101.54032258064517</v>
      </c>
      <c r="M499" s="286">
        <v>0.2030020637172707</v>
      </c>
      <c r="N499" s="285">
        <v>277</v>
      </c>
    </row>
    <row r="500" spans="2:14" x14ac:dyDescent="0.2">
      <c r="B500" s="104" t="s">
        <v>809</v>
      </c>
      <c r="C500" s="284">
        <v>1466</v>
      </c>
      <c r="D500" s="285">
        <v>281.98021828103685</v>
      </c>
      <c r="E500" s="286">
        <v>0.24641171284642271</v>
      </c>
      <c r="F500" s="285">
        <v>612</v>
      </c>
      <c r="G500" s="284">
        <v>583</v>
      </c>
      <c r="H500" s="285">
        <v>0</v>
      </c>
      <c r="I500" s="286">
        <v>0</v>
      </c>
      <c r="J500" s="285">
        <v>0</v>
      </c>
      <c r="K500" s="284">
        <v>45</v>
      </c>
      <c r="L500" s="285">
        <v>109.95555555555555</v>
      </c>
      <c r="M500" s="286">
        <v>0.20058375222960922</v>
      </c>
      <c r="N500" s="285">
        <v>299</v>
      </c>
    </row>
    <row r="501" spans="2:14" x14ac:dyDescent="0.2">
      <c r="B501" s="104" t="s">
        <v>810</v>
      </c>
      <c r="C501" s="284">
        <v>1211</v>
      </c>
      <c r="D501" s="285">
        <v>279.79851362510323</v>
      </c>
      <c r="E501" s="286">
        <v>0.17615367619344702</v>
      </c>
      <c r="F501" s="285">
        <v>983</v>
      </c>
      <c r="G501" s="284">
        <v>425</v>
      </c>
      <c r="H501" s="285">
        <v>0</v>
      </c>
      <c r="I501" s="286">
        <v>0</v>
      </c>
      <c r="J501" s="285">
        <v>0</v>
      </c>
      <c r="K501" s="284">
        <v>134</v>
      </c>
      <c r="L501" s="285">
        <v>99.611940298507463</v>
      </c>
      <c r="M501" s="286">
        <v>0.20127569099929121</v>
      </c>
      <c r="N501" s="285">
        <v>266</v>
      </c>
    </row>
    <row r="502" spans="2:14" x14ac:dyDescent="0.2">
      <c r="B502" s="104" t="s">
        <v>811</v>
      </c>
      <c r="C502" s="284">
        <v>580</v>
      </c>
      <c r="D502" s="285">
        <v>281.90862068965515</v>
      </c>
      <c r="E502" s="286">
        <v>0.22072155986090403</v>
      </c>
      <c r="F502" s="285">
        <v>539</v>
      </c>
      <c r="G502" s="284">
        <v>497</v>
      </c>
      <c r="H502" s="285">
        <v>0</v>
      </c>
      <c r="I502" s="286">
        <v>0</v>
      </c>
      <c r="J502" s="285">
        <v>0</v>
      </c>
      <c r="K502" s="284">
        <v>164</v>
      </c>
      <c r="L502" s="285">
        <v>116.54878048780488</v>
      </c>
      <c r="M502" s="286">
        <v>0.20391529311356482</v>
      </c>
      <c r="N502" s="285">
        <v>419</v>
      </c>
    </row>
    <row r="503" spans="2:14" x14ac:dyDescent="0.2">
      <c r="B503" s="104" t="s">
        <v>812</v>
      </c>
      <c r="C503" s="284">
        <v>0</v>
      </c>
      <c r="D503" s="285">
        <v>0</v>
      </c>
      <c r="E503" s="286">
        <v>0</v>
      </c>
      <c r="F503" s="285">
        <v>0</v>
      </c>
      <c r="G503" s="284">
        <v>0</v>
      </c>
      <c r="H503" s="285">
        <v>0</v>
      </c>
      <c r="I503" s="286">
        <v>0</v>
      </c>
      <c r="J503" s="285">
        <v>0</v>
      </c>
      <c r="K503" s="284">
        <v>0</v>
      </c>
      <c r="L503" s="285">
        <v>0</v>
      </c>
      <c r="M503" s="286">
        <v>0</v>
      </c>
      <c r="N503" s="285">
        <v>0</v>
      </c>
    </row>
    <row r="504" spans="2:14" x14ac:dyDescent="0.2">
      <c r="B504" s="104" t="s">
        <v>813</v>
      </c>
      <c r="C504" s="284">
        <v>955</v>
      </c>
      <c r="D504" s="285">
        <v>150.3937172774869</v>
      </c>
      <c r="E504" s="286">
        <v>0.15279004108414473</v>
      </c>
      <c r="F504" s="285">
        <v>487</v>
      </c>
      <c r="G504" s="284">
        <v>1038</v>
      </c>
      <c r="H504" s="285">
        <v>0</v>
      </c>
      <c r="I504" s="286">
        <v>0</v>
      </c>
      <c r="J504" s="285">
        <v>0</v>
      </c>
      <c r="K504" s="284">
        <v>430</v>
      </c>
      <c r="L504" s="285">
        <v>93.54883720930232</v>
      </c>
      <c r="M504" s="286">
        <v>0.19785451844710811</v>
      </c>
      <c r="N504" s="285">
        <v>359</v>
      </c>
    </row>
    <row r="505" spans="2:14" x14ac:dyDescent="0.2">
      <c r="B505" s="104" t="s">
        <v>814</v>
      </c>
      <c r="C505" s="284">
        <v>893</v>
      </c>
      <c r="D505" s="285">
        <v>155.48152295632698</v>
      </c>
      <c r="E505" s="286">
        <v>0.16206200247449631</v>
      </c>
      <c r="F505" s="285">
        <v>377</v>
      </c>
      <c r="G505" s="284">
        <v>382</v>
      </c>
      <c r="H505" s="285">
        <v>0</v>
      </c>
      <c r="I505" s="286">
        <v>0</v>
      </c>
      <c r="J505" s="285">
        <v>0</v>
      </c>
      <c r="K505" s="284">
        <v>82</v>
      </c>
      <c r="L505" s="285">
        <v>102.21951219512195</v>
      </c>
      <c r="M505" s="286">
        <v>0.20047835446065543</v>
      </c>
      <c r="N505" s="285">
        <v>258</v>
      </c>
    </row>
    <row r="506" spans="2:14" x14ac:dyDescent="0.2">
      <c r="B506" s="104" t="s">
        <v>815</v>
      </c>
      <c r="C506" s="284">
        <v>804</v>
      </c>
      <c r="D506" s="285">
        <v>3396.2910447761192</v>
      </c>
      <c r="E506" s="286">
        <v>0.64163629570623937</v>
      </c>
      <c r="F506" s="285">
        <v>24780</v>
      </c>
      <c r="G506" s="284">
        <v>271</v>
      </c>
      <c r="H506" s="285">
        <v>0</v>
      </c>
      <c r="I506" s="286">
        <v>0</v>
      </c>
      <c r="J506" s="285">
        <v>0</v>
      </c>
      <c r="K506" s="284">
        <v>37</v>
      </c>
      <c r="L506" s="285">
        <v>189.48648648648648</v>
      </c>
      <c r="M506" s="286">
        <v>0.20396823087888749</v>
      </c>
      <c r="N506" s="285">
        <v>422</v>
      </c>
    </row>
    <row r="507" spans="2:14" x14ac:dyDescent="0.2">
      <c r="B507" s="104" t="s">
        <v>816</v>
      </c>
      <c r="C507" s="284">
        <v>649</v>
      </c>
      <c r="D507" s="285">
        <v>301.66409861325116</v>
      </c>
      <c r="E507" s="286">
        <v>0.15001413709689171</v>
      </c>
      <c r="F507" s="285">
        <v>1362</v>
      </c>
      <c r="G507" s="284">
        <v>235</v>
      </c>
      <c r="H507" s="285">
        <v>0</v>
      </c>
      <c r="I507" s="286">
        <v>0</v>
      </c>
      <c r="J507" s="285">
        <v>0</v>
      </c>
      <c r="K507" s="284">
        <v>45</v>
      </c>
      <c r="L507" s="285">
        <v>127.66666666666667</v>
      </c>
      <c r="M507" s="286">
        <v>0.20201842604965181</v>
      </c>
      <c r="N507" s="285">
        <v>360</v>
      </c>
    </row>
    <row r="508" spans="2:14" x14ac:dyDescent="0.2">
      <c r="B508" s="104" t="s">
        <v>817</v>
      </c>
      <c r="C508" s="284">
        <v>0</v>
      </c>
      <c r="D508" s="285">
        <v>0</v>
      </c>
      <c r="E508" s="286">
        <v>0</v>
      </c>
      <c r="F508" s="285">
        <v>0</v>
      </c>
      <c r="G508" s="284">
        <v>0</v>
      </c>
      <c r="H508" s="285">
        <v>0</v>
      </c>
      <c r="I508" s="286">
        <v>0</v>
      </c>
      <c r="J508" s="285">
        <v>0</v>
      </c>
      <c r="K508" s="284">
        <v>0</v>
      </c>
      <c r="L508" s="285">
        <v>0</v>
      </c>
      <c r="M508" s="286">
        <v>0</v>
      </c>
      <c r="N508" s="285">
        <v>0</v>
      </c>
    </row>
    <row r="509" spans="2:14" x14ac:dyDescent="0.2">
      <c r="B509" s="104" t="s">
        <v>818</v>
      </c>
      <c r="C509" s="284">
        <v>29</v>
      </c>
      <c r="D509" s="285">
        <v>827.13793103448279</v>
      </c>
      <c r="E509" s="286">
        <v>0.28428700104295057</v>
      </c>
      <c r="F509" s="285">
        <v>1581</v>
      </c>
      <c r="G509" s="284">
        <v>5</v>
      </c>
      <c r="H509" s="285">
        <v>0</v>
      </c>
      <c r="I509" s="286">
        <v>0</v>
      </c>
      <c r="J509" s="285">
        <v>0</v>
      </c>
      <c r="K509" s="284">
        <v>0</v>
      </c>
      <c r="L509" s="285">
        <v>0</v>
      </c>
      <c r="M509" s="286">
        <v>0</v>
      </c>
      <c r="N509" s="285">
        <v>0</v>
      </c>
    </row>
    <row r="510" spans="2:14" x14ac:dyDescent="0.2">
      <c r="B510" s="104" t="s">
        <v>819</v>
      </c>
      <c r="C510" s="284">
        <v>141</v>
      </c>
      <c r="D510" s="285">
        <v>845.19148936170211</v>
      </c>
      <c r="E510" s="286">
        <v>0.29209611043435002</v>
      </c>
      <c r="F510" s="285">
        <v>4033</v>
      </c>
      <c r="G510" s="284">
        <v>22</v>
      </c>
      <c r="H510" s="285">
        <v>0</v>
      </c>
      <c r="I510" s="286">
        <v>0</v>
      </c>
      <c r="J510" s="285">
        <v>0</v>
      </c>
      <c r="K510" s="284">
        <v>0</v>
      </c>
      <c r="L510" s="285">
        <v>0</v>
      </c>
      <c r="M510" s="286">
        <v>0</v>
      </c>
      <c r="N510" s="285">
        <v>0</v>
      </c>
    </row>
    <row r="511" spans="2:14" x14ac:dyDescent="0.2">
      <c r="B511" s="104" t="s">
        <v>820</v>
      </c>
      <c r="C511" s="284">
        <v>0</v>
      </c>
      <c r="D511" s="285">
        <v>0</v>
      </c>
      <c r="E511" s="286">
        <v>0</v>
      </c>
      <c r="F511" s="285">
        <v>0</v>
      </c>
      <c r="G511" s="284">
        <v>0</v>
      </c>
      <c r="H511" s="285">
        <v>0</v>
      </c>
      <c r="I511" s="286">
        <v>0</v>
      </c>
      <c r="J511" s="285">
        <v>0</v>
      </c>
      <c r="K511" s="284">
        <v>0</v>
      </c>
      <c r="L511" s="285">
        <v>0</v>
      </c>
      <c r="M511" s="286">
        <v>0</v>
      </c>
      <c r="N511" s="285">
        <v>0</v>
      </c>
    </row>
    <row r="512" spans="2:14" x14ac:dyDescent="0.2">
      <c r="B512" s="105" t="s">
        <v>821</v>
      </c>
      <c r="C512" s="287">
        <v>0</v>
      </c>
      <c r="D512" s="288">
        <v>0</v>
      </c>
      <c r="E512" s="289">
        <v>0</v>
      </c>
      <c r="F512" s="288">
        <v>0</v>
      </c>
      <c r="G512" s="287">
        <v>0</v>
      </c>
      <c r="H512" s="288">
        <v>0</v>
      </c>
      <c r="I512" s="289">
        <v>0</v>
      </c>
      <c r="J512" s="288">
        <v>0</v>
      </c>
      <c r="K512" s="287">
        <v>0</v>
      </c>
      <c r="L512" s="288">
        <v>0</v>
      </c>
      <c r="M512" s="289">
        <v>0</v>
      </c>
      <c r="N512" s="288">
        <v>0</v>
      </c>
    </row>
    <row r="514" spans="2:15" x14ac:dyDescent="0.2">
      <c r="O514" s="12" t="s">
        <v>313</v>
      </c>
    </row>
    <row r="515" spans="2:15" x14ac:dyDescent="0.2">
      <c r="O515" s="12" t="s">
        <v>292</v>
      </c>
    </row>
    <row r="516" spans="2:15" x14ac:dyDescent="0.2">
      <c r="B516" s="3" t="s">
        <v>0</v>
      </c>
      <c r="C516" s="272"/>
      <c r="D516" s="273"/>
      <c r="E516" s="274"/>
      <c r="F516" s="274"/>
      <c r="G516" s="272"/>
      <c r="H516" s="273"/>
      <c r="I516" s="274"/>
      <c r="J516" s="274"/>
      <c r="K516" s="272"/>
      <c r="L516" s="273"/>
      <c r="M516" s="274"/>
      <c r="N516" s="274"/>
    </row>
    <row r="517" spans="2:15" x14ac:dyDescent="0.2">
      <c r="B517" s="3" t="s">
        <v>277</v>
      </c>
      <c r="C517" s="272"/>
      <c r="D517" s="273"/>
      <c r="E517" s="274"/>
      <c r="F517" s="274"/>
      <c r="G517" s="272"/>
      <c r="H517" s="273"/>
      <c r="I517" s="274"/>
      <c r="J517" s="274"/>
      <c r="K517" s="272"/>
      <c r="L517" s="273"/>
      <c r="M517" s="274"/>
      <c r="N517" s="274"/>
    </row>
    <row r="518" spans="2:15" x14ac:dyDescent="0.2">
      <c r="B518" s="103" t="s">
        <v>308</v>
      </c>
      <c r="C518" s="272"/>
      <c r="D518" s="273"/>
      <c r="E518" s="274"/>
      <c r="F518" s="274"/>
      <c r="G518" s="272"/>
      <c r="H518" s="273"/>
      <c r="I518" s="274"/>
      <c r="J518" s="274"/>
      <c r="K518" s="272"/>
      <c r="L518" s="273"/>
      <c r="M518" s="274"/>
      <c r="N518" s="274"/>
    </row>
    <row r="519" spans="2:15" x14ac:dyDescent="0.2">
      <c r="B519" s="3"/>
      <c r="C519" s="101"/>
      <c r="D519" s="101"/>
      <c r="E519" s="101"/>
      <c r="F519" s="101"/>
      <c r="G519" s="101"/>
      <c r="H519" s="101"/>
      <c r="I519" s="101"/>
      <c r="J519" s="101"/>
      <c r="K519" s="101"/>
      <c r="L519" s="101"/>
      <c r="M519" s="101"/>
      <c r="N519" s="101"/>
    </row>
    <row r="520" spans="2:15" x14ac:dyDescent="0.2">
      <c r="B520" s="109"/>
      <c r="C520" s="180" t="s">
        <v>152</v>
      </c>
      <c r="D520" s="275"/>
      <c r="E520" s="276"/>
      <c r="F520" s="277"/>
      <c r="G520" s="180" t="s">
        <v>2699</v>
      </c>
      <c r="H520" s="275"/>
      <c r="I520" s="276"/>
      <c r="J520" s="277"/>
      <c r="K520" s="180" t="s">
        <v>376</v>
      </c>
      <c r="L520" s="275"/>
      <c r="M520" s="276"/>
      <c r="N520" s="277"/>
    </row>
    <row r="521" spans="2:15" ht="25.5" x14ac:dyDescent="0.2">
      <c r="B521" s="181" t="s">
        <v>314</v>
      </c>
      <c r="C521" s="278" t="s">
        <v>2853</v>
      </c>
      <c r="D521" s="279" t="s">
        <v>2850</v>
      </c>
      <c r="E521" s="280" t="s">
        <v>2851</v>
      </c>
      <c r="F521" s="279" t="s">
        <v>2852</v>
      </c>
      <c r="G521" s="278" t="s">
        <v>2853</v>
      </c>
      <c r="H521" s="279" t="s">
        <v>2850</v>
      </c>
      <c r="I521" s="280" t="s">
        <v>2851</v>
      </c>
      <c r="J521" s="279" t="s">
        <v>2852</v>
      </c>
      <c r="K521" s="278" t="s">
        <v>2853</v>
      </c>
      <c r="L521" s="279" t="s">
        <v>2850</v>
      </c>
      <c r="M521" s="280" t="s">
        <v>2851</v>
      </c>
      <c r="N521" s="279" t="s">
        <v>2852</v>
      </c>
    </row>
    <row r="522" spans="2:15" x14ac:dyDescent="0.2">
      <c r="B522" s="129" t="s">
        <v>822</v>
      </c>
      <c r="C522" s="281">
        <v>1660</v>
      </c>
      <c r="D522" s="282">
        <v>271.5078313253012</v>
      </c>
      <c r="E522" s="283">
        <v>0.18886551540624463</v>
      </c>
      <c r="F522" s="282">
        <v>1042</v>
      </c>
      <c r="G522" s="281">
        <v>1665</v>
      </c>
      <c r="H522" s="282">
        <v>0</v>
      </c>
      <c r="I522" s="283">
        <v>0</v>
      </c>
      <c r="J522" s="282">
        <v>0</v>
      </c>
      <c r="K522" s="281">
        <v>211</v>
      </c>
      <c r="L522" s="282">
        <v>123.76303317535545</v>
      </c>
      <c r="M522" s="283">
        <v>0.20142075912656487</v>
      </c>
      <c r="N522" s="282">
        <v>343</v>
      </c>
    </row>
    <row r="523" spans="2:15" x14ac:dyDescent="0.2">
      <c r="B523" s="104" t="s">
        <v>823</v>
      </c>
      <c r="C523" s="284">
        <v>1538</v>
      </c>
      <c r="D523" s="285">
        <v>278.45188556566973</v>
      </c>
      <c r="E523" s="286">
        <v>0.21663586868272477</v>
      </c>
      <c r="F523" s="285">
        <v>805</v>
      </c>
      <c r="G523" s="284">
        <v>1818</v>
      </c>
      <c r="H523" s="285">
        <v>0</v>
      </c>
      <c r="I523" s="286">
        <v>0</v>
      </c>
      <c r="J523" s="285">
        <v>0</v>
      </c>
      <c r="K523" s="284">
        <v>181</v>
      </c>
      <c r="L523" s="285">
        <v>110.90055248618785</v>
      </c>
      <c r="M523" s="286">
        <v>0.2024242913183345</v>
      </c>
      <c r="N523" s="285">
        <v>291</v>
      </c>
    </row>
    <row r="524" spans="2:15" x14ac:dyDescent="0.2">
      <c r="B524" s="104" t="s">
        <v>824</v>
      </c>
      <c r="C524" s="284">
        <v>0</v>
      </c>
      <c r="D524" s="285">
        <v>0</v>
      </c>
      <c r="E524" s="286">
        <v>0</v>
      </c>
      <c r="F524" s="285">
        <v>0</v>
      </c>
      <c r="G524" s="284">
        <v>3</v>
      </c>
      <c r="H524" s="285">
        <v>0</v>
      </c>
      <c r="I524" s="286">
        <v>0</v>
      </c>
      <c r="J524" s="285">
        <v>0</v>
      </c>
      <c r="K524" s="284">
        <v>0</v>
      </c>
      <c r="L524" s="285">
        <v>0</v>
      </c>
      <c r="M524" s="286">
        <v>0</v>
      </c>
      <c r="N524" s="285">
        <v>0</v>
      </c>
    </row>
    <row r="525" spans="2:15" x14ac:dyDescent="0.2">
      <c r="B525" s="104" t="s">
        <v>825</v>
      </c>
      <c r="C525" s="284">
        <v>1074</v>
      </c>
      <c r="D525" s="285">
        <v>485.0176908752328</v>
      </c>
      <c r="E525" s="286">
        <v>0.26238935913425609</v>
      </c>
      <c r="F525" s="285">
        <v>2546</v>
      </c>
      <c r="G525" s="284">
        <v>703</v>
      </c>
      <c r="H525" s="285">
        <v>0</v>
      </c>
      <c r="I525" s="286">
        <v>0</v>
      </c>
      <c r="J525" s="285">
        <v>0</v>
      </c>
      <c r="K525" s="284">
        <v>303</v>
      </c>
      <c r="L525" s="285">
        <v>153.17491749174917</v>
      </c>
      <c r="M525" s="286">
        <v>0.20365340482761951</v>
      </c>
      <c r="N525" s="285">
        <v>393</v>
      </c>
    </row>
    <row r="526" spans="2:15" x14ac:dyDescent="0.2">
      <c r="B526" s="104" t="s">
        <v>826</v>
      </c>
      <c r="C526" s="284">
        <v>612</v>
      </c>
      <c r="D526" s="285">
        <v>1432.9493464052287</v>
      </c>
      <c r="E526" s="286">
        <v>0.42995583093873835</v>
      </c>
      <c r="F526" s="285">
        <v>12230</v>
      </c>
      <c r="G526" s="284">
        <v>158</v>
      </c>
      <c r="H526" s="285">
        <v>0</v>
      </c>
      <c r="I526" s="286">
        <v>0</v>
      </c>
      <c r="J526" s="285">
        <v>0</v>
      </c>
      <c r="K526" s="284">
        <v>82</v>
      </c>
      <c r="L526" s="285">
        <v>167.95121951219511</v>
      </c>
      <c r="M526" s="286">
        <v>0.2057457011817081</v>
      </c>
      <c r="N526" s="285">
        <v>418</v>
      </c>
    </row>
    <row r="527" spans="2:15" x14ac:dyDescent="0.2">
      <c r="B527" s="104" t="s">
        <v>827</v>
      </c>
      <c r="C527" s="284">
        <v>512</v>
      </c>
      <c r="D527" s="285">
        <v>495.4765625</v>
      </c>
      <c r="E527" s="286">
        <v>0.23929247214052451</v>
      </c>
      <c r="F527" s="285">
        <v>2232</v>
      </c>
      <c r="G527" s="284">
        <v>468</v>
      </c>
      <c r="H527" s="285">
        <v>0</v>
      </c>
      <c r="I527" s="286">
        <v>0</v>
      </c>
      <c r="J527" s="285">
        <v>0</v>
      </c>
      <c r="K527" s="284">
        <v>287</v>
      </c>
      <c r="L527" s="285">
        <v>179.67944250871079</v>
      </c>
      <c r="M527" s="286">
        <v>0.20524985571852183</v>
      </c>
      <c r="N527" s="285">
        <v>502</v>
      </c>
    </row>
    <row r="528" spans="2:15" x14ac:dyDescent="0.2">
      <c r="B528" s="104" t="s">
        <v>828</v>
      </c>
      <c r="C528" s="284">
        <v>82</v>
      </c>
      <c r="D528" s="285">
        <v>2855.268292682927</v>
      </c>
      <c r="E528" s="286">
        <v>0.5546351066123083</v>
      </c>
      <c r="F528" s="285">
        <v>11028</v>
      </c>
      <c r="G528" s="284">
        <v>3</v>
      </c>
      <c r="H528" s="285">
        <v>0</v>
      </c>
      <c r="I528" s="286">
        <v>0</v>
      </c>
      <c r="J528" s="285">
        <v>0</v>
      </c>
      <c r="K528" s="284">
        <v>0</v>
      </c>
      <c r="L528" s="285">
        <v>0</v>
      </c>
      <c r="M528" s="286">
        <v>0</v>
      </c>
      <c r="N528" s="285">
        <v>0</v>
      </c>
    </row>
    <row r="529" spans="2:14" x14ac:dyDescent="0.2">
      <c r="B529" s="104" t="s">
        <v>829</v>
      </c>
      <c r="C529" s="284">
        <v>13</v>
      </c>
      <c r="D529" s="285">
        <v>2253.7692307692309</v>
      </c>
      <c r="E529" s="286">
        <v>0.62108364777207781</v>
      </c>
      <c r="F529" s="285">
        <v>4451</v>
      </c>
      <c r="G529" s="284">
        <v>19</v>
      </c>
      <c r="H529" s="285">
        <v>0</v>
      </c>
      <c r="I529" s="286">
        <v>0</v>
      </c>
      <c r="J529" s="285">
        <v>0</v>
      </c>
      <c r="K529" s="284">
        <v>0</v>
      </c>
      <c r="L529" s="285">
        <v>0</v>
      </c>
      <c r="M529" s="286">
        <v>0</v>
      </c>
      <c r="N529" s="285">
        <v>0</v>
      </c>
    </row>
    <row r="530" spans="2:14" x14ac:dyDescent="0.2">
      <c r="B530" s="104" t="s">
        <v>830</v>
      </c>
      <c r="C530" s="284">
        <v>0</v>
      </c>
      <c r="D530" s="285">
        <v>0</v>
      </c>
      <c r="E530" s="286">
        <v>0</v>
      </c>
      <c r="F530" s="285">
        <v>0</v>
      </c>
      <c r="G530" s="284">
        <v>0</v>
      </c>
      <c r="H530" s="285">
        <v>0</v>
      </c>
      <c r="I530" s="286">
        <v>0</v>
      </c>
      <c r="J530" s="285">
        <v>0</v>
      </c>
      <c r="K530" s="284">
        <v>0</v>
      </c>
      <c r="L530" s="285">
        <v>0</v>
      </c>
      <c r="M530" s="286">
        <v>0</v>
      </c>
      <c r="N530" s="285">
        <v>0</v>
      </c>
    </row>
    <row r="531" spans="2:14" x14ac:dyDescent="0.2">
      <c r="B531" s="104" t="s">
        <v>831</v>
      </c>
      <c r="C531" s="284">
        <v>8</v>
      </c>
      <c r="D531" s="285">
        <v>2262.5</v>
      </c>
      <c r="E531" s="286">
        <v>0.53752264425504115</v>
      </c>
      <c r="F531" s="285">
        <v>3706</v>
      </c>
      <c r="G531" s="284">
        <v>1</v>
      </c>
      <c r="H531" s="285">
        <v>0</v>
      </c>
      <c r="I531" s="286">
        <v>0</v>
      </c>
      <c r="J531" s="285">
        <v>0</v>
      </c>
      <c r="K531" s="284">
        <v>0</v>
      </c>
      <c r="L531" s="285">
        <v>0</v>
      </c>
      <c r="M531" s="286">
        <v>0</v>
      </c>
      <c r="N531" s="285">
        <v>0</v>
      </c>
    </row>
    <row r="532" spans="2:14" x14ac:dyDescent="0.2">
      <c r="B532" s="104" t="s">
        <v>832</v>
      </c>
      <c r="C532" s="284">
        <v>411</v>
      </c>
      <c r="D532" s="285">
        <v>274.65693430656933</v>
      </c>
      <c r="E532" s="286">
        <v>0.22811853336782195</v>
      </c>
      <c r="F532" s="285">
        <v>645</v>
      </c>
      <c r="G532" s="284">
        <v>629</v>
      </c>
      <c r="H532" s="285">
        <v>0</v>
      </c>
      <c r="I532" s="286">
        <v>0</v>
      </c>
      <c r="J532" s="285">
        <v>0</v>
      </c>
      <c r="K532" s="284">
        <v>88</v>
      </c>
      <c r="L532" s="285">
        <v>158.73863636363637</v>
      </c>
      <c r="M532" s="286">
        <v>0.19967980330774626</v>
      </c>
      <c r="N532" s="285">
        <v>764</v>
      </c>
    </row>
    <row r="533" spans="2:14" x14ac:dyDescent="0.2">
      <c r="B533" s="104" t="s">
        <v>833</v>
      </c>
      <c r="C533" s="284">
        <v>0</v>
      </c>
      <c r="D533" s="285">
        <v>0</v>
      </c>
      <c r="E533" s="286">
        <v>0</v>
      </c>
      <c r="F533" s="285">
        <v>0</v>
      </c>
      <c r="G533" s="284">
        <v>0</v>
      </c>
      <c r="H533" s="285">
        <v>0</v>
      </c>
      <c r="I533" s="286">
        <v>0</v>
      </c>
      <c r="J533" s="285">
        <v>0</v>
      </c>
      <c r="K533" s="284">
        <v>0</v>
      </c>
      <c r="L533" s="285">
        <v>0</v>
      </c>
      <c r="M533" s="286">
        <v>0</v>
      </c>
      <c r="N533" s="285">
        <v>0</v>
      </c>
    </row>
    <row r="534" spans="2:14" x14ac:dyDescent="0.2">
      <c r="B534" s="104" t="s">
        <v>834</v>
      </c>
      <c r="C534" s="284">
        <v>16</v>
      </c>
      <c r="D534" s="285">
        <v>105.6875</v>
      </c>
      <c r="E534" s="286">
        <v>7.1320118093631368E-2</v>
      </c>
      <c r="F534" s="285">
        <v>179</v>
      </c>
      <c r="G534" s="284">
        <v>6</v>
      </c>
      <c r="H534" s="285">
        <v>0</v>
      </c>
      <c r="I534" s="286">
        <v>0</v>
      </c>
      <c r="J534" s="285">
        <v>0</v>
      </c>
      <c r="K534" s="284">
        <v>0</v>
      </c>
      <c r="L534" s="285">
        <v>0</v>
      </c>
      <c r="M534" s="286">
        <v>0</v>
      </c>
      <c r="N534" s="285">
        <v>0</v>
      </c>
    </row>
    <row r="535" spans="2:14" x14ac:dyDescent="0.2">
      <c r="B535" s="104" t="s">
        <v>835</v>
      </c>
      <c r="C535" s="284">
        <v>468</v>
      </c>
      <c r="D535" s="285">
        <v>2929.3995726495727</v>
      </c>
      <c r="E535" s="286">
        <v>0.56633553016952565</v>
      </c>
      <c r="F535" s="285">
        <v>13984</v>
      </c>
      <c r="G535" s="284">
        <v>40</v>
      </c>
      <c r="H535" s="285">
        <v>0</v>
      </c>
      <c r="I535" s="286">
        <v>0</v>
      </c>
      <c r="J535" s="285">
        <v>0</v>
      </c>
      <c r="K535" s="284">
        <v>0</v>
      </c>
      <c r="L535" s="285">
        <v>0</v>
      </c>
      <c r="M535" s="286">
        <v>0</v>
      </c>
      <c r="N535" s="285">
        <v>0</v>
      </c>
    </row>
    <row r="536" spans="2:14" x14ac:dyDescent="0.2">
      <c r="B536" s="104" t="s">
        <v>836</v>
      </c>
      <c r="C536" s="284">
        <v>1268</v>
      </c>
      <c r="D536" s="285">
        <v>253.86750788643533</v>
      </c>
      <c r="E536" s="286">
        <v>0.13937663610723594</v>
      </c>
      <c r="F536" s="285">
        <v>1488</v>
      </c>
      <c r="G536" s="284">
        <v>630</v>
      </c>
      <c r="H536" s="285">
        <v>0</v>
      </c>
      <c r="I536" s="286">
        <v>0</v>
      </c>
      <c r="J536" s="285">
        <v>0</v>
      </c>
      <c r="K536" s="284">
        <v>47</v>
      </c>
      <c r="L536" s="285">
        <v>124.36170212765957</v>
      </c>
      <c r="M536" s="286">
        <v>0.19915499676309234</v>
      </c>
      <c r="N536" s="285">
        <v>227</v>
      </c>
    </row>
    <row r="537" spans="2:14" x14ac:dyDescent="0.2">
      <c r="B537" s="104" t="s">
        <v>837</v>
      </c>
      <c r="C537" s="284">
        <v>962</v>
      </c>
      <c r="D537" s="285">
        <v>205.11954261954261</v>
      </c>
      <c r="E537" s="286">
        <v>0.16754845595596235</v>
      </c>
      <c r="F537" s="285">
        <v>1262</v>
      </c>
      <c r="G537" s="284">
        <v>1068</v>
      </c>
      <c r="H537" s="285">
        <v>0</v>
      </c>
      <c r="I537" s="286">
        <v>0</v>
      </c>
      <c r="J537" s="285">
        <v>0</v>
      </c>
      <c r="K537" s="284">
        <v>299</v>
      </c>
      <c r="L537" s="285">
        <v>127.4314381270903</v>
      </c>
      <c r="M537" s="286">
        <v>0.19982693064114332</v>
      </c>
      <c r="N537" s="285">
        <v>389</v>
      </c>
    </row>
    <row r="538" spans="2:14" x14ac:dyDescent="0.2">
      <c r="B538" s="104" t="s">
        <v>838</v>
      </c>
      <c r="C538" s="284">
        <v>0</v>
      </c>
      <c r="D538" s="285">
        <v>0</v>
      </c>
      <c r="E538" s="286">
        <v>0</v>
      </c>
      <c r="F538" s="285">
        <v>0</v>
      </c>
      <c r="G538" s="284">
        <v>0</v>
      </c>
      <c r="H538" s="285">
        <v>0</v>
      </c>
      <c r="I538" s="286">
        <v>0</v>
      </c>
      <c r="J538" s="285">
        <v>0</v>
      </c>
      <c r="K538" s="284">
        <v>0</v>
      </c>
      <c r="L538" s="285">
        <v>0</v>
      </c>
      <c r="M538" s="286">
        <v>0</v>
      </c>
      <c r="N538" s="285">
        <v>0</v>
      </c>
    </row>
    <row r="539" spans="2:14" x14ac:dyDescent="0.2">
      <c r="B539" s="104" t="s">
        <v>839</v>
      </c>
      <c r="C539" s="284">
        <v>0</v>
      </c>
      <c r="D539" s="285">
        <v>0</v>
      </c>
      <c r="E539" s="286">
        <v>0</v>
      </c>
      <c r="F539" s="285">
        <v>0</v>
      </c>
      <c r="G539" s="284">
        <v>0</v>
      </c>
      <c r="H539" s="285">
        <v>0</v>
      </c>
      <c r="I539" s="286">
        <v>0</v>
      </c>
      <c r="J539" s="285">
        <v>0</v>
      </c>
      <c r="K539" s="284">
        <v>0</v>
      </c>
      <c r="L539" s="285">
        <v>0</v>
      </c>
      <c r="M539" s="286">
        <v>0</v>
      </c>
      <c r="N539" s="285">
        <v>0</v>
      </c>
    </row>
    <row r="540" spans="2:14" x14ac:dyDescent="0.2">
      <c r="B540" s="104" t="s">
        <v>840</v>
      </c>
      <c r="C540" s="284">
        <v>603</v>
      </c>
      <c r="D540" s="285">
        <v>222.09950248756218</v>
      </c>
      <c r="E540" s="286">
        <v>0.18425332045598997</v>
      </c>
      <c r="F540" s="285">
        <v>552</v>
      </c>
      <c r="G540" s="284">
        <v>384</v>
      </c>
      <c r="H540" s="285">
        <v>0</v>
      </c>
      <c r="I540" s="286">
        <v>0</v>
      </c>
      <c r="J540" s="285">
        <v>0</v>
      </c>
      <c r="K540" s="284">
        <v>22</v>
      </c>
      <c r="L540" s="285">
        <v>116.09090909090909</v>
      </c>
      <c r="M540" s="286">
        <v>0.2015944431288974</v>
      </c>
      <c r="N540" s="285">
        <v>179</v>
      </c>
    </row>
    <row r="541" spans="2:14" x14ac:dyDescent="0.2">
      <c r="B541" s="104" t="s">
        <v>841</v>
      </c>
      <c r="C541" s="284">
        <v>0</v>
      </c>
      <c r="D541" s="285">
        <v>0</v>
      </c>
      <c r="E541" s="286">
        <v>0</v>
      </c>
      <c r="F541" s="285">
        <v>0</v>
      </c>
      <c r="G541" s="284">
        <v>0</v>
      </c>
      <c r="H541" s="285">
        <v>0</v>
      </c>
      <c r="I541" s="286">
        <v>0</v>
      </c>
      <c r="J541" s="285">
        <v>0</v>
      </c>
      <c r="K541" s="284">
        <v>0</v>
      </c>
      <c r="L541" s="285">
        <v>0</v>
      </c>
      <c r="M541" s="286">
        <v>0</v>
      </c>
      <c r="N541" s="285">
        <v>0</v>
      </c>
    </row>
    <row r="542" spans="2:14" x14ac:dyDescent="0.2">
      <c r="B542" s="104" t="s">
        <v>842</v>
      </c>
      <c r="C542" s="284">
        <v>0</v>
      </c>
      <c r="D542" s="285">
        <v>0</v>
      </c>
      <c r="E542" s="286">
        <v>0</v>
      </c>
      <c r="F542" s="285">
        <v>0</v>
      </c>
      <c r="G542" s="284">
        <v>0</v>
      </c>
      <c r="H542" s="285">
        <v>0</v>
      </c>
      <c r="I542" s="286">
        <v>0</v>
      </c>
      <c r="J542" s="285">
        <v>0</v>
      </c>
      <c r="K542" s="284">
        <v>0</v>
      </c>
      <c r="L542" s="285">
        <v>0</v>
      </c>
      <c r="M542" s="286">
        <v>0</v>
      </c>
      <c r="N542" s="285">
        <v>0</v>
      </c>
    </row>
    <row r="543" spans="2:14" x14ac:dyDescent="0.2">
      <c r="B543" s="104" t="s">
        <v>843</v>
      </c>
      <c r="C543" s="284">
        <v>22</v>
      </c>
      <c r="D543" s="285">
        <v>1490.3636363636363</v>
      </c>
      <c r="E543" s="286">
        <v>0.48511570101201396</v>
      </c>
      <c r="F543" s="285">
        <v>2379</v>
      </c>
      <c r="G543" s="284">
        <v>0</v>
      </c>
      <c r="H543" s="285">
        <v>0</v>
      </c>
      <c r="I543" s="286">
        <v>0</v>
      </c>
      <c r="J543" s="285">
        <v>0</v>
      </c>
      <c r="K543" s="284">
        <v>0</v>
      </c>
      <c r="L543" s="285">
        <v>0</v>
      </c>
      <c r="M543" s="286">
        <v>0</v>
      </c>
      <c r="N543" s="285">
        <v>0</v>
      </c>
    </row>
    <row r="544" spans="2:14" x14ac:dyDescent="0.2">
      <c r="B544" s="104" t="s">
        <v>844</v>
      </c>
      <c r="C544" s="284">
        <v>770</v>
      </c>
      <c r="D544" s="285">
        <v>189.77922077922079</v>
      </c>
      <c r="E544" s="286">
        <v>0.17814431481549198</v>
      </c>
      <c r="F544" s="285">
        <v>516</v>
      </c>
      <c r="G544" s="284">
        <v>986</v>
      </c>
      <c r="H544" s="285">
        <v>0</v>
      </c>
      <c r="I544" s="286">
        <v>0</v>
      </c>
      <c r="J544" s="285">
        <v>0</v>
      </c>
      <c r="K544" s="284">
        <v>65</v>
      </c>
      <c r="L544" s="285">
        <v>92.138461538461542</v>
      </c>
      <c r="M544" s="286">
        <v>0.20255690465721909</v>
      </c>
      <c r="N544" s="285">
        <v>219</v>
      </c>
    </row>
    <row r="545" spans="2:14" x14ac:dyDescent="0.2">
      <c r="B545" s="104" t="s">
        <v>845</v>
      </c>
      <c r="C545" s="284">
        <v>0</v>
      </c>
      <c r="D545" s="285">
        <v>0</v>
      </c>
      <c r="E545" s="286">
        <v>0</v>
      </c>
      <c r="F545" s="285">
        <v>0</v>
      </c>
      <c r="G545" s="284">
        <v>2</v>
      </c>
      <c r="H545" s="285">
        <v>0</v>
      </c>
      <c r="I545" s="286">
        <v>0</v>
      </c>
      <c r="J545" s="285">
        <v>0</v>
      </c>
      <c r="K545" s="284">
        <v>0</v>
      </c>
      <c r="L545" s="285">
        <v>0</v>
      </c>
      <c r="M545" s="286">
        <v>0</v>
      </c>
      <c r="N545" s="285">
        <v>0</v>
      </c>
    </row>
    <row r="546" spans="2:14" x14ac:dyDescent="0.2">
      <c r="B546" s="104" t="s">
        <v>846</v>
      </c>
      <c r="C546" s="284">
        <v>140</v>
      </c>
      <c r="D546" s="285">
        <v>1145.6428571428571</v>
      </c>
      <c r="E546" s="286">
        <v>0.34761519805982211</v>
      </c>
      <c r="F546" s="285">
        <v>5165</v>
      </c>
      <c r="G546" s="284">
        <v>10</v>
      </c>
      <c r="H546" s="285">
        <v>0</v>
      </c>
      <c r="I546" s="286">
        <v>0</v>
      </c>
      <c r="J546" s="285">
        <v>0</v>
      </c>
      <c r="K546" s="284">
        <v>5</v>
      </c>
      <c r="L546" s="285">
        <v>153.6</v>
      </c>
      <c r="M546" s="286">
        <v>0.20041753653444672</v>
      </c>
      <c r="N546" s="285">
        <v>199</v>
      </c>
    </row>
    <row r="547" spans="2:14" x14ac:dyDescent="0.2">
      <c r="B547" s="104" t="s">
        <v>847</v>
      </c>
      <c r="C547" s="284">
        <v>13</v>
      </c>
      <c r="D547" s="285">
        <v>925</v>
      </c>
      <c r="E547" s="286">
        <v>0.34109604583877018</v>
      </c>
      <c r="F547" s="285">
        <v>1839</v>
      </c>
      <c r="G547" s="284">
        <v>24</v>
      </c>
      <c r="H547" s="285">
        <v>0</v>
      </c>
      <c r="I547" s="286">
        <v>0</v>
      </c>
      <c r="J547" s="285">
        <v>0</v>
      </c>
      <c r="K547" s="284">
        <v>0</v>
      </c>
      <c r="L547" s="285">
        <v>0</v>
      </c>
      <c r="M547" s="286">
        <v>0</v>
      </c>
      <c r="N547" s="285">
        <v>0</v>
      </c>
    </row>
    <row r="548" spans="2:14" x14ac:dyDescent="0.2">
      <c r="B548" s="104" t="s">
        <v>848</v>
      </c>
      <c r="C548" s="284">
        <v>0</v>
      </c>
      <c r="D548" s="285">
        <v>0</v>
      </c>
      <c r="E548" s="286">
        <v>0</v>
      </c>
      <c r="F548" s="285">
        <v>0</v>
      </c>
      <c r="G548" s="284">
        <v>0</v>
      </c>
      <c r="H548" s="285">
        <v>0</v>
      </c>
      <c r="I548" s="286">
        <v>0</v>
      </c>
      <c r="J548" s="285">
        <v>0</v>
      </c>
      <c r="K548" s="284">
        <v>0</v>
      </c>
      <c r="L548" s="285">
        <v>0</v>
      </c>
      <c r="M548" s="286">
        <v>0</v>
      </c>
      <c r="N548" s="285">
        <v>0</v>
      </c>
    </row>
    <row r="549" spans="2:14" x14ac:dyDescent="0.2">
      <c r="B549" s="104" t="s">
        <v>849</v>
      </c>
      <c r="C549" s="284">
        <v>1434</v>
      </c>
      <c r="D549" s="285">
        <v>252.00697350069734</v>
      </c>
      <c r="E549" s="286">
        <v>0.17703699240223059</v>
      </c>
      <c r="F549" s="285">
        <v>2260</v>
      </c>
      <c r="G549" s="284">
        <v>814</v>
      </c>
      <c r="H549" s="285">
        <v>0</v>
      </c>
      <c r="I549" s="286">
        <v>0</v>
      </c>
      <c r="J549" s="285">
        <v>0</v>
      </c>
      <c r="K549" s="284">
        <v>135</v>
      </c>
      <c r="L549" s="285">
        <v>121.08888888888889</v>
      </c>
      <c r="M549" s="286">
        <v>0.20228681738872178</v>
      </c>
      <c r="N549" s="285">
        <v>240</v>
      </c>
    </row>
    <row r="550" spans="2:14" x14ac:dyDescent="0.2">
      <c r="B550" s="104" t="s">
        <v>850</v>
      </c>
      <c r="C550" s="284">
        <v>230</v>
      </c>
      <c r="D550" s="285">
        <v>1049.7217391304348</v>
      </c>
      <c r="E550" s="286">
        <v>0.35032001474200758</v>
      </c>
      <c r="F550" s="285">
        <v>7297</v>
      </c>
      <c r="G550" s="284">
        <v>137</v>
      </c>
      <c r="H550" s="285">
        <v>0</v>
      </c>
      <c r="I550" s="286">
        <v>0</v>
      </c>
      <c r="J550" s="285">
        <v>0</v>
      </c>
      <c r="K550" s="284">
        <v>49</v>
      </c>
      <c r="L550" s="285">
        <v>148.59183673469389</v>
      </c>
      <c r="M550" s="286">
        <v>0.20649461145774239</v>
      </c>
      <c r="N550" s="285">
        <v>344</v>
      </c>
    </row>
    <row r="551" spans="2:14" x14ac:dyDescent="0.2">
      <c r="B551" s="104" t="s">
        <v>851</v>
      </c>
      <c r="C551" s="284">
        <v>0</v>
      </c>
      <c r="D551" s="285">
        <v>0</v>
      </c>
      <c r="E551" s="286">
        <v>0</v>
      </c>
      <c r="F551" s="285">
        <v>0</v>
      </c>
      <c r="G551" s="284">
        <v>0</v>
      </c>
      <c r="H551" s="285">
        <v>0</v>
      </c>
      <c r="I551" s="286">
        <v>0</v>
      </c>
      <c r="J551" s="285">
        <v>0</v>
      </c>
      <c r="K551" s="284">
        <v>0</v>
      </c>
      <c r="L551" s="285">
        <v>0</v>
      </c>
      <c r="M551" s="286">
        <v>0</v>
      </c>
      <c r="N551" s="285">
        <v>0</v>
      </c>
    </row>
    <row r="552" spans="2:14" x14ac:dyDescent="0.2">
      <c r="B552" s="104" t="s">
        <v>852</v>
      </c>
      <c r="C552" s="284">
        <v>3</v>
      </c>
      <c r="D552" s="285">
        <v>3831.3333333333335</v>
      </c>
      <c r="E552" s="286">
        <v>0.87003254863371438</v>
      </c>
      <c r="F552" s="285">
        <v>7624</v>
      </c>
      <c r="G552" s="284">
        <v>6</v>
      </c>
      <c r="H552" s="285">
        <v>0</v>
      </c>
      <c r="I552" s="286">
        <v>0</v>
      </c>
      <c r="J552" s="285">
        <v>0</v>
      </c>
      <c r="K552" s="284">
        <v>0</v>
      </c>
      <c r="L552" s="285">
        <v>0</v>
      </c>
      <c r="M552" s="286">
        <v>0</v>
      </c>
      <c r="N552" s="285">
        <v>0</v>
      </c>
    </row>
    <row r="553" spans="2:14" x14ac:dyDescent="0.2">
      <c r="B553" s="104" t="s">
        <v>853</v>
      </c>
      <c r="C553" s="284">
        <v>160</v>
      </c>
      <c r="D553" s="285">
        <v>563.8125</v>
      </c>
      <c r="E553" s="286">
        <v>0.15107490776576271</v>
      </c>
      <c r="F553" s="285">
        <v>3019</v>
      </c>
      <c r="G553" s="284">
        <v>62</v>
      </c>
      <c r="H553" s="285">
        <v>0</v>
      </c>
      <c r="I553" s="286">
        <v>0</v>
      </c>
      <c r="J553" s="285">
        <v>0</v>
      </c>
      <c r="K553" s="284">
        <v>28</v>
      </c>
      <c r="L553" s="285">
        <v>204.21428571428572</v>
      </c>
      <c r="M553" s="286">
        <v>0.20329943824219576</v>
      </c>
      <c r="N553" s="285">
        <v>456</v>
      </c>
    </row>
    <row r="554" spans="2:14" x14ac:dyDescent="0.2">
      <c r="B554" s="104" t="s">
        <v>854</v>
      </c>
      <c r="C554" s="284">
        <v>239</v>
      </c>
      <c r="D554" s="285">
        <v>232.35983263598325</v>
      </c>
      <c r="E554" s="286">
        <v>0.15862098513303158</v>
      </c>
      <c r="F554" s="285">
        <v>1194</v>
      </c>
      <c r="G554" s="284">
        <v>22</v>
      </c>
      <c r="H554" s="285">
        <v>0</v>
      </c>
      <c r="I554" s="286">
        <v>0</v>
      </c>
      <c r="J554" s="285">
        <v>0</v>
      </c>
      <c r="K554" s="284">
        <v>47</v>
      </c>
      <c r="L554" s="285">
        <v>146.36170212765958</v>
      </c>
      <c r="M554" s="286">
        <v>0.19867721811460259</v>
      </c>
      <c r="N554" s="285">
        <v>338</v>
      </c>
    </row>
    <row r="555" spans="2:14" x14ac:dyDescent="0.2">
      <c r="B555" s="104" t="s">
        <v>855</v>
      </c>
      <c r="C555" s="284">
        <v>454</v>
      </c>
      <c r="D555" s="285">
        <v>365.72246696035245</v>
      </c>
      <c r="E555" s="286">
        <v>0.18307112008370829</v>
      </c>
      <c r="F555" s="285">
        <v>2720</v>
      </c>
      <c r="G555" s="284">
        <v>225</v>
      </c>
      <c r="H555" s="285">
        <v>0</v>
      </c>
      <c r="I555" s="286">
        <v>0</v>
      </c>
      <c r="J555" s="285">
        <v>0</v>
      </c>
      <c r="K555" s="284">
        <v>64</v>
      </c>
      <c r="L555" s="285">
        <v>173.0625</v>
      </c>
      <c r="M555" s="286">
        <v>0.19981598744384921</v>
      </c>
      <c r="N555" s="285">
        <v>660</v>
      </c>
    </row>
    <row r="556" spans="2:14" x14ac:dyDescent="0.2">
      <c r="B556" s="104" t="s">
        <v>856</v>
      </c>
      <c r="C556" s="284">
        <v>675</v>
      </c>
      <c r="D556" s="285">
        <v>312.99259259259259</v>
      </c>
      <c r="E556" s="286">
        <v>0.17454214390990264</v>
      </c>
      <c r="F556" s="285">
        <v>1233</v>
      </c>
      <c r="G556" s="284">
        <v>650</v>
      </c>
      <c r="H556" s="285">
        <v>0</v>
      </c>
      <c r="I556" s="286">
        <v>0</v>
      </c>
      <c r="J556" s="285">
        <v>0</v>
      </c>
      <c r="K556" s="284">
        <v>228</v>
      </c>
      <c r="L556" s="285">
        <v>189.56578947368422</v>
      </c>
      <c r="M556" s="286">
        <v>0.2014364012602301</v>
      </c>
      <c r="N556" s="285">
        <v>747</v>
      </c>
    </row>
    <row r="557" spans="2:14" x14ac:dyDescent="0.2">
      <c r="B557" s="104" t="s">
        <v>857</v>
      </c>
      <c r="C557" s="284">
        <v>1832</v>
      </c>
      <c r="D557" s="285">
        <v>443.80131004366814</v>
      </c>
      <c r="E557" s="286">
        <v>0.1675143919628761</v>
      </c>
      <c r="F557" s="285">
        <v>2132</v>
      </c>
      <c r="G557" s="284">
        <v>598</v>
      </c>
      <c r="H557" s="285">
        <v>0</v>
      </c>
      <c r="I557" s="286">
        <v>0</v>
      </c>
      <c r="J557" s="285">
        <v>0</v>
      </c>
      <c r="K557" s="284">
        <v>464</v>
      </c>
      <c r="L557" s="285">
        <v>172.88577586206895</v>
      </c>
      <c r="M557" s="286">
        <v>0.20145910243853438</v>
      </c>
      <c r="N557" s="285">
        <v>508</v>
      </c>
    </row>
    <row r="558" spans="2:14" x14ac:dyDescent="0.2">
      <c r="B558" s="104" t="s">
        <v>858</v>
      </c>
      <c r="C558" s="284">
        <v>607</v>
      </c>
      <c r="D558" s="285">
        <v>240.24711696869852</v>
      </c>
      <c r="E558" s="286">
        <v>0.14524249411131973</v>
      </c>
      <c r="F558" s="285">
        <v>615</v>
      </c>
      <c r="G558" s="284">
        <v>288</v>
      </c>
      <c r="H558" s="285">
        <v>0</v>
      </c>
      <c r="I558" s="286">
        <v>0</v>
      </c>
      <c r="J558" s="285">
        <v>0</v>
      </c>
      <c r="K558" s="284">
        <v>140</v>
      </c>
      <c r="L558" s="285">
        <v>166.4</v>
      </c>
      <c r="M558" s="286">
        <v>0.20206611211824188</v>
      </c>
      <c r="N558" s="285">
        <v>523</v>
      </c>
    </row>
    <row r="559" spans="2:14" x14ac:dyDescent="0.2">
      <c r="B559" s="104" t="s">
        <v>859</v>
      </c>
      <c r="C559" s="284">
        <v>907</v>
      </c>
      <c r="D559" s="285">
        <v>345.52811466372657</v>
      </c>
      <c r="E559" s="286">
        <v>0.17596005057685016</v>
      </c>
      <c r="F559" s="285">
        <v>1335</v>
      </c>
      <c r="G559" s="284">
        <v>398</v>
      </c>
      <c r="H559" s="285">
        <v>0</v>
      </c>
      <c r="I559" s="286">
        <v>0</v>
      </c>
      <c r="J559" s="285">
        <v>0</v>
      </c>
      <c r="K559" s="284">
        <v>250</v>
      </c>
      <c r="L559" s="285">
        <v>173.85599999999999</v>
      </c>
      <c r="M559" s="286">
        <v>0.20059813912272939</v>
      </c>
      <c r="N559" s="285">
        <v>527</v>
      </c>
    </row>
    <row r="560" spans="2:14" x14ac:dyDescent="0.2">
      <c r="B560" s="104" t="s">
        <v>860</v>
      </c>
      <c r="C560" s="284">
        <v>757</v>
      </c>
      <c r="D560" s="285">
        <v>345.80449141347424</v>
      </c>
      <c r="E560" s="286">
        <v>0.12240391881074042</v>
      </c>
      <c r="F560" s="285">
        <v>3280</v>
      </c>
      <c r="G560" s="284">
        <v>214</v>
      </c>
      <c r="H560" s="285">
        <v>0</v>
      </c>
      <c r="I560" s="286">
        <v>0</v>
      </c>
      <c r="J560" s="285">
        <v>0</v>
      </c>
      <c r="K560" s="284">
        <v>187</v>
      </c>
      <c r="L560" s="285">
        <v>215.86096256684493</v>
      </c>
      <c r="M560" s="286">
        <v>0.20125942951731846</v>
      </c>
      <c r="N560" s="285">
        <v>1084</v>
      </c>
    </row>
    <row r="561" spans="2:15" x14ac:dyDescent="0.2">
      <c r="B561" s="104" t="s">
        <v>861</v>
      </c>
      <c r="C561" s="284">
        <v>1354</v>
      </c>
      <c r="D561" s="285">
        <v>594.16174298375188</v>
      </c>
      <c r="E561" s="286">
        <v>0.23947116579574423</v>
      </c>
      <c r="F561" s="285">
        <v>8354</v>
      </c>
      <c r="G561" s="284">
        <v>534</v>
      </c>
      <c r="H561" s="285">
        <v>0</v>
      </c>
      <c r="I561" s="286">
        <v>0</v>
      </c>
      <c r="J561" s="285">
        <v>0</v>
      </c>
      <c r="K561" s="284">
        <v>229</v>
      </c>
      <c r="L561" s="285">
        <v>145.38427947598254</v>
      </c>
      <c r="M561" s="286">
        <v>0.20382387873296515</v>
      </c>
      <c r="N561" s="285">
        <v>394</v>
      </c>
    </row>
    <row r="562" spans="2:15" x14ac:dyDescent="0.2">
      <c r="B562" s="104" t="s">
        <v>862</v>
      </c>
      <c r="C562" s="284">
        <v>1151</v>
      </c>
      <c r="D562" s="285">
        <v>146.55864465682015</v>
      </c>
      <c r="E562" s="286">
        <v>9.773497320948521E-2</v>
      </c>
      <c r="F562" s="285">
        <v>1358</v>
      </c>
      <c r="G562" s="284">
        <v>946</v>
      </c>
      <c r="H562" s="285">
        <v>0</v>
      </c>
      <c r="I562" s="286">
        <v>0</v>
      </c>
      <c r="J562" s="285">
        <v>0</v>
      </c>
      <c r="K562" s="284">
        <v>121</v>
      </c>
      <c r="L562" s="285">
        <v>113.04132231404958</v>
      </c>
      <c r="M562" s="286">
        <v>0.19970798656738209</v>
      </c>
      <c r="N562" s="285">
        <v>309</v>
      </c>
    </row>
    <row r="563" spans="2:15" x14ac:dyDescent="0.2">
      <c r="B563" s="104" t="s">
        <v>863</v>
      </c>
      <c r="C563" s="284">
        <v>1489</v>
      </c>
      <c r="D563" s="285">
        <v>674.9912693082606</v>
      </c>
      <c r="E563" s="286">
        <v>0.29170059956012517</v>
      </c>
      <c r="F563" s="285">
        <v>10117</v>
      </c>
      <c r="G563" s="284">
        <v>1098</v>
      </c>
      <c r="H563" s="285">
        <v>0</v>
      </c>
      <c r="I563" s="286">
        <v>0</v>
      </c>
      <c r="J563" s="285">
        <v>0</v>
      </c>
      <c r="K563" s="284">
        <v>199</v>
      </c>
      <c r="L563" s="285">
        <v>134.91959798994975</v>
      </c>
      <c r="M563" s="286">
        <v>0.20292494898344793</v>
      </c>
      <c r="N563" s="285">
        <v>356</v>
      </c>
    </row>
    <row r="564" spans="2:15" x14ac:dyDescent="0.2">
      <c r="B564" s="104" t="s">
        <v>864</v>
      </c>
      <c r="C564" s="284">
        <v>0</v>
      </c>
      <c r="D564" s="285">
        <v>0</v>
      </c>
      <c r="E564" s="286">
        <v>0</v>
      </c>
      <c r="F564" s="285">
        <v>0</v>
      </c>
      <c r="G564" s="284">
        <v>0</v>
      </c>
      <c r="H564" s="285">
        <v>0</v>
      </c>
      <c r="I564" s="286">
        <v>0</v>
      </c>
      <c r="J564" s="285">
        <v>0</v>
      </c>
      <c r="K564" s="284">
        <v>0</v>
      </c>
      <c r="L564" s="285">
        <v>0</v>
      </c>
      <c r="M564" s="286">
        <v>0</v>
      </c>
      <c r="N564" s="285">
        <v>0</v>
      </c>
    </row>
    <row r="565" spans="2:15" x14ac:dyDescent="0.2">
      <c r="B565" s="104" t="s">
        <v>865</v>
      </c>
      <c r="C565" s="284">
        <v>2205</v>
      </c>
      <c r="D565" s="285">
        <v>511.72789115646259</v>
      </c>
      <c r="E565" s="286">
        <v>0.20244848630122969</v>
      </c>
      <c r="F565" s="285">
        <v>7204</v>
      </c>
      <c r="G565" s="284">
        <v>721</v>
      </c>
      <c r="H565" s="285">
        <v>0</v>
      </c>
      <c r="I565" s="286">
        <v>0</v>
      </c>
      <c r="J565" s="285">
        <v>0</v>
      </c>
      <c r="K565" s="284">
        <v>329</v>
      </c>
      <c r="L565" s="285">
        <v>160.2340425531915</v>
      </c>
      <c r="M565" s="286">
        <v>0.20049823146845158</v>
      </c>
      <c r="N565" s="285">
        <v>563</v>
      </c>
    </row>
    <row r="566" spans="2:15" x14ac:dyDescent="0.2">
      <c r="B566" s="104" t="s">
        <v>866</v>
      </c>
      <c r="C566" s="284">
        <v>922</v>
      </c>
      <c r="D566" s="285">
        <v>519.70173535791753</v>
      </c>
      <c r="E566" s="286">
        <v>0.21677907549095532</v>
      </c>
      <c r="F566" s="285">
        <v>6987</v>
      </c>
      <c r="G566" s="284">
        <v>658</v>
      </c>
      <c r="H566" s="285">
        <v>0</v>
      </c>
      <c r="I566" s="286">
        <v>0</v>
      </c>
      <c r="J566" s="285">
        <v>0</v>
      </c>
      <c r="K566" s="284">
        <v>113</v>
      </c>
      <c r="L566" s="285">
        <v>142.6283185840708</v>
      </c>
      <c r="M566" s="286">
        <v>0.20334086120538464</v>
      </c>
      <c r="N566" s="285">
        <v>375</v>
      </c>
    </row>
    <row r="567" spans="2:15" x14ac:dyDescent="0.2">
      <c r="B567" s="104" t="s">
        <v>867</v>
      </c>
      <c r="C567" s="284">
        <v>1466</v>
      </c>
      <c r="D567" s="285">
        <v>544.17394270122782</v>
      </c>
      <c r="E567" s="286">
        <v>0.21858177578735805</v>
      </c>
      <c r="F567" s="285">
        <v>5566</v>
      </c>
      <c r="G567" s="284">
        <v>674</v>
      </c>
      <c r="H567" s="285">
        <v>0</v>
      </c>
      <c r="I567" s="286">
        <v>0</v>
      </c>
      <c r="J567" s="285">
        <v>0</v>
      </c>
      <c r="K567" s="284">
        <v>136</v>
      </c>
      <c r="L567" s="285">
        <v>159.61764705882354</v>
      </c>
      <c r="M567" s="286">
        <v>0.20514468237917938</v>
      </c>
      <c r="N567" s="285">
        <v>405</v>
      </c>
    </row>
    <row r="568" spans="2:15" x14ac:dyDescent="0.2">
      <c r="B568" s="104" t="s">
        <v>868</v>
      </c>
      <c r="C568" s="284">
        <v>1424</v>
      </c>
      <c r="D568" s="285">
        <v>574.14536516853934</v>
      </c>
      <c r="E568" s="286">
        <v>0.27803328171110997</v>
      </c>
      <c r="F568" s="285">
        <v>11517</v>
      </c>
      <c r="G568" s="284">
        <v>552</v>
      </c>
      <c r="H568" s="285">
        <v>0</v>
      </c>
      <c r="I568" s="286">
        <v>0</v>
      </c>
      <c r="J568" s="285">
        <v>0</v>
      </c>
      <c r="K568" s="284">
        <v>77</v>
      </c>
      <c r="L568" s="285">
        <v>141.85714285714286</v>
      </c>
      <c r="M568" s="286">
        <v>0.20294675039946486</v>
      </c>
      <c r="N568" s="285">
        <v>381</v>
      </c>
    </row>
    <row r="569" spans="2:15" x14ac:dyDescent="0.2">
      <c r="B569" s="105" t="s">
        <v>869</v>
      </c>
      <c r="C569" s="287">
        <v>1760</v>
      </c>
      <c r="D569" s="288">
        <v>452.33522727272725</v>
      </c>
      <c r="E569" s="289">
        <v>0.18552576937113119</v>
      </c>
      <c r="F569" s="288">
        <v>4564</v>
      </c>
      <c r="G569" s="287">
        <v>462</v>
      </c>
      <c r="H569" s="288">
        <v>0</v>
      </c>
      <c r="I569" s="289">
        <v>0</v>
      </c>
      <c r="J569" s="288">
        <v>0</v>
      </c>
      <c r="K569" s="287">
        <v>39</v>
      </c>
      <c r="L569" s="288">
        <v>171.07692307692307</v>
      </c>
      <c r="M569" s="289">
        <v>0.20043258832011546</v>
      </c>
      <c r="N569" s="288">
        <v>365</v>
      </c>
    </row>
    <row r="571" spans="2:15" x14ac:dyDescent="0.2">
      <c r="O571" s="12" t="s">
        <v>313</v>
      </c>
    </row>
    <row r="572" spans="2:15" x14ac:dyDescent="0.2">
      <c r="O572" s="12" t="s">
        <v>315</v>
      </c>
    </row>
    <row r="573" spans="2:15" x14ac:dyDescent="0.2">
      <c r="B573" s="3" t="s">
        <v>0</v>
      </c>
      <c r="C573" s="272"/>
      <c r="D573" s="273"/>
      <c r="E573" s="274"/>
      <c r="F573" s="274"/>
      <c r="G573" s="272"/>
      <c r="H573" s="273"/>
      <c r="I573" s="274"/>
      <c r="J573" s="274"/>
      <c r="K573" s="272"/>
      <c r="L573" s="273"/>
      <c r="M573" s="274"/>
      <c r="N573" s="274"/>
    </row>
    <row r="574" spans="2:15" x14ac:dyDescent="0.2">
      <c r="B574" s="3" t="s">
        <v>277</v>
      </c>
      <c r="C574" s="272"/>
      <c r="D574" s="273"/>
      <c r="E574" s="274"/>
      <c r="F574" s="274"/>
      <c r="G574" s="272"/>
      <c r="H574" s="273"/>
      <c r="I574" s="274"/>
      <c r="J574" s="274"/>
      <c r="K574" s="272"/>
      <c r="L574" s="273"/>
      <c r="M574" s="274"/>
      <c r="N574" s="274"/>
    </row>
    <row r="575" spans="2:15" x14ac:dyDescent="0.2">
      <c r="B575" s="103" t="s">
        <v>308</v>
      </c>
      <c r="C575" s="272"/>
      <c r="D575" s="273"/>
      <c r="E575" s="274"/>
      <c r="F575" s="274"/>
      <c r="G575" s="272"/>
      <c r="H575" s="273"/>
      <c r="I575" s="274"/>
      <c r="J575" s="274"/>
      <c r="K575" s="272"/>
      <c r="L575" s="273"/>
      <c r="M575" s="274"/>
      <c r="N575" s="274"/>
    </row>
    <row r="576" spans="2:15" x14ac:dyDescent="0.2">
      <c r="B576" s="3"/>
      <c r="C576" s="101"/>
      <c r="D576" s="101"/>
      <c r="E576" s="101"/>
      <c r="F576" s="101"/>
      <c r="G576" s="101"/>
      <c r="H576" s="101"/>
      <c r="I576" s="101"/>
      <c r="J576" s="101"/>
      <c r="K576" s="101"/>
      <c r="L576" s="101"/>
      <c r="M576" s="101"/>
      <c r="N576" s="101"/>
    </row>
    <row r="577" spans="2:14" x14ac:dyDescent="0.2">
      <c r="B577" s="109"/>
      <c r="C577" s="180" t="s">
        <v>152</v>
      </c>
      <c r="D577" s="275"/>
      <c r="E577" s="276"/>
      <c r="F577" s="277"/>
      <c r="G577" s="180" t="s">
        <v>2699</v>
      </c>
      <c r="H577" s="275"/>
      <c r="I577" s="276"/>
      <c r="J577" s="277"/>
      <c r="K577" s="180" t="s">
        <v>376</v>
      </c>
      <c r="L577" s="275"/>
      <c r="M577" s="276"/>
      <c r="N577" s="277"/>
    </row>
    <row r="578" spans="2:14" ht="25.5" x14ac:dyDescent="0.2">
      <c r="B578" s="181" t="s">
        <v>314</v>
      </c>
      <c r="C578" s="278" t="s">
        <v>2853</v>
      </c>
      <c r="D578" s="279" t="s">
        <v>2850</v>
      </c>
      <c r="E578" s="280" t="s">
        <v>2851</v>
      </c>
      <c r="F578" s="279" t="s">
        <v>2852</v>
      </c>
      <c r="G578" s="278" t="s">
        <v>2853</v>
      </c>
      <c r="H578" s="279" t="s">
        <v>2850</v>
      </c>
      <c r="I578" s="280" t="s">
        <v>2851</v>
      </c>
      <c r="J578" s="279" t="s">
        <v>2852</v>
      </c>
      <c r="K578" s="278" t="s">
        <v>2853</v>
      </c>
      <c r="L578" s="279" t="s">
        <v>2850</v>
      </c>
      <c r="M578" s="280" t="s">
        <v>2851</v>
      </c>
      <c r="N578" s="279" t="s">
        <v>2852</v>
      </c>
    </row>
    <row r="579" spans="2:14" x14ac:dyDescent="0.2">
      <c r="B579" s="129" t="s">
        <v>870</v>
      </c>
      <c r="C579" s="281">
        <v>891</v>
      </c>
      <c r="D579" s="282">
        <v>424.50392817059486</v>
      </c>
      <c r="E579" s="283">
        <v>0.16028336575871371</v>
      </c>
      <c r="F579" s="282">
        <v>4244</v>
      </c>
      <c r="G579" s="281">
        <v>194</v>
      </c>
      <c r="H579" s="282">
        <v>0</v>
      </c>
      <c r="I579" s="283">
        <v>0</v>
      </c>
      <c r="J579" s="282">
        <v>0</v>
      </c>
      <c r="K579" s="281">
        <v>10</v>
      </c>
      <c r="L579" s="282">
        <v>134.4</v>
      </c>
      <c r="M579" s="283">
        <v>0.20635651773376318</v>
      </c>
      <c r="N579" s="282">
        <v>168</v>
      </c>
    </row>
    <row r="580" spans="2:14" x14ac:dyDescent="0.2">
      <c r="B580" s="104" t="s">
        <v>871</v>
      </c>
      <c r="C580" s="284">
        <v>0</v>
      </c>
      <c r="D580" s="285">
        <v>0</v>
      </c>
      <c r="E580" s="286">
        <v>0</v>
      </c>
      <c r="F580" s="285">
        <v>0</v>
      </c>
      <c r="G580" s="284">
        <v>0</v>
      </c>
      <c r="H580" s="285">
        <v>0</v>
      </c>
      <c r="I580" s="286">
        <v>0</v>
      </c>
      <c r="J580" s="285">
        <v>0</v>
      </c>
      <c r="K580" s="284">
        <v>0</v>
      </c>
      <c r="L580" s="285">
        <v>0</v>
      </c>
      <c r="M580" s="286">
        <v>0</v>
      </c>
      <c r="N580" s="285">
        <v>0</v>
      </c>
    </row>
    <row r="581" spans="2:14" x14ac:dyDescent="0.2">
      <c r="B581" s="104" t="s">
        <v>872</v>
      </c>
      <c r="C581" s="284">
        <v>300</v>
      </c>
      <c r="D581" s="285">
        <v>1330.8266666666666</v>
      </c>
      <c r="E581" s="286">
        <v>0.34437584207539129</v>
      </c>
      <c r="F581" s="285">
        <v>4990</v>
      </c>
      <c r="G581" s="284">
        <v>18</v>
      </c>
      <c r="H581" s="285">
        <v>0</v>
      </c>
      <c r="I581" s="286">
        <v>0</v>
      </c>
      <c r="J581" s="285">
        <v>0</v>
      </c>
      <c r="K581" s="284">
        <v>0</v>
      </c>
      <c r="L581" s="285">
        <v>0</v>
      </c>
      <c r="M581" s="286">
        <v>0</v>
      </c>
      <c r="N581" s="285">
        <v>0</v>
      </c>
    </row>
    <row r="582" spans="2:14" x14ac:dyDescent="0.2">
      <c r="B582" s="104" t="s">
        <v>873</v>
      </c>
      <c r="C582" s="284">
        <v>1502</v>
      </c>
      <c r="D582" s="285">
        <v>359.69174434087881</v>
      </c>
      <c r="E582" s="286">
        <v>0.11814458654413462</v>
      </c>
      <c r="F582" s="285">
        <v>4296</v>
      </c>
      <c r="G582" s="284">
        <v>769</v>
      </c>
      <c r="H582" s="285">
        <v>0</v>
      </c>
      <c r="I582" s="286">
        <v>0</v>
      </c>
      <c r="J582" s="285">
        <v>0</v>
      </c>
      <c r="K582" s="284">
        <v>704</v>
      </c>
      <c r="L582" s="285">
        <v>209.11505681818181</v>
      </c>
      <c r="M582" s="286">
        <v>0.20194735982946188</v>
      </c>
      <c r="N582" s="285">
        <v>1622</v>
      </c>
    </row>
    <row r="583" spans="2:14" x14ac:dyDescent="0.2">
      <c r="B583" s="104" t="s">
        <v>874</v>
      </c>
      <c r="C583" s="284">
        <v>0</v>
      </c>
      <c r="D583" s="285">
        <v>0</v>
      </c>
      <c r="E583" s="286">
        <v>0</v>
      </c>
      <c r="F583" s="285">
        <v>0</v>
      </c>
      <c r="G583" s="284">
        <v>0</v>
      </c>
      <c r="H583" s="285">
        <v>0</v>
      </c>
      <c r="I583" s="286">
        <v>0</v>
      </c>
      <c r="J583" s="285">
        <v>0</v>
      </c>
      <c r="K583" s="284">
        <v>0</v>
      </c>
      <c r="L583" s="285">
        <v>0</v>
      </c>
      <c r="M583" s="286">
        <v>0</v>
      </c>
      <c r="N583" s="285">
        <v>0</v>
      </c>
    </row>
    <row r="584" spans="2:14" x14ac:dyDescent="0.2">
      <c r="B584" s="104" t="s">
        <v>875</v>
      </c>
      <c r="C584" s="284">
        <v>1517</v>
      </c>
      <c r="D584" s="285">
        <v>143.43704680290045</v>
      </c>
      <c r="E584" s="286">
        <v>7.2841077876824922E-2</v>
      </c>
      <c r="F584" s="285">
        <v>4069</v>
      </c>
      <c r="G584" s="284">
        <v>633</v>
      </c>
      <c r="H584" s="285">
        <v>0</v>
      </c>
      <c r="I584" s="286">
        <v>0</v>
      </c>
      <c r="J584" s="285">
        <v>0</v>
      </c>
      <c r="K584" s="284">
        <v>144</v>
      </c>
      <c r="L584" s="285">
        <v>133.1875</v>
      </c>
      <c r="M584" s="286">
        <v>0.2032965868136527</v>
      </c>
      <c r="N584" s="285">
        <v>567</v>
      </c>
    </row>
    <row r="585" spans="2:14" x14ac:dyDescent="0.2">
      <c r="B585" s="104" t="s">
        <v>876</v>
      </c>
      <c r="C585" s="284">
        <v>0</v>
      </c>
      <c r="D585" s="285">
        <v>0</v>
      </c>
      <c r="E585" s="286">
        <v>0</v>
      </c>
      <c r="F585" s="285">
        <v>0</v>
      </c>
      <c r="G585" s="284">
        <v>0</v>
      </c>
      <c r="H585" s="285">
        <v>0</v>
      </c>
      <c r="I585" s="286">
        <v>0</v>
      </c>
      <c r="J585" s="285">
        <v>0</v>
      </c>
      <c r="K585" s="284">
        <v>0</v>
      </c>
      <c r="L585" s="285">
        <v>0</v>
      </c>
      <c r="M585" s="286">
        <v>0</v>
      </c>
      <c r="N585" s="285">
        <v>0</v>
      </c>
    </row>
    <row r="586" spans="2:14" x14ac:dyDescent="0.2">
      <c r="B586" s="104" t="s">
        <v>877</v>
      </c>
      <c r="C586" s="284">
        <v>0</v>
      </c>
      <c r="D586" s="285">
        <v>0</v>
      </c>
      <c r="E586" s="286">
        <v>0</v>
      </c>
      <c r="F586" s="285">
        <v>0</v>
      </c>
      <c r="G586" s="284">
        <v>1</v>
      </c>
      <c r="H586" s="285">
        <v>0</v>
      </c>
      <c r="I586" s="286">
        <v>0</v>
      </c>
      <c r="J586" s="285">
        <v>0</v>
      </c>
      <c r="K586" s="284">
        <v>0</v>
      </c>
      <c r="L586" s="285">
        <v>0</v>
      </c>
      <c r="M586" s="286">
        <v>0</v>
      </c>
      <c r="N586" s="285">
        <v>0</v>
      </c>
    </row>
    <row r="587" spans="2:14" x14ac:dyDescent="0.2">
      <c r="B587" s="104" t="s">
        <v>878</v>
      </c>
      <c r="C587" s="284">
        <v>0</v>
      </c>
      <c r="D587" s="285">
        <v>0</v>
      </c>
      <c r="E587" s="286">
        <v>0</v>
      </c>
      <c r="F587" s="285">
        <v>0</v>
      </c>
      <c r="G587" s="284">
        <v>2</v>
      </c>
      <c r="H587" s="285">
        <v>0</v>
      </c>
      <c r="I587" s="286">
        <v>0</v>
      </c>
      <c r="J587" s="285">
        <v>0</v>
      </c>
      <c r="K587" s="284">
        <v>0</v>
      </c>
      <c r="L587" s="285">
        <v>0</v>
      </c>
      <c r="M587" s="286">
        <v>0</v>
      </c>
      <c r="N587" s="285">
        <v>0</v>
      </c>
    </row>
    <row r="588" spans="2:14" x14ac:dyDescent="0.2">
      <c r="B588" s="104" t="s">
        <v>879</v>
      </c>
      <c r="C588" s="284">
        <v>0</v>
      </c>
      <c r="D588" s="285">
        <v>0</v>
      </c>
      <c r="E588" s="286">
        <v>0</v>
      </c>
      <c r="F588" s="285">
        <v>0</v>
      </c>
      <c r="G588" s="284">
        <v>0</v>
      </c>
      <c r="H588" s="285">
        <v>0</v>
      </c>
      <c r="I588" s="286">
        <v>0</v>
      </c>
      <c r="J588" s="285">
        <v>0</v>
      </c>
      <c r="K588" s="284">
        <v>0</v>
      </c>
      <c r="L588" s="285">
        <v>0</v>
      </c>
      <c r="M588" s="286">
        <v>0</v>
      </c>
      <c r="N588" s="285">
        <v>0</v>
      </c>
    </row>
    <row r="589" spans="2:14" x14ac:dyDescent="0.2">
      <c r="B589" s="104" t="s">
        <v>880</v>
      </c>
      <c r="C589" s="284">
        <v>625</v>
      </c>
      <c r="D589" s="285">
        <v>309.75360000000001</v>
      </c>
      <c r="E589" s="286">
        <v>0.1994794468040384</v>
      </c>
      <c r="F589" s="285">
        <v>1269</v>
      </c>
      <c r="G589" s="284">
        <v>658</v>
      </c>
      <c r="H589" s="285">
        <v>0</v>
      </c>
      <c r="I589" s="286">
        <v>0</v>
      </c>
      <c r="J589" s="285">
        <v>0</v>
      </c>
      <c r="K589" s="284">
        <v>217</v>
      </c>
      <c r="L589" s="285">
        <v>137.2442396313364</v>
      </c>
      <c r="M589" s="286">
        <v>0.19817014339421757</v>
      </c>
      <c r="N589" s="285">
        <v>449</v>
      </c>
    </row>
    <row r="590" spans="2:14" x14ac:dyDescent="0.2">
      <c r="B590" s="104" t="s">
        <v>881</v>
      </c>
      <c r="C590" s="284">
        <v>0</v>
      </c>
      <c r="D590" s="285">
        <v>0</v>
      </c>
      <c r="E590" s="286">
        <v>0</v>
      </c>
      <c r="F590" s="285">
        <v>0</v>
      </c>
      <c r="G590" s="284">
        <v>7</v>
      </c>
      <c r="H590" s="285">
        <v>0</v>
      </c>
      <c r="I590" s="286">
        <v>0</v>
      </c>
      <c r="J590" s="285">
        <v>0</v>
      </c>
      <c r="K590" s="284">
        <v>0</v>
      </c>
      <c r="L590" s="285">
        <v>0</v>
      </c>
      <c r="M590" s="286">
        <v>0</v>
      </c>
      <c r="N590" s="285">
        <v>0</v>
      </c>
    </row>
    <row r="591" spans="2:14" x14ac:dyDescent="0.2">
      <c r="B591" s="104" t="s">
        <v>882</v>
      </c>
      <c r="C591" s="284">
        <v>1570</v>
      </c>
      <c r="D591" s="285">
        <v>268.51337579617837</v>
      </c>
      <c r="E591" s="286">
        <v>0.18664578096041784</v>
      </c>
      <c r="F591" s="285">
        <v>1068</v>
      </c>
      <c r="G591" s="284">
        <v>759</v>
      </c>
      <c r="H591" s="285">
        <v>0</v>
      </c>
      <c r="I591" s="286">
        <v>0</v>
      </c>
      <c r="J591" s="285">
        <v>0</v>
      </c>
      <c r="K591" s="284">
        <v>246</v>
      </c>
      <c r="L591" s="285">
        <v>159.3821138211382</v>
      </c>
      <c r="M591" s="286">
        <v>0.20224278625442316</v>
      </c>
      <c r="N591" s="285">
        <v>452</v>
      </c>
    </row>
    <row r="592" spans="2:14" x14ac:dyDescent="0.2">
      <c r="B592" s="104" t="s">
        <v>883</v>
      </c>
      <c r="C592" s="284">
        <v>1243</v>
      </c>
      <c r="D592" s="285">
        <v>313.69831053901851</v>
      </c>
      <c r="E592" s="286">
        <v>0.20020681641859484</v>
      </c>
      <c r="F592" s="285">
        <v>1966</v>
      </c>
      <c r="G592" s="284">
        <v>616</v>
      </c>
      <c r="H592" s="285">
        <v>0</v>
      </c>
      <c r="I592" s="286">
        <v>0</v>
      </c>
      <c r="J592" s="285">
        <v>0</v>
      </c>
      <c r="K592" s="284">
        <v>325</v>
      </c>
      <c r="L592" s="285">
        <v>144.79692307692306</v>
      </c>
      <c r="M592" s="286">
        <v>0.20100891018905309</v>
      </c>
      <c r="N592" s="285">
        <v>376</v>
      </c>
    </row>
    <row r="593" spans="2:14" x14ac:dyDescent="0.2">
      <c r="B593" s="104" t="s">
        <v>884</v>
      </c>
      <c r="C593" s="284">
        <v>237</v>
      </c>
      <c r="D593" s="285">
        <v>123.86919831223629</v>
      </c>
      <c r="E593" s="286">
        <v>7.5936957607017019E-2</v>
      </c>
      <c r="F593" s="285">
        <v>434</v>
      </c>
      <c r="G593" s="284">
        <v>437</v>
      </c>
      <c r="H593" s="285">
        <v>0</v>
      </c>
      <c r="I593" s="286">
        <v>0</v>
      </c>
      <c r="J593" s="285">
        <v>0</v>
      </c>
      <c r="K593" s="284">
        <v>88</v>
      </c>
      <c r="L593" s="285">
        <v>137.26136363636363</v>
      </c>
      <c r="M593" s="286">
        <v>0.20056121940690064</v>
      </c>
      <c r="N593" s="285">
        <v>349</v>
      </c>
    </row>
    <row r="594" spans="2:14" x14ac:dyDescent="0.2">
      <c r="B594" s="104" t="s">
        <v>885</v>
      </c>
      <c r="C594" s="284">
        <v>10</v>
      </c>
      <c r="D594" s="285">
        <v>973.3</v>
      </c>
      <c r="E594" s="286">
        <v>0.28425817757009342</v>
      </c>
      <c r="F594" s="285">
        <v>2967</v>
      </c>
      <c r="G594" s="284">
        <v>9</v>
      </c>
      <c r="H594" s="285">
        <v>0</v>
      </c>
      <c r="I594" s="286">
        <v>0</v>
      </c>
      <c r="J594" s="285">
        <v>0</v>
      </c>
      <c r="K594" s="284">
        <v>0</v>
      </c>
      <c r="L594" s="285">
        <v>0</v>
      </c>
      <c r="M594" s="286">
        <v>0</v>
      </c>
      <c r="N594" s="285">
        <v>0</v>
      </c>
    </row>
    <row r="595" spans="2:14" x14ac:dyDescent="0.2">
      <c r="B595" s="104" t="s">
        <v>886</v>
      </c>
      <c r="C595" s="284">
        <v>11</v>
      </c>
      <c r="D595" s="285">
        <v>2010.5454545454545</v>
      </c>
      <c r="E595" s="286">
        <v>0.45868591338974607</v>
      </c>
      <c r="F595" s="285">
        <v>3178</v>
      </c>
      <c r="G595" s="284">
        <v>0</v>
      </c>
      <c r="H595" s="285">
        <v>0</v>
      </c>
      <c r="I595" s="286">
        <v>0</v>
      </c>
      <c r="J595" s="285">
        <v>0</v>
      </c>
      <c r="K595" s="284">
        <v>0</v>
      </c>
      <c r="L595" s="285">
        <v>0</v>
      </c>
      <c r="M595" s="286">
        <v>0</v>
      </c>
      <c r="N595" s="285">
        <v>0</v>
      </c>
    </row>
    <row r="596" spans="2:14" x14ac:dyDescent="0.2">
      <c r="B596" s="104" t="s">
        <v>887</v>
      </c>
      <c r="C596" s="284">
        <v>67</v>
      </c>
      <c r="D596" s="285">
        <v>1466.1791044776119</v>
      </c>
      <c r="E596" s="286">
        <v>0.3813328053973688</v>
      </c>
      <c r="F596" s="285">
        <v>6681</v>
      </c>
      <c r="G596" s="284">
        <v>14</v>
      </c>
      <c r="H596" s="285">
        <v>0</v>
      </c>
      <c r="I596" s="286">
        <v>0</v>
      </c>
      <c r="J596" s="285">
        <v>0</v>
      </c>
      <c r="K596" s="284">
        <v>9</v>
      </c>
      <c r="L596" s="285">
        <v>182.11111111111111</v>
      </c>
      <c r="M596" s="286">
        <v>0.20490061257657199</v>
      </c>
      <c r="N596" s="285">
        <v>274</v>
      </c>
    </row>
    <row r="597" spans="2:14" x14ac:dyDescent="0.2">
      <c r="B597" s="104" t="s">
        <v>888</v>
      </c>
      <c r="C597" s="284">
        <v>1768</v>
      </c>
      <c r="D597" s="285">
        <v>571.21210407239823</v>
      </c>
      <c r="E597" s="286">
        <v>0.18860158104390723</v>
      </c>
      <c r="F597" s="285">
        <v>15024</v>
      </c>
      <c r="G597" s="284">
        <v>393</v>
      </c>
      <c r="H597" s="285">
        <v>0</v>
      </c>
      <c r="I597" s="286">
        <v>0</v>
      </c>
      <c r="J597" s="285">
        <v>0</v>
      </c>
      <c r="K597" s="284">
        <v>105</v>
      </c>
      <c r="L597" s="285">
        <v>175.0952380952381</v>
      </c>
      <c r="M597" s="286">
        <v>0.2043708800675863</v>
      </c>
      <c r="N597" s="285">
        <v>643</v>
      </c>
    </row>
    <row r="598" spans="2:14" x14ac:dyDescent="0.2">
      <c r="B598" s="104" t="s">
        <v>889</v>
      </c>
      <c r="C598" s="284">
        <v>1922</v>
      </c>
      <c r="D598" s="285">
        <v>1358.4667013527576</v>
      </c>
      <c r="E598" s="286">
        <v>0.39067537563055232</v>
      </c>
      <c r="F598" s="285">
        <v>11172</v>
      </c>
      <c r="G598" s="284">
        <v>329</v>
      </c>
      <c r="H598" s="285">
        <v>0</v>
      </c>
      <c r="I598" s="286">
        <v>0</v>
      </c>
      <c r="J598" s="285">
        <v>0</v>
      </c>
      <c r="K598" s="284">
        <v>75</v>
      </c>
      <c r="L598" s="285">
        <v>224.92</v>
      </c>
      <c r="M598" s="286">
        <v>0.20646985385914673</v>
      </c>
      <c r="N598" s="285">
        <v>636</v>
      </c>
    </row>
    <row r="599" spans="2:14" x14ac:dyDescent="0.2">
      <c r="B599" s="104" t="s">
        <v>890</v>
      </c>
      <c r="C599" s="284">
        <v>7</v>
      </c>
      <c r="D599" s="285">
        <v>663.42857142857144</v>
      </c>
      <c r="E599" s="286">
        <v>0.34739676840215439</v>
      </c>
      <c r="F599" s="285">
        <v>1055</v>
      </c>
      <c r="G599" s="284">
        <v>0</v>
      </c>
      <c r="H599" s="285">
        <v>0</v>
      </c>
      <c r="I599" s="286">
        <v>0</v>
      </c>
      <c r="J599" s="285">
        <v>0</v>
      </c>
      <c r="K599" s="284">
        <v>0</v>
      </c>
      <c r="L599" s="285">
        <v>0</v>
      </c>
      <c r="M599" s="286">
        <v>0</v>
      </c>
      <c r="N599" s="285">
        <v>0</v>
      </c>
    </row>
    <row r="600" spans="2:14" x14ac:dyDescent="0.2">
      <c r="B600" s="104" t="s">
        <v>891</v>
      </c>
      <c r="C600" s="284">
        <v>1077</v>
      </c>
      <c r="D600" s="285">
        <v>1947.883008356546</v>
      </c>
      <c r="E600" s="286">
        <v>0.21707305716369962</v>
      </c>
      <c r="F600" s="285">
        <v>19740</v>
      </c>
      <c r="G600" s="284">
        <v>58</v>
      </c>
      <c r="H600" s="285">
        <v>0</v>
      </c>
      <c r="I600" s="286">
        <v>0</v>
      </c>
      <c r="J600" s="285">
        <v>0</v>
      </c>
      <c r="K600" s="284">
        <v>4</v>
      </c>
      <c r="L600" s="285">
        <v>317.75</v>
      </c>
      <c r="M600" s="286">
        <v>0.17841100505334073</v>
      </c>
      <c r="N600" s="285">
        <v>678</v>
      </c>
    </row>
    <row r="601" spans="2:14" x14ac:dyDescent="0.2">
      <c r="B601" s="104" t="s">
        <v>892</v>
      </c>
      <c r="C601" s="284">
        <v>0</v>
      </c>
      <c r="D601" s="285">
        <v>0</v>
      </c>
      <c r="E601" s="286">
        <v>0</v>
      </c>
      <c r="F601" s="285">
        <v>0</v>
      </c>
      <c r="G601" s="284">
        <v>0</v>
      </c>
      <c r="H601" s="285">
        <v>0</v>
      </c>
      <c r="I601" s="286">
        <v>0</v>
      </c>
      <c r="J601" s="285">
        <v>0</v>
      </c>
      <c r="K601" s="284">
        <v>0</v>
      </c>
      <c r="L601" s="285">
        <v>0</v>
      </c>
      <c r="M601" s="286">
        <v>0</v>
      </c>
      <c r="N601" s="285">
        <v>0</v>
      </c>
    </row>
    <row r="602" spans="2:14" x14ac:dyDescent="0.2">
      <c r="B602" s="104" t="s">
        <v>893</v>
      </c>
      <c r="C602" s="284">
        <v>1132</v>
      </c>
      <c r="D602" s="285">
        <v>191.90636042402826</v>
      </c>
      <c r="E602" s="286">
        <v>0.11812479779016938</v>
      </c>
      <c r="F602" s="285">
        <v>1039</v>
      </c>
      <c r="G602" s="284">
        <v>732</v>
      </c>
      <c r="H602" s="285">
        <v>0</v>
      </c>
      <c r="I602" s="286">
        <v>0</v>
      </c>
      <c r="J602" s="285">
        <v>0</v>
      </c>
      <c r="K602" s="284">
        <v>85</v>
      </c>
      <c r="L602" s="285">
        <v>133.87058823529412</v>
      </c>
      <c r="M602" s="286">
        <v>0.20346529342345243</v>
      </c>
      <c r="N602" s="285">
        <v>324</v>
      </c>
    </row>
    <row r="603" spans="2:14" x14ac:dyDescent="0.2">
      <c r="B603" s="104" t="s">
        <v>894</v>
      </c>
      <c r="C603" s="284">
        <v>49</v>
      </c>
      <c r="D603" s="285">
        <v>1829.7551020408164</v>
      </c>
      <c r="E603" s="286">
        <v>0.38796024249137817</v>
      </c>
      <c r="F603" s="285">
        <v>14028</v>
      </c>
      <c r="G603" s="284">
        <v>5</v>
      </c>
      <c r="H603" s="285">
        <v>0</v>
      </c>
      <c r="I603" s="286">
        <v>0</v>
      </c>
      <c r="J603" s="285">
        <v>0</v>
      </c>
      <c r="K603" s="284">
        <v>0</v>
      </c>
      <c r="L603" s="285">
        <v>0</v>
      </c>
      <c r="M603" s="286">
        <v>0</v>
      </c>
      <c r="N603" s="285">
        <v>0</v>
      </c>
    </row>
    <row r="604" spans="2:14" x14ac:dyDescent="0.2">
      <c r="B604" s="104" t="s">
        <v>895</v>
      </c>
      <c r="C604" s="284">
        <v>1730</v>
      </c>
      <c r="D604" s="285">
        <v>31.63063583815029</v>
      </c>
      <c r="E604" s="286">
        <v>2.1253019722379696E-2</v>
      </c>
      <c r="F604" s="285">
        <v>1739</v>
      </c>
      <c r="G604" s="284">
        <v>902</v>
      </c>
      <c r="H604" s="285">
        <v>0</v>
      </c>
      <c r="I604" s="286">
        <v>0</v>
      </c>
      <c r="J604" s="285">
        <v>0</v>
      </c>
      <c r="K604" s="284">
        <v>443</v>
      </c>
      <c r="L604" s="285">
        <v>135.03386004514672</v>
      </c>
      <c r="M604" s="286">
        <v>0.20045304667184949</v>
      </c>
      <c r="N604" s="285">
        <v>416</v>
      </c>
    </row>
    <row r="605" spans="2:14" x14ac:dyDescent="0.2">
      <c r="B605" s="104" t="s">
        <v>896</v>
      </c>
      <c r="C605" s="284">
        <v>391</v>
      </c>
      <c r="D605" s="285">
        <v>487.36572890025576</v>
      </c>
      <c r="E605" s="286">
        <v>0.19710140130656217</v>
      </c>
      <c r="F605" s="285">
        <v>3386</v>
      </c>
      <c r="G605" s="284">
        <v>228</v>
      </c>
      <c r="H605" s="285">
        <v>0</v>
      </c>
      <c r="I605" s="286">
        <v>0</v>
      </c>
      <c r="J605" s="285">
        <v>0</v>
      </c>
      <c r="K605" s="284">
        <v>230</v>
      </c>
      <c r="L605" s="285">
        <v>201.19130434782608</v>
      </c>
      <c r="M605" s="286">
        <v>0.20057736320133168</v>
      </c>
      <c r="N605" s="285">
        <v>677</v>
      </c>
    </row>
    <row r="606" spans="2:14" x14ac:dyDescent="0.2">
      <c r="B606" s="104" t="s">
        <v>897</v>
      </c>
      <c r="C606" s="284">
        <v>1628</v>
      </c>
      <c r="D606" s="285">
        <v>282.11056511056512</v>
      </c>
      <c r="E606" s="286">
        <v>0.12261789674088464</v>
      </c>
      <c r="F606" s="285">
        <v>2327</v>
      </c>
      <c r="G606" s="284">
        <v>675</v>
      </c>
      <c r="H606" s="285">
        <v>0</v>
      </c>
      <c r="I606" s="286">
        <v>0</v>
      </c>
      <c r="J606" s="285">
        <v>0</v>
      </c>
      <c r="K606" s="284">
        <v>398</v>
      </c>
      <c r="L606" s="285">
        <v>158.30904522613065</v>
      </c>
      <c r="M606" s="286">
        <v>0.20219047435675264</v>
      </c>
      <c r="N606" s="285">
        <v>498</v>
      </c>
    </row>
    <row r="607" spans="2:14" x14ac:dyDescent="0.2">
      <c r="B607" s="104" t="s">
        <v>898</v>
      </c>
      <c r="C607" s="284">
        <v>710</v>
      </c>
      <c r="D607" s="285">
        <v>250.52816901408451</v>
      </c>
      <c r="E607" s="286">
        <v>0.16353404542086292</v>
      </c>
      <c r="F607" s="285">
        <v>714</v>
      </c>
      <c r="G607" s="284">
        <v>513</v>
      </c>
      <c r="H607" s="285">
        <v>0</v>
      </c>
      <c r="I607" s="286">
        <v>0</v>
      </c>
      <c r="J607" s="285">
        <v>0</v>
      </c>
      <c r="K607" s="284">
        <v>83</v>
      </c>
      <c r="L607" s="285">
        <v>138.59036144578315</v>
      </c>
      <c r="M607" s="286">
        <v>0.20064188658840765</v>
      </c>
      <c r="N607" s="285">
        <v>352</v>
      </c>
    </row>
    <row r="608" spans="2:14" x14ac:dyDescent="0.2">
      <c r="B608" s="104" t="s">
        <v>899</v>
      </c>
      <c r="C608" s="284">
        <v>657</v>
      </c>
      <c r="D608" s="285">
        <v>1098.3287671232877</v>
      </c>
      <c r="E608" s="286">
        <v>0.28862371347616222</v>
      </c>
      <c r="F608" s="285">
        <v>6845</v>
      </c>
      <c r="G608" s="284">
        <v>163</v>
      </c>
      <c r="H608" s="285">
        <v>0</v>
      </c>
      <c r="I608" s="286">
        <v>0</v>
      </c>
      <c r="J608" s="285">
        <v>0</v>
      </c>
      <c r="K608" s="284">
        <v>0</v>
      </c>
      <c r="L608" s="285">
        <v>0</v>
      </c>
      <c r="M608" s="286">
        <v>0</v>
      </c>
      <c r="N608" s="285">
        <v>0</v>
      </c>
    </row>
    <row r="609" spans="2:14" x14ac:dyDescent="0.2">
      <c r="B609" s="104" t="s">
        <v>900</v>
      </c>
      <c r="C609" s="284">
        <v>492</v>
      </c>
      <c r="D609" s="285">
        <v>258.1178861788618</v>
      </c>
      <c r="E609" s="286">
        <v>0.21001331249638255</v>
      </c>
      <c r="F609" s="285">
        <v>877</v>
      </c>
      <c r="G609" s="284">
        <v>474</v>
      </c>
      <c r="H609" s="285">
        <v>0</v>
      </c>
      <c r="I609" s="286">
        <v>0</v>
      </c>
      <c r="J609" s="285">
        <v>0</v>
      </c>
      <c r="K609" s="284">
        <v>64</v>
      </c>
      <c r="L609" s="285">
        <v>122.5625</v>
      </c>
      <c r="M609" s="286">
        <v>0.2015934207144694</v>
      </c>
      <c r="N609" s="285">
        <v>287</v>
      </c>
    </row>
    <row r="610" spans="2:14" x14ac:dyDescent="0.2">
      <c r="B610" s="104" t="s">
        <v>901</v>
      </c>
      <c r="C610" s="284">
        <v>1485</v>
      </c>
      <c r="D610" s="285">
        <v>341.70909090909089</v>
      </c>
      <c r="E610" s="286">
        <v>0.16119945779536704</v>
      </c>
      <c r="F610" s="285">
        <v>2357</v>
      </c>
      <c r="G610" s="284">
        <v>697</v>
      </c>
      <c r="H610" s="285">
        <v>0</v>
      </c>
      <c r="I610" s="286">
        <v>0</v>
      </c>
      <c r="J610" s="285">
        <v>0</v>
      </c>
      <c r="K610" s="284">
        <v>56</v>
      </c>
      <c r="L610" s="285">
        <v>149.10714285714286</v>
      </c>
      <c r="M610" s="286">
        <v>0.2021498087444924</v>
      </c>
      <c r="N610" s="285">
        <v>390</v>
      </c>
    </row>
    <row r="611" spans="2:14" x14ac:dyDescent="0.2">
      <c r="B611" s="104" t="s">
        <v>902</v>
      </c>
      <c r="C611" s="284">
        <v>18</v>
      </c>
      <c r="D611" s="285">
        <v>1024.1666666666667</v>
      </c>
      <c r="E611" s="286">
        <v>0.31433296958123047</v>
      </c>
      <c r="F611" s="285">
        <v>2235</v>
      </c>
      <c r="G611" s="284">
        <v>0</v>
      </c>
      <c r="H611" s="285">
        <v>0</v>
      </c>
      <c r="I611" s="286">
        <v>0</v>
      </c>
      <c r="J611" s="285">
        <v>0</v>
      </c>
      <c r="K611" s="284">
        <v>0</v>
      </c>
      <c r="L611" s="285">
        <v>0</v>
      </c>
      <c r="M611" s="286">
        <v>0</v>
      </c>
      <c r="N611" s="285">
        <v>0</v>
      </c>
    </row>
    <row r="612" spans="2:14" x14ac:dyDescent="0.2">
      <c r="B612" s="104" t="s">
        <v>903</v>
      </c>
      <c r="C612" s="284">
        <v>0</v>
      </c>
      <c r="D612" s="285">
        <v>0</v>
      </c>
      <c r="E612" s="286">
        <v>0</v>
      </c>
      <c r="F612" s="285">
        <v>0</v>
      </c>
      <c r="G612" s="284">
        <v>0</v>
      </c>
      <c r="H612" s="285">
        <v>0</v>
      </c>
      <c r="I612" s="286">
        <v>0</v>
      </c>
      <c r="J612" s="285">
        <v>0</v>
      </c>
      <c r="K612" s="284">
        <v>0</v>
      </c>
      <c r="L612" s="285">
        <v>0</v>
      </c>
      <c r="M612" s="286">
        <v>0</v>
      </c>
      <c r="N612" s="285">
        <v>0</v>
      </c>
    </row>
    <row r="613" spans="2:14" x14ac:dyDescent="0.2">
      <c r="B613" s="104" t="s">
        <v>904</v>
      </c>
      <c r="C613" s="284">
        <v>229</v>
      </c>
      <c r="D613" s="285">
        <v>2392.6200873362445</v>
      </c>
      <c r="E613" s="286">
        <v>0.28071719654763605</v>
      </c>
      <c r="F613" s="285">
        <v>8755</v>
      </c>
      <c r="G613" s="284">
        <v>33</v>
      </c>
      <c r="H613" s="285">
        <v>0</v>
      </c>
      <c r="I613" s="286">
        <v>0</v>
      </c>
      <c r="J613" s="285">
        <v>0</v>
      </c>
      <c r="K613" s="284">
        <v>24</v>
      </c>
      <c r="L613" s="285">
        <v>314.33333333333331</v>
      </c>
      <c r="M613" s="286">
        <v>0.20534596330774679</v>
      </c>
      <c r="N613" s="285">
        <v>596</v>
      </c>
    </row>
    <row r="614" spans="2:14" x14ac:dyDescent="0.2">
      <c r="B614" s="104" t="s">
        <v>905</v>
      </c>
      <c r="C614" s="284">
        <v>0</v>
      </c>
      <c r="D614" s="285">
        <v>0</v>
      </c>
      <c r="E614" s="286">
        <v>0</v>
      </c>
      <c r="F614" s="285">
        <v>0</v>
      </c>
      <c r="G614" s="284">
        <v>54</v>
      </c>
      <c r="H614" s="285">
        <v>0</v>
      </c>
      <c r="I614" s="286">
        <v>0</v>
      </c>
      <c r="J614" s="285">
        <v>0</v>
      </c>
      <c r="K614" s="284">
        <v>0</v>
      </c>
      <c r="L614" s="285">
        <v>0</v>
      </c>
      <c r="M614" s="286">
        <v>0</v>
      </c>
      <c r="N614" s="285">
        <v>0</v>
      </c>
    </row>
    <row r="615" spans="2:14" x14ac:dyDescent="0.2">
      <c r="B615" s="104" t="s">
        <v>906</v>
      </c>
      <c r="C615" s="284">
        <v>0</v>
      </c>
      <c r="D615" s="285">
        <v>0</v>
      </c>
      <c r="E615" s="286">
        <v>0</v>
      </c>
      <c r="F615" s="285">
        <v>0</v>
      </c>
      <c r="G615" s="284">
        <v>4</v>
      </c>
      <c r="H615" s="285">
        <v>0</v>
      </c>
      <c r="I615" s="286">
        <v>0</v>
      </c>
      <c r="J615" s="285">
        <v>0</v>
      </c>
      <c r="K615" s="284">
        <v>0</v>
      </c>
      <c r="L615" s="285">
        <v>0</v>
      </c>
      <c r="M615" s="286">
        <v>0</v>
      </c>
      <c r="N615" s="285">
        <v>0</v>
      </c>
    </row>
    <row r="616" spans="2:14" x14ac:dyDescent="0.2">
      <c r="B616" s="104" t="s">
        <v>907</v>
      </c>
      <c r="C616" s="284">
        <v>43</v>
      </c>
      <c r="D616" s="285">
        <v>179.48837209302326</v>
      </c>
      <c r="E616" s="286">
        <v>0.13221866273790961</v>
      </c>
      <c r="F616" s="285">
        <v>349</v>
      </c>
      <c r="G616" s="284">
        <v>1724</v>
      </c>
      <c r="H616" s="285">
        <v>0</v>
      </c>
      <c r="I616" s="286">
        <v>0</v>
      </c>
      <c r="J616" s="285">
        <v>0</v>
      </c>
      <c r="K616" s="284">
        <v>1316</v>
      </c>
      <c r="L616" s="285">
        <v>176.38525835866261</v>
      </c>
      <c r="M616" s="286">
        <v>0.19852349418044257</v>
      </c>
      <c r="N616" s="285">
        <v>1753</v>
      </c>
    </row>
    <row r="617" spans="2:14" x14ac:dyDescent="0.2">
      <c r="B617" s="104" t="s">
        <v>908</v>
      </c>
      <c r="C617" s="284">
        <v>526</v>
      </c>
      <c r="D617" s="285">
        <v>161.11596958174906</v>
      </c>
      <c r="E617" s="286">
        <v>0.14899183021186602</v>
      </c>
      <c r="F617" s="285">
        <v>439</v>
      </c>
      <c r="G617" s="284">
        <v>739</v>
      </c>
      <c r="H617" s="285">
        <v>0</v>
      </c>
      <c r="I617" s="286">
        <v>0</v>
      </c>
      <c r="J617" s="285">
        <v>0</v>
      </c>
      <c r="K617" s="284">
        <v>64</v>
      </c>
      <c r="L617" s="285">
        <v>119.953125</v>
      </c>
      <c r="M617" s="286">
        <v>0.1989684843458428</v>
      </c>
      <c r="N617" s="285">
        <v>301</v>
      </c>
    </row>
    <row r="618" spans="2:14" x14ac:dyDescent="0.2">
      <c r="B618" s="104" t="s">
        <v>909</v>
      </c>
      <c r="C618" s="284">
        <v>918</v>
      </c>
      <c r="D618" s="285">
        <v>215.87037037037038</v>
      </c>
      <c r="E618" s="286">
        <v>0.12802061570623269</v>
      </c>
      <c r="F618" s="285">
        <v>1429</v>
      </c>
      <c r="G618" s="284">
        <v>1327</v>
      </c>
      <c r="H618" s="285">
        <v>0</v>
      </c>
      <c r="I618" s="286">
        <v>0</v>
      </c>
      <c r="J618" s="285">
        <v>0</v>
      </c>
      <c r="K618" s="284">
        <v>542</v>
      </c>
      <c r="L618" s="285">
        <v>176.28782287822878</v>
      </c>
      <c r="M618" s="286">
        <v>0.20090329526148465</v>
      </c>
      <c r="N618" s="285">
        <v>1246</v>
      </c>
    </row>
    <row r="619" spans="2:14" x14ac:dyDescent="0.2">
      <c r="B619" s="104" t="s">
        <v>910</v>
      </c>
      <c r="C619" s="284">
        <v>884</v>
      </c>
      <c r="D619" s="285">
        <v>173.1787330316742</v>
      </c>
      <c r="E619" s="286">
        <v>0.14881123068413893</v>
      </c>
      <c r="F619" s="285">
        <v>518</v>
      </c>
      <c r="G619" s="284">
        <v>1438</v>
      </c>
      <c r="H619" s="285">
        <v>0</v>
      </c>
      <c r="I619" s="286">
        <v>0</v>
      </c>
      <c r="J619" s="285">
        <v>0</v>
      </c>
      <c r="K619" s="284">
        <v>267</v>
      </c>
      <c r="L619" s="285">
        <v>121.11985018726591</v>
      </c>
      <c r="M619" s="286">
        <v>0.1991244165855941</v>
      </c>
      <c r="N619" s="285">
        <v>291</v>
      </c>
    </row>
    <row r="620" spans="2:14" x14ac:dyDescent="0.2">
      <c r="B620" s="104" t="s">
        <v>911</v>
      </c>
      <c r="C620" s="284">
        <v>764</v>
      </c>
      <c r="D620" s="285">
        <v>163.26439790575915</v>
      </c>
      <c r="E620" s="286">
        <v>0.165749116002057</v>
      </c>
      <c r="F620" s="285">
        <v>351</v>
      </c>
      <c r="G620" s="284">
        <v>724</v>
      </c>
      <c r="H620" s="285">
        <v>0</v>
      </c>
      <c r="I620" s="286">
        <v>0</v>
      </c>
      <c r="J620" s="285">
        <v>0</v>
      </c>
      <c r="K620" s="284">
        <v>94</v>
      </c>
      <c r="L620" s="285">
        <v>116.15957446808511</v>
      </c>
      <c r="M620" s="286">
        <v>0.20074643329901454</v>
      </c>
      <c r="N620" s="285">
        <v>349</v>
      </c>
    </row>
    <row r="621" spans="2:14" x14ac:dyDescent="0.2">
      <c r="B621" s="104" t="s">
        <v>912</v>
      </c>
      <c r="C621" s="284">
        <v>721</v>
      </c>
      <c r="D621" s="285">
        <v>188.60332871012483</v>
      </c>
      <c r="E621" s="286">
        <v>0.1116332258729209</v>
      </c>
      <c r="F621" s="285">
        <v>931</v>
      </c>
      <c r="G621" s="284">
        <v>321</v>
      </c>
      <c r="H621" s="285">
        <v>0</v>
      </c>
      <c r="I621" s="286">
        <v>0</v>
      </c>
      <c r="J621" s="285">
        <v>0</v>
      </c>
      <c r="K621" s="284">
        <v>103</v>
      </c>
      <c r="L621" s="285">
        <v>156.65048543689321</v>
      </c>
      <c r="M621" s="286">
        <v>0.19958191084063137</v>
      </c>
      <c r="N621" s="285">
        <v>581</v>
      </c>
    </row>
    <row r="622" spans="2:14" x14ac:dyDescent="0.2">
      <c r="B622" s="104" t="s">
        <v>913</v>
      </c>
      <c r="C622" s="284">
        <v>798</v>
      </c>
      <c r="D622" s="285">
        <v>157.83834586466165</v>
      </c>
      <c r="E622" s="286">
        <v>0.11360059454179616</v>
      </c>
      <c r="F622" s="285">
        <v>561</v>
      </c>
      <c r="G622" s="284">
        <v>674</v>
      </c>
      <c r="H622" s="285">
        <v>0</v>
      </c>
      <c r="I622" s="286">
        <v>0</v>
      </c>
      <c r="J622" s="285">
        <v>0</v>
      </c>
      <c r="K622" s="284">
        <v>119</v>
      </c>
      <c r="L622" s="285">
        <v>130.72268907563026</v>
      </c>
      <c r="M622" s="286">
        <v>0.19955102302610483</v>
      </c>
      <c r="N622" s="285">
        <v>352</v>
      </c>
    </row>
    <row r="623" spans="2:14" x14ac:dyDescent="0.2">
      <c r="B623" s="104" t="s">
        <v>914</v>
      </c>
      <c r="C623" s="284">
        <v>67</v>
      </c>
      <c r="D623" s="285">
        <v>182.02985074626866</v>
      </c>
      <c r="E623" s="286">
        <v>0.16060893383902242</v>
      </c>
      <c r="F623" s="285">
        <v>393</v>
      </c>
      <c r="G623" s="284">
        <v>1127</v>
      </c>
      <c r="H623" s="285">
        <v>0</v>
      </c>
      <c r="I623" s="286">
        <v>0</v>
      </c>
      <c r="J623" s="285">
        <v>0</v>
      </c>
      <c r="K623" s="284">
        <v>563</v>
      </c>
      <c r="L623" s="285">
        <v>141.95381882770872</v>
      </c>
      <c r="M623" s="286">
        <v>0.20078585856555686</v>
      </c>
      <c r="N623" s="285">
        <v>477</v>
      </c>
    </row>
    <row r="624" spans="2:14" x14ac:dyDescent="0.2">
      <c r="B624" s="104" t="s">
        <v>915</v>
      </c>
      <c r="C624" s="284">
        <v>846</v>
      </c>
      <c r="D624" s="285">
        <v>264.42080378250591</v>
      </c>
      <c r="E624" s="286">
        <v>0.16099582792662281</v>
      </c>
      <c r="F624" s="285">
        <v>1163</v>
      </c>
      <c r="G624" s="284">
        <v>1513</v>
      </c>
      <c r="H624" s="285">
        <v>0</v>
      </c>
      <c r="I624" s="286">
        <v>0</v>
      </c>
      <c r="J624" s="285">
        <v>0</v>
      </c>
      <c r="K624" s="284">
        <v>501</v>
      </c>
      <c r="L624" s="285">
        <v>156.27345309381238</v>
      </c>
      <c r="M624" s="286">
        <v>0.19863606264572398</v>
      </c>
      <c r="N624" s="285">
        <v>758</v>
      </c>
    </row>
    <row r="625" spans="2:15" x14ac:dyDescent="0.2">
      <c r="B625" s="104" t="s">
        <v>916</v>
      </c>
      <c r="C625" s="284">
        <v>612</v>
      </c>
      <c r="D625" s="285">
        <v>213.27124183006535</v>
      </c>
      <c r="E625" s="286">
        <v>0.14822697049020217</v>
      </c>
      <c r="F625" s="285">
        <v>572</v>
      </c>
      <c r="G625" s="284">
        <v>704</v>
      </c>
      <c r="H625" s="285">
        <v>0</v>
      </c>
      <c r="I625" s="286">
        <v>0</v>
      </c>
      <c r="J625" s="285">
        <v>0</v>
      </c>
      <c r="K625" s="284">
        <v>312</v>
      </c>
      <c r="L625" s="285">
        <v>136.21474358974359</v>
      </c>
      <c r="M625" s="286">
        <v>0.19888714176073075</v>
      </c>
      <c r="N625" s="285">
        <v>384</v>
      </c>
    </row>
    <row r="626" spans="2:15" x14ac:dyDescent="0.2">
      <c r="B626" s="105" t="s">
        <v>917</v>
      </c>
      <c r="C626" s="287">
        <v>1113</v>
      </c>
      <c r="D626" s="288">
        <v>207.95417789757411</v>
      </c>
      <c r="E626" s="289">
        <v>0.16702917794853733</v>
      </c>
      <c r="F626" s="288">
        <v>606</v>
      </c>
      <c r="G626" s="287">
        <v>684</v>
      </c>
      <c r="H626" s="288">
        <v>0</v>
      </c>
      <c r="I626" s="289">
        <v>0</v>
      </c>
      <c r="J626" s="288">
        <v>0</v>
      </c>
      <c r="K626" s="287">
        <v>358</v>
      </c>
      <c r="L626" s="288">
        <v>144.41061452513966</v>
      </c>
      <c r="M626" s="289">
        <v>0.20114385760140063</v>
      </c>
      <c r="N626" s="288">
        <v>600</v>
      </c>
    </row>
    <row r="628" spans="2:15" x14ac:dyDescent="0.2">
      <c r="O628" s="12" t="s">
        <v>313</v>
      </c>
    </row>
    <row r="629" spans="2:15" x14ac:dyDescent="0.2">
      <c r="O629" s="12" t="s">
        <v>316</v>
      </c>
    </row>
    <row r="630" spans="2:15" x14ac:dyDescent="0.2">
      <c r="B630" s="3" t="s">
        <v>0</v>
      </c>
      <c r="C630" s="272"/>
      <c r="D630" s="273"/>
      <c r="E630" s="274"/>
      <c r="F630" s="274"/>
      <c r="G630" s="272"/>
      <c r="H630" s="273"/>
      <c r="I630" s="274"/>
      <c r="J630" s="274"/>
      <c r="K630" s="272"/>
      <c r="L630" s="273"/>
      <c r="M630" s="274"/>
      <c r="N630" s="274"/>
    </row>
    <row r="631" spans="2:15" x14ac:dyDescent="0.2">
      <c r="B631" s="3" t="s">
        <v>277</v>
      </c>
      <c r="C631" s="272"/>
      <c r="D631" s="273"/>
      <c r="E631" s="274"/>
      <c r="F631" s="274"/>
      <c r="G631" s="272"/>
      <c r="H631" s="273"/>
      <c r="I631" s="274"/>
      <c r="J631" s="274"/>
      <c r="K631" s="272"/>
      <c r="L631" s="273"/>
      <c r="M631" s="274"/>
      <c r="N631" s="274"/>
    </row>
    <row r="632" spans="2:15" x14ac:dyDescent="0.2">
      <c r="B632" s="103" t="s">
        <v>308</v>
      </c>
      <c r="C632" s="272"/>
      <c r="D632" s="273"/>
      <c r="E632" s="274"/>
      <c r="F632" s="274"/>
      <c r="G632" s="272"/>
      <c r="H632" s="273"/>
      <c r="I632" s="274"/>
      <c r="J632" s="274"/>
      <c r="K632" s="272"/>
      <c r="L632" s="273"/>
      <c r="M632" s="274"/>
      <c r="N632" s="274"/>
    </row>
    <row r="633" spans="2:15" x14ac:dyDescent="0.2">
      <c r="B633" s="3"/>
      <c r="C633" s="101"/>
      <c r="D633" s="101"/>
      <c r="E633" s="101"/>
      <c r="F633" s="101"/>
      <c r="G633" s="101"/>
      <c r="H633" s="101"/>
      <c r="I633" s="101"/>
      <c r="J633" s="101"/>
      <c r="K633" s="101"/>
      <c r="L633" s="101"/>
      <c r="M633" s="101"/>
      <c r="N633" s="101"/>
    </row>
    <row r="634" spans="2:15" x14ac:dyDescent="0.2">
      <c r="B634" s="109"/>
      <c r="C634" s="180" t="s">
        <v>152</v>
      </c>
      <c r="D634" s="275"/>
      <c r="E634" s="276"/>
      <c r="F634" s="277"/>
      <c r="G634" s="180" t="s">
        <v>2699</v>
      </c>
      <c r="H634" s="275"/>
      <c r="I634" s="276"/>
      <c r="J634" s="277"/>
      <c r="K634" s="180" t="s">
        <v>376</v>
      </c>
      <c r="L634" s="275"/>
      <c r="M634" s="276"/>
      <c r="N634" s="277"/>
    </row>
    <row r="635" spans="2:15" ht="25.5" x14ac:dyDescent="0.2">
      <c r="B635" s="181" t="s">
        <v>314</v>
      </c>
      <c r="C635" s="278" t="s">
        <v>2853</v>
      </c>
      <c r="D635" s="279" t="s">
        <v>2850</v>
      </c>
      <c r="E635" s="280" t="s">
        <v>2851</v>
      </c>
      <c r="F635" s="279" t="s">
        <v>2852</v>
      </c>
      <c r="G635" s="278" t="s">
        <v>2853</v>
      </c>
      <c r="H635" s="279" t="s">
        <v>2850</v>
      </c>
      <c r="I635" s="280" t="s">
        <v>2851</v>
      </c>
      <c r="J635" s="279" t="s">
        <v>2852</v>
      </c>
      <c r="K635" s="278" t="s">
        <v>2853</v>
      </c>
      <c r="L635" s="279" t="s">
        <v>2850</v>
      </c>
      <c r="M635" s="280" t="s">
        <v>2851</v>
      </c>
      <c r="N635" s="279" t="s">
        <v>2852</v>
      </c>
    </row>
    <row r="636" spans="2:15" x14ac:dyDescent="0.2">
      <c r="B636" s="129" t="s">
        <v>918</v>
      </c>
      <c r="C636" s="281">
        <v>0</v>
      </c>
      <c r="D636" s="282">
        <v>0</v>
      </c>
      <c r="E636" s="283">
        <v>0</v>
      </c>
      <c r="F636" s="282">
        <v>0</v>
      </c>
      <c r="G636" s="281">
        <v>1</v>
      </c>
      <c r="H636" s="282">
        <v>0</v>
      </c>
      <c r="I636" s="283">
        <v>0</v>
      </c>
      <c r="J636" s="282">
        <v>0</v>
      </c>
      <c r="K636" s="281">
        <v>0</v>
      </c>
      <c r="L636" s="282">
        <v>0</v>
      </c>
      <c r="M636" s="283">
        <v>0</v>
      </c>
      <c r="N636" s="282">
        <v>0</v>
      </c>
    </row>
    <row r="637" spans="2:15" x14ac:dyDescent="0.2">
      <c r="B637" s="104" t="s">
        <v>919</v>
      </c>
      <c r="C637" s="284">
        <v>428</v>
      </c>
      <c r="D637" s="285">
        <v>153.21028037383178</v>
      </c>
      <c r="E637" s="286">
        <v>0.16739548312489938</v>
      </c>
      <c r="F637" s="285">
        <v>381</v>
      </c>
      <c r="G637" s="284">
        <v>543</v>
      </c>
      <c r="H637" s="285">
        <v>0</v>
      </c>
      <c r="I637" s="286">
        <v>0</v>
      </c>
      <c r="J637" s="285">
        <v>0</v>
      </c>
      <c r="K637" s="284">
        <v>18</v>
      </c>
      <c r="L637" s="285">
        <v>114.61111111111111</v>
      </c>
      <c r="M637" s="286">
        <v>0.20267216818940947</v>
      </c>
      <c r="N637" s="285">
        <v>232</v>
      </c>
    </row>
    <row r="638" spans="2:15" x14ac:dyDescent="0.2">
      <c r="B638" s="104" t="s">
        <v>920</v>
      </c>
      <c r="C638" s="284">
        <v>1537</v>
      </c>
      <c r="D638" s="285">
        <v>247.65517241379311</v>
      </c>
      <c r="E638" s="286">
        <v>0.20897633187096853</v>
      </c>
      <c r="F638" s="285">
        <v>610</v>
      </c>
      <c r="G638" s="284">
        <v>541</v>
      </c>
      <c r="H638" s="285">
        <v>0</v>
      </c>
      <c r="I638" s="286">
        <v>0</v>
      </c>
      <c r="J638" s="285">
        <v>0</v>
      </c>
      <c r="K638" s="284">
        <v>7</v>
      </c>
      <c r="L638" s="285">
        <v>143.28571428571428</v>
      </c>
      <c r="M638" s="286">
        <v>0.20616649537512854</v>
      </c>
      <c r="N638" s="285">
        <v>224</v>
      </c>
    </row>
    <row r="639" spans="2:15" x14ac:dyDescent="0.2">
      <c r="B639" s="104" t="s">
        <v>921</v>
      </c>
      <c r="C639" s="284">
        <v>1065</v>
      </c>
      <c r="D639" s="285">
        <v>202.52206572769953</v>
      </c>
      <c r="E639" s="286">
        <v>0.15045932486325597</v>
      </c>
      <c r="F639" s="285">
        <v>3032</v>
      </c>
      <c r="G639" s="284">
        <v>1322</v>
      </c>
      <c r="H639" s="285">
        <v>0</v>
      </c>
      <c r="I639" s="286">
        <v>0</v>
      </c>
      <c r="J639" s="285">
        <v>0</v>
      </c>
      <c r="K639" s="284">
        <v>197</v>
      </c>
      <c r="L639" s="285">
        <v>127.62944162436548</v>
      </c>
      <c r="M639" s="286">
        <v>0.20168451449885683</v>
      </c>
      <c r="N639" s="285">
        <v>273</v>
      </c>
    </row>
    <row r="640" spans="2:15" x14ac:dyDescent="0.2">
      <c r="B640" s="104" t="s">
        <v>922</v>
      </c>
      <c r="C640" s="284">
        <v>933</v>
      </c>
      <c r="D640" s="285">
        <v>218.88853161843517</v>
      </c>
      <c r="E640" s="286">
        <v>0.15955358154324539</v>
      </c>
      <c r="F640" s="285">
        <v>761</v>
      </c>
      <c r="G640" s="284">
        <v>982</v>
      </c>
      <c r="H640" s="285">
        <v>0</v>
      </c>
      <c r="I640" s="286">
        <v>0</v>
      </c>
      <c r="J640" s="285">
        <v>0</v>
      </c>
      <c r="K640" s="284">
        <v>189</v>
      </c>
      <c r="L640" s="285">
        <v>122.83068783068784</v>
      </c>
      <c r="M640" s="286">
        <v>0.200556357070659</v>
      </c>
      <c r="N640" s="285">
        <v>353</v>
      </c>
    </row>
    <row r="641" spans="2:14" x14ac:dyDescent="0.2">
      <c r="B641" s="104" t="s">
        <v>923</v>
      </c>
      <c r="C641" s="284">
        <v>1966</v>
      </c>
      <c r="D641" s="285">
        <v>228.84842319430317</v>
      </c>
      <c r="E641" s="286">
        <v>0.16354860590586129</v>
      </c>
      <c r="F641" s="285">
        <v>694</v>
      </c>
      <c r="G641" s="284">
        <v>918</v>
      </c>
      <c r="H641" s="285">
        <v>0</v>
      </c>
      <c r="I641" s="286">
        <v>0</v>
      </c>
      <c r="J641" s="285">
        <v>0</v>
      </c>
      <c r="K641" s="284">
        <v>204</v>
      </c>
      <c r="L641" s="285">
        <v>135.06862745098039</v>
      </c>
      <c r="M641" s="286">
        <v>0.20217925670469961</v>
      </c>
      <c r="N641" s="285">
        <v>914</v>
      </c>
    </row>
    <row r="642" spans="2:14" x14ac:dyDescent="0.2">
      <c r="B642" s="104" t="s">
        <v>924</v>
      </c>
      <c r="C642" s="284">
        <v>524</v>
      </c>
      <c r="D642" s="285">
        <v>317.71564885496184</v>
      </c>
      <c r="E642" s="286">
        <v>0.15184374458459882</v>
      </c>
      <c r="F642" s="285">
        <v>2283</v>
      </c>
      <c r="G642" s="284">
        <v>295</v>
      </c>
      <c r="H642" s="285">
        <v>0</v>
      </c>
      <c r="I642" s="286">
        <v>0</v>
      </c>
      <c r="J642" s="285">
        <v>0</v>
      </c>
      <c r="K642" s="284">
        <v>289</v>
      </c>
      <c r="L642" s="285">
        <v>225.72318339100346</v>
      </c>
      <c r="M642" s="286">
        <v>0.19823444503532639</v>
      </c>
      <c r="N642" s="285">
        <v>1305</v>
      </c>
    </row>
    <row r="643" spans="2:14" x14ac:dyDescent="0.2">
      <c r="B643" s="104" t="s">
        <v>925</v>
      </c>
      <c r="C643" s="284">
        <v>984</v>
      </c>
      <c r="D643" s="285">
        <v>340.14837398373982</v>
      </c>
      <c r="E643" s="286">
        <v>0.19958414255788703</v>
      </c>
      <c r="F643" s="285">
        <v>2639</v>
      </c>
      <c r="G643" s="284">
        <v>366</v>
      </c>
      <c r="H643" s="285">
        <v>0</v>
      </c>
      <c r="I643" s="286">
        <v>0</v>
      </c>
      <c r="J643" s="285">
        <v>0</v>
      </c>
      <c r="K643" s="284">
        <v>291</v>
      </c>
      <c r="L643" s="285">
        <v>137.75257731958763</v>
      </c>
      <c r="M643" s="286">
        <v>0.2019822334641721</v>
      </c>
      <c r="N643" s="285">
        <v>315</v>
      </c>
    </row>
    <row r="644" spans="2:14" x14ac:dyDescent="0.2">
      <c r="B644" s="104" t="s">
        <v>926</v>
      </c>
      <c r="C644" s="284">
        <v>1329</v>
      </c>
      <c r="D644" s="285">
        <v>424.31753197893153</v>
      </c>
      <c r="E644" s="286">
        <v>0.22145635006501307</v>
      </c>
      <c r="F644" s="285">
        <v>4461</v>
      </c>
      <c r="G644" s="284">
        <v>537</v>
      </c>
      <c r="H644" s="285">
        <v>0</v>
      </c>
      <c r="I644" s="286">
        <v>0</v>
      </c>
      <c r="J644" s="285">
        <v>0</v>
      </c>
      <c r="K644" s="284">
        <v>147</v>
      </c>
      <c r="L644" s="285">
        <v>151.63265306122449</v>
      </c>
      <c r="M644" s="286">
        <v>0.20421999688493497</v>
      </c>
      <c r="N644" s="285">
        <v>404</v>
      </c>
    </row>
    <row r="645" spans="2:14" x14ac:dyDescent="0.2">
      <c r="B645" s="104" t="s">
        <v>927</v>
      </c>
      <c r="C645" s="284">
        <v>119</v>
      </c>
      <c r="D645" s="285">
        <v>-20.571428571428573</v>
      </c>
      <c r="E645" s="286">
        <v>-9.6346469460766304E-3</v>
      </c>
      <c r="F645" s="285">
        <v>40</v>
      </c>
      <c r="G645" s="284">
        <v>153</v>
      </c>
      <c r="H645" s="285">
        <v>0</v>
      </c>
      <c r="I645" s="286">
        <v>0</v>
      </c>
      <c r="J645" s="285">
        <v>0</v>
      </c>
      <c r="K645" s="284">
        <v>69</v>
      </c>
      <c r="L645" s="285">
        <v>138.79710144927537</v>
      </c>
      <c r="M645" s="286">
        <v>0.20112564840288139</v>
      </c>
      <c r="N645" s="285">
        <v>272</v>
      </c>
    </row>
    <row r="646" spans="2:14" x14ac:dyDescent="0.2">
      <c r="B646" s="104" t="s">
        <v>928</v>
      </c>
      <c r="C646" s="284">
        <v>816</v>
      </c>
      <c r="D646" s="285">
        <v>266.10416666666669</v>
      </c>
      <c r="E646" s="286">
        <v>0.15367700658895811</v>
      </c>
      <c r="F646" s="285">
        <v>895</v>
      </c>
      <c r="G646" s="284">
        <v>1590</v>
      </c>
      <c r="H646" s="285">
        <v>0</v>
      </c>
      <c r="I646" s="286">
        <v>0</v>
      </c>
      <c r="J646" s="285">
        <v>0</v>
      </c>
      <c r="K646" s="284">
        <v>455</v>
      </c>
      <c r="L646" s="285">
        <v>145.47692307692307</v>
      </c>
      <c r="M646" s="286">
        <v>0.19994985545684396</v>
      </c>
      <c r="N646" s="285">
        <v>882</v>
      </c>
    </row>
    <row r="647" spans="2:14" x14ac:dyDescent="0.2">
      <c r="B647" s="104" t="s">
        <v>929</v>
      </c>
      <c r="C647" s="284">
        <v>724</v>
      </c>
      <c r="D647" s="285">
        <v>236.40469613259668</v>
      </c>
      <c r="E647" s="286">
        <v>0.18809474356311484</v>
      </c>
      <c r="F647" s="285">
        <v>786</v>
      </c>
      <c r="G647" s="284">
        <v>666</v>
      </c>
      <c r="H647" s="285">
        <v>0</v>
      </c>
      <c r="I647" s="286">
        <v>0</v>
      </c>
      <c r="J647" s="285">
        <v>0</v>
      </c>
      <c r="K647" s="284">
        <v>138</v>
      </c>
      <c r="L647" s="285">
        <v>128.28985507246378</v>
      </c>
      <c r="M647" s="286">
        <v>0.20071196970727612</v>
      </c>
      <c r="N647" s="285">
        <v>363</v>
      </c>
    </row>
    <row r="648" spans="2:14" x14ac:dyDescent="0.2">
      <c r="B648" s="104" t="s">
        <v>930</v>
      </c>
      <c r="C648" s="284">
        <v>841</v>
      </c>
      <c r="D648" s="285">
        <v>270.95957193816884</v>
      </c>
      <c r="E648" s="286">
        <v>0.14350777469965181</v>
      </c>
      <c r="F648" s="285">
        <v>854</v>
      </c>
      <c r="G648" s="284">
        <v>565</v>
      </c>
      <c r="H648" s="285">
        <v>0</v>
      </c>
      <c r="I648" s="286">
        <v>0</v>
      </c>
      <c r="J648" s="285">
        <v>0</v>
      </c>
      <c r="K648" s="284">
        <v>279</v>
      </c>
      <c r="L648" s="285">
        <v>168.89964157706092</v>
      </c>
      <c r="M648" s="286">
        <v>0.20356035145619322</v>
      </c>
      <c r="N648" s="285">
        <v>463</v>
      </c>
    </row>
    <row r="649" spans="2:14" x14ac:dyDescent="0.2">
      <c r="B649" s="104" t="s">
        <v>931</v>
      </c>
      <c r="C649" s="284">
        <v>1330</v>
      </c>
      <c r="D649" s="285">
        <v>90.24887218045113</v>
      </c>
      <c r="E649" s="286">
        <v>6.7908928226920073E-2</v>
      </c>
      <c r="F649" s="285">
        <v>330</v>
      </c>
      <c r="G649" s="284">
        <v>1065</v>
      </c>
      <c r="H649" s="285">
        <v>0</v>
      </c>
      <c r="I649" s="286">
        <v>0</v>
      </c>
      <c r="J649" s="285">
        <v>0</v>
      </c>
      <c r="K649" s="284">
        <v>326</v>
      </c>
      <c r="L649" s="285">
        <v>125.29754601226993</v>
      </c>
      <c r="M649" s="286">
        <v>0.20070855076309257</v>
      </c>
      <c r="N649" s="285">
        <v>501</v>
      </c>
    </row>
    <row r="650" spans="2:14" x14ac:dyDescent="0.2">
      <c r="B650" s="104" t="s">
        <v>932</v>
      </c>
      <c r="C650" s="284">
        <v>1644</v>
      </c>
      <c r="D650" s="285">
        <v>715.52007299270076</v>
      </c>
      <c r="E650" s="286">
        <v>0.20913857978882655</v>
      </c>
      <c r="F650" s="285">
        <v>6915</v>
      </c>
      <c r="G650" s="284">
        <v>487</v>
      </c>
      <c r="H650" s="285">
        <v>0</v>
      </c>
      <c r="I650" s="286">
        <v>0</v>
      </c>
      <c r="J650" s="285">
        <v>0</v>
      </c>
      <c r="K650" s="284">
        <v>289</v>
      </c>
      <c r="L650" s="285">
        <v>178.54671280276816</v>
      </c>
      <c r="M650" s="286">
        <v>0.20296182665643991</v>
      </c>
      <c r="N650" s="285">
        <v>833</v>
      </c>
    </row>
    <row r="651" spans="2:14" x14ac:dyDescent="0.2">
      <c r="B651" s="104" t="s">
        <v>933</v>
      </c>
      <c r="C651" s="284">
        <v>1404</v>
      </c>
      <c r="D651" s="285">
        <v>413.68304843304844</v>
      </c>
      <c r="E651" s="286">
        <v>0.19679976037507796</v>
      </c>
      <c r="F651" s="285">
        <v>6146</v>
      </c>
      <c r="G651" s="284">
        <v>849</v>
      </c>
      <c r="H651" s="285">
        <v>0</v>
      </c>
      <c r="I651" s="286">
        <v>0</v>
      </c>
      <c r="J651" s="285">
        <v>0</v>
      </c>
      <c r="K651" s="284">
        <v>781</v>
      </c>
      <c r="L651" s="285">
        <v>149.30089628681179</v>
      </c>
      <c r="M651" s="286">
        <v>0.20090490253172844</v>
      </c>
      <c r="N651" s="285">
        <v>415</v>
      </c>
    </row>
    <row r="652" spans="2:14" x14ac:dyDescent="0.2">
      <c r="B652" s="104" t="s">
        <v>934</v>
      </c>
      <c r="C652" s="284">
        <v>1785</v>
      </c>
      <c r="D652" s="285">
        <v>175.709243697479</v>
      </c>
      <c r="E652" s="286">
        <v>8.6631276597449069E-2</v>
      </c>
      <c r="F652" s="285">
        <v>1996</v>
      </c>
      <c r="G652" s="284">
        <v>564</v>
      </c>
      <c r="H652" s="285">
        <v>0</v>
      </c>
      <c r="I652" s="286">
        <v>0</v>
      </c>
      <c r="J652" s="285">
        <v>0</v>
      </c>
      <c r="K652" s="284">
        <v>208</v>
      </c>
      <c r="L652" s="285">
        <v>133.75</v>
      </c>
      <c r="M652" s="286">
        <v>0.20199379932765549</v>
      </c>
      <c r="N652" s="285">
        <v>333</v>
      </c>
    </row>
    <row r="653" spans="2:14" x14ac:dyDescent="0.2">
      <c r="B653" s="104" t="s">
        <v>935</v>
      </c>
      <c r="C653" s="284">
        <v>1629</v>
      </c>
      <c r="D653" s="285">
        <v>240.92142418661754</v>
      </c>
      <c r="E653" s="286">
        <v>7.4618471589592117E-2</v>
      </c>
      <c r="F653" s="285">
        <v>4573</v>
      </c>
      <c r="G653" s="284">
        <v>990</v>
      </c>
      <c r="H653" s="285">
        <v>0</v>
      </c>
      <c r="I653" s="286">
        <v>0</v>
      </c>
      <c r="J653" s="285">
        <v>0</v>
      </c>
      <c r="K653" s="284">
        <v>430</v>
      </c>
      <c r="L653" s="285">
        <v>166.60930232558138</v>
      </c>
      <c r="M653" s="286">
        <v>0.2015591986247991</v>
      </c>
      <c r="N653" s="285">
        <v>1566</v>
      </c>
    </row>
    <row r="654" spans="2:14" x14ac:dyDescent="0.2">
      <c r="B654" s="104" t="s">
        <v>936</v>
      </c>
      <c r="C654" s="284">
        <v>1782</v>
      </c>
      <c r="D654" s="285">
        <v>31.591470258136926</v>
      </c>
      <c r="E654" s="286">
        <v>9.9826682890689078E-3</v>
      </c>
      <c r="F654" s="285">
        <v>1434</v>
      </c>
      <c r="G654" s="284">
        <v>406</v>
      </c>
      <c r="H654" s="285">
        <v>0</v>
      </c>
      <c r="I654" s="286">
        <v>0</v>
      </c>
      <c r="J654" s="285">
        <v>0</v>
      </c>
      <c r="K654" s="284">
        <v>296</v>
      </c>
      <c r="L654" s="285">
        <v>155.17905405405406</v>
      </c>
      <c r="M654" s="286">
        <v>0.20279649268426203</v>
      </c>
      <c r="N654" s="285">
        <v>370</v>
      </c>
    </row>
    <row r="655" spans="2:14" x14ac:dyDescent="0.2">
      <c r="B655" s="104" t="s">
        <v>937</v>
      </c>
      <c r="C655" s="284">
        <v>0</v>
      </c>
      <c r="D655" s="285">
        <v>0</v>
      </c>
      <c r="E655" s="286">
        <v>0</v>
      </c>
      <c r="F655" s="285">
        <v>0</v>
      </c>
      <c r="G655" s="284">
        <v>0</v>
      </c>
      <c r="H655" s="285">
        <v>0</v>
      </c>
      <c r="I655" s="286">
        <v>0</v>
      </c>
      <c r="J655" s="285">
        <v>0</v>
      </c>
      <c r="K655" s="284">
        <v>0</v>
      </c>
      <c r="L655" s="285">
        <v>0</v>
      </c>
      <c r="M655" s="286">
        <v>0</v>
      </c>
      <c r="N655" s="285">
        <v>0</v>
      </c>
    </row>
    <row r="656" spans="2:14" x14ac:dyDescent="0.2">
      <c r="B656" s="104" t="s">
        <v>938</v>
      </c>
      <c r="C656" s="284">
        <v>0</v>
      </c>
      <c r="D656" s="285">
        <v>0</v>
      </c>
      <c r="E656" s="286">
        <v>0</v>
      </c>
      <c r="F656" s="285">
        <v>0</v>
      </c>
      <c r="G656" s="284">
        <v>3</v>
      </c>
      <c r="H656" s="285">
        <v>0</v>
      </c>
      <c r="I656" s="286">
        <v>0</v>
      </c>
      <c r="J656" s="285">
        <v>0</v>
      </c>
      <c r="K656" s="284">
        <v>0</v>
      </c>
      <c r="L656" s="285">
        <v>0</v>
      </c>
      <c r="M656" s="286">
        <v>0</v>
      </c>
      <c r="N656" s="285">
        <v>0</v>
      </c>
    </row>
    <row r="657" spans="2:14" x14ac:dyDescent="0.2">
      <c r="B657" s="104" t="s">
        <v>939</v>
      </c>
      <c r="C657" s="284">
        <v>0</v>
      </c>
      <c r="D657" s="285">
        <v>0</v>
      </c>
      <c r="E657" s="286">
        <v>0</v>
      </c>
      <c r="F657" s="285">
        <v>0</v>
      </c>
      <c r="G657" s="284">
        <v>0</v>
      </c>
      <c r="H657" s="285">
        <v>0</v>
      </c>
      <c r="I657" s="286">
        <v>0</v>
      </c>
      <c r="J657" s="285">
        <v>0</v>
      </c>
      <c r="K657" s="284">
        <v>0</v>
      </c>
      <c r="L657" s="285">
        <v>0</v>
      </c>
      <c r="M657" s="286">
        <v>0</v>
      </c>
      <c r="N657" s="285">
        <v>0</v>
      </c>
    </row>
    <row r="658" spans="2:14" x14ac:dyDescent="0.2">
      <c r="B658" s="104" t="s">
        <v>940</v>
      </c>
      <c r="C658" s="284">
        <v>0</v>
      </c>
      <c r="D658" s="285">
        <v>0</v>
      </c>
      <c r="E658" s="286">
        <v>0</v>
      </c>
      <c r="F658" s="285">
        <v>0</v>
      </c>
      <c r="G658" s="284">
        <v>25</v>
      </c>
      <c r="H658" s="285">
        <v>0</v>
      </c>
      <c r="I658" s="286">
        <v>0</v>
      </c>
      <c r="J658" s="285">
        <v>0</v>
      </c>
      <c r="K658" s="284">
        <v>0</v>
      </c>
      <c r="L658" s="285">
        <v>0</v>
      </c>
      <c r="M658" s="286">
        <v>0</v>
      </c>
      <c r="N658" s="285">
        <v>0</v>
      </c>
    </row>
    <row r="659" spans="2:14" x14ac:dyDescent="0.2">
      <c r="B659" s="104" t="s">
        <v>941</v>
      </c>
      <c r="C659" s="284">
        <v>0</v>
      </c>
      <c r="D659" s="285">
        <v>0</v>
      </c>
      <c r="E659" s="286">
        <v>0</v>
      </c>
      <c r="F659" s="285">
        <v>0</v>
      </c>
      <c r="G659" s="284">
        <v>0</v>
      </c>
      <c r="H659" s="285">
        <v>0</v>
      </c>
      <c r="I659" s="286">
        <v>0</v>
      </c>
      <c r="J659" s="285">
        <v>0</v>
      </c>
      <c r="K659" s="284">
        <v>0</v>
      </c>
      <c r="L659" s="285">
        <v>0</v>
      </c>
      <c r="M659" s="286">
        <v>0</v>
      </c>
      <c r="N659" s="285">
        <v>0</v>
      </c>
    </row>
    <row r="660" spans="2:14" x14ac:dyDescent="0.2">
      <c r="B660" s="104" t="s">
        <v>942</v>
      </c>
      <c r="C660" s="284">
        <v>0</v>
      </c>
      <c r="D660" s="285">
        <v>0</v>
      </c>
      <c r="E660" s="286">
        <v>0</v>
      </c>
      <c r="F660" s="285">
        <v>0</v>
      </c>
      <c r="G660" s="284">
        <v>0</v>
      </c>
      <c r="H660" s="285">
        <v>0</v>
      </c>
      <c r="I660" s="286">
        <v>0</v>
      </c>
      <c r="J660" s="285">
        <v>0</v>
      </c>
      <c r="K660" s="284">
        <v>0</v>
      </c>
      <c r="L660" s="285">
        <v>0</v>
      </c>
      <c r="M660" s="286">
        <v>0</v>
      </c>
      <c r="N660" s="285">
        <v>0</v>
      </c>
    </row>
    <row r="661" spans="2:14" x14ac:dyDescent="0.2">
      <c r="B661" s="104" t="s">
        <v>943</v>
      </c>
      <c r="C661" s="284">
        <v>652</v>
      </c>
      <c r="D661" s="285">
        <v>251.57822085889572</v>
      </c>
      <c r="E661" s="286">
        <v>0.21061626466188588</v>
      </c>
      <c r="F661" s="285">
        <v>736</v>
      </c>
      <c r="G661" s="284">
        <v>432</v>
      </c>
      <c r="H661" s="285">
        <v>0</v>
      </c>
      <c r="I661" s="286">
        <v>0</v>
      </c>
      <c r="J661" s="285">
        <v>0</v>
      </c>
      <c r="K661" s="284">
        <v>134</v>
      </c>
      <c r="L661" s="285">
        <v>124.20149253731343</v>
      </c>
      <c r="M661" s="286">
        <v>0.20247697604535442</v>
      </c>
      <c r="N661" s="285">
        <v>274</v>
      </c>
    </row>
    <row r="662" spans="2:14" x14ac:dyDescent="0.2">
      <c r="B662" s="104" t="s">
        <v>944</v>
      </c>
      <c r="C662" s="284">
        <v>0</v>
      </c>
      <c r="D662" s="285">
        <v>0</v>
      </c>
      <c r="E662" s="286">
        <v>0</v>
      </c>
      <c r="F662" s="285">
        <v>0</v>
      </c>
      <c r="G662" s="284">
        <v>2</v>
      </c>
      <c r="H662" s="285">
        <v>0</v>
      </c>
      <c r="I662" s="286">
        <v>0</v>
      </c>
      <c r="J662" s="285">
        <v>0</v>
      </c>
      <c r="K662" s="284">
        <v>0</v>
      </c>
      <c r="L662" s="285">
        <v>0</v>
      </c>
      <c r="M662" s="286">
        <v>0</v>
      </c>
      <c r="N662" s="285">
        <v>0</v>
      </c>
    </row>
    <row r="663" spans="2:14" x14ac:dyDescent="0.2">
      <c r="B663" s="104" t="s">
        <v>945</v>
      </c>
      <c r="C663" s="284">
        <v>0</v>
      </c>
      <c r="D663" s="285">
        <v>0</v>
      </c>
      <c r="E663" s="286">
        <v>0</v>
      </c>
      <c r="F663" s="285">
        <v>0</v>
      </c>
      <c r="G663" s="284">
        <v>0</v>
      </c>
      <c r="H663" s="285">
        <v>0</v>
      </c>
      <c r="I663" s="286">
        <v>0</v>
      </c>
      <c r="J663" s="285">
        <v>0</v>
      </c>
      <c r="K663" s="284">
        <v>0</v>
      </c>
      <c r="L663" s="285">
        <v>0</v>
      </c>
      <c r="M663" s="286">
        <v>0</v>
      </c>
      <c r="N663" s="285">
        <v>0</v>
      </c>
    </row>
    <row r="664" spans="2:14" x14ac:dyDescent="0.2">
      <c r="B664" s="104" t="s">
        <v>946</v>
      </c>
      <c r="C664" s="284">
        <v>0</v>
      </c>
      <c r="D664" s="285">
        <v>0</v>
      </c>
      <c r="E664" s="286">
        <v>0</v>
      </c>
      <c r="F664" s="285">
        <v>0</v>
      </c>
      <c r="G664" s="284">
        <v>20</v>
      </c>
      <c r="H664" s="285">
        <v>0</v>
      </c>
      <c r="I664" s="286">
        <v>0</v>
      </c>
      <c r="J664" s="285">
        <v>0</v>
      </c>
      <c r="K664" s="284">
        <v>0</v>
      </c>
      <c r="L664" s="285">
        <v>0</v>
      </c>
      <c r="M664" s="286">
        <v>0</v>
      </c>
      <c r="N664" s="285">
        <v>0</v>
      </c>
    </row>
    <row r="665" spans="2:14" x14ac:dyDescent="0.2">
      <c r="B665" s="104" t="s">
        <v>947</v>
      </c>
      <c r="C665" s="284">
        <v>0</v>
      </c>
      <c r="D665" s="285">
        <v>0</v>
      </c>
      <c r="E665" s="286">
        <v>0</v>
      </c>
      <c r="F665" s="285">
        <v>0</v>
      </c>
      <c r="G665" s="284">
        <v>2</v>
      </c>
      <c r="H665" s="285">
        <v>0</v>
      </c>
      <c r="I665" s="286">
        <v>0</v>
      </c>
      <c r="J665" s="285">
        <v>0</v>
      </c>
      <c r="K665" s="284">
        <v>0</v>
      </c>
      <c r="L665" s="285">
        <v>0</v>
      </c>
      <c r="M665" s="286">
        <v>0</v>
      </c>
      <c r="N665" s="285">
        <v>0</v>
      </c>
    </row>
    <row r="666" spans="2:14" x14ac:dyDescent="0.2">
      <c r="B666" s="104" t="s">
        <v>948</v>
      </c>
      <c r="C666" s="284">
        <v>0</v>
      </c>
      <c r="D666" s="285">
        <v>0</v>
      </c>
      <c r="E666" s="286">
        <v>0</v>
      </c>
      <c r="F666" s="285">
        <v>0</v>
      </c>
      <c r="G666" s="284">
        <v>0</v>
      </c>
      <c r="H666" s="285">
        <v>0</v>
      </c>
      <c r="I666" s="286">
        <v>0</v>
      </c>
      <c r="J666" s="285">
        <v>0</v>
      </c>
      <c r="K666" s="284">
        <v>0</v>
      </c>
      <c r="L666" s="285">
        <v>0</v>
      </c>
      <c r="M666" s="286">
        <v>0</v>
      </c>
      <c r="N666" s="285">
        <v>0</v>
      </c>
    </row>
    <row r="667" spans="2:14" x14ac:dyDescent="0.2">
      <c r="B667" s="104" t="s">
        <v>949</v>
      </c>
      <c r="C667" s="284">
        <v>0</v>
      </c>
      <c r="D667" s="285">
        <v>0</v>
      </c>
      <c r="E667" s="286">
        <v>0</v>
      </c>
      <c r="F667" s="285">
        <v>0</v>
      </c>
      <c r="G667" s="284">
        <v>0</v>
      </c>
      <c r="H667" s="285">
        <v>0</v>
      </c>
      <c r="I667" s="286">
        <v>0</v>
      </c>
      <c r="J667" s="285">
        <v>0</v>
      </c>
      <c r="K667" s="284">
        <v>0</v>
      </c>
      <c r="L667" s="285">
        <v>0</v>
      </c>
      <c r="M667" s="286">
        <v>0</v>
      </c>
      <c r="N667" s="285">
        <v>0</v>
      </c>
    </row>
    <row r="668" spans="2:14" x14ac:dyDescent="0.2">
      <c r="B668" s="104" t="s">
        <v>950</v>
      </c>
      <c r="C668" s="284">
        <v>0</v>
      </c>
      <c r="D668" s="285">
        <v>0</v>
      </c>
      <c r="E668" s="286">
        <v>0</v>
      </c>
      <c r="F668" s="285">
        <v>0</v>
      </c>
      <c r="G668" s="284">
        <v>0</v>
      </c>
      <c r="H668" s="285">
        <v>0</v>
      </c>
      <c r="I668" s="286">
        <v>0</v>
      </c>
      <c r="J668" s="285">
        <v>0</v>
      </c>
      <c r="K668" s="284">
        <v>0</v>
      </c>
      <c r="L668" s="285">
        <v>0</v>
      </c>
      <c r="M668" s="286">
        <v>0</v>
      </c>
      <c r="N668" s="285">
        <v>0</v>
      </c>
    </row>
    <row r="669" spans="2:14" x14ac:dyDescent="0.2">
      <c r="B669" s="104" t="s">
        <v>951</v>
      </c>
      <c r="C669" s="284">
        <v>0</v>
      </c>
      <c r="D669" s="285">
        <v>0</v>
      </c>
      <c r="E669" s="286">
        <v>0</v>
      </c>
      <c r="F669" s="285">
        <v>0</v>
      </c>
      <c r="G669" s="284">
        <v>0</v>
      </c>
      <c r="H669" s="285">
        <v>0</v>
      </c>
      <c r="I669" s="286">
        <v>0</v>
      </c>
      <c r="J669" s="285">
        <v>0</v>
      </c>
      <c r="K669" s="284">
        <v>0</v>
      </c>
      <c r="L669" s="285">
        <v>0</v>
      </c>
      <c r="M669" s="286">
        <v>0</v>
      </c>
      <c r="N669" s="285">
        <v>0</v>
      </c>
    </row>
    <row r="670" spans="2:14" x14ac:dyDescent="0.2">
      <c r="B670" s="104" t="s">
        <v>952</v>
      </c>
      <c r="C670" s="284">
        <v>1754</v>
      </c>
      <c r="D670" s="285">
        <v>312.11972633979474</v>
      </c>
      <c r="E670" s="286">
        <v>0.22999537873377296</v>
      </c>
      <c r="F670" s="285">
        <v>1198</v>
      </c>
      <c r="G670" s="284">
        <v>1915</v>
      </c>
      <c r="H670" s="285">
        <v>0</v>
      </c>
      <c r="I670" s="286">
        <v>0</v>
      </c>
      <c r="J670" s="285">
        <v>0</v>
      </c>
      <c r="K670" s="284">
        <v>291</v>
      </c>
      <c r="L670" s="285">
        <v>132.57388316151201</v>
      </c>
      <c r="M670" s="286">
        <v>0.20348110445950573</v>
      </c>
      <c r="N670" s="285">
        <v>369</v>
      </c>
    </row>
    <row r="671" spans="2:14" x14ac:dyDescent="0.2">
      <c r="B671" s="104" t="s">
        <v>953</v>
      </c>
      <c r="C671" s="284">
        <v>0</v>
      </c>
      <c r="D671" s="285">
        <v>0</v>
      </c>
      <c r="E671" s="286">
        <v>0</v>
      </c>
      <c r="F671" s="285">
        <v>0</v>
      </c>
      <c r="G671" s="284">
        <v>1</v>
      </c>
      <c r="H671" s="285">
        <v>0</v>
      </c>
      <c r="I671" s="286">
        <v>0</v>
      </c>
      <c r="J671" s="285">
        <v>0</v>
      </c>
      <c r="K671" s="284">
        <v>0</v>
      </c>
      <c r="L671" s="285">
        <v>0</v>
      </c>
      <c r="M671" s="286">
        <v>0</v>
      </c>
      <c r="N671" s="285">
        <v>0</v>
      </c>
    </row>
    <row r="672" spans="2:14" x14ac:dyDescent="0.2">
      <c r="B672" s="104" t="s">
        <v>954</v>
      </c>
      <c r="C672" s="284">
        <v>0</v>
      </c>
      <c r="D672" s="285">
        <v>0</v>
      </c>
      <c r="E672" s="286">
        <v>0</v>
      </c>
      <c r="F672" s="285">
        <v>0</v>
      </c>
      <c r="G672" s="284">
        <v>0</v>
      </c>
      <c r="H672" s="285">
        <v>0</v>
      </c>
      <c r="I672" s="286">
        <v>0</v>
      </c>
      <c r="J672" s="285">
        <v>0</v>
      </c>
      <c r="K672" s="284">
        <v>0</v>
      </c>
      <c r="L672" s="285">
        <v>0</v>
      </c>
      <c r="M672" s="286">
        <v>0</v>
      </c>
      <c r="N672" s="285">
        <v>0</v>
      </c>
    </row>
    <row r="673" spans="2:15" x14ac:dyDescent="0.2">
      <c r="B673" s="104" t="s">
        <v>955</v>
      </c>
      <c r="C673" s="284">
        <v>0</v>
      </c>
      <c r="D673" s="285">
        <v>0</v>
      </c>
      <c r="E673" s="286">
        <v>0</v>
      </c>
      <c r="F673" s="285">
        <v>0</v>
      </c>
      <c r="G673" s="284">
        <v>0</v>
      </c>
      <c r="H673" s="285">
        <v>0</v>
      </c>
      <c r="I673" s="286">
        <v>0</v>
      </c>
      <c r="J673" s="285">
        <v>0</v>
      </c>
      <c r="K673" s="284">
        <v>0</v>
      </c>
      <c r="L673" s="285">
        <v>0</v>
      </c>
      <c r="M673" s="286">
        <v>0</v>
      </c>
      <c r="N673" s="285">
        <v>0</v>
      </c>
    </row>
    <row r="674" spans="2:15" x14ac:dyDescent="0.2">
      <c r="B674" s="104" t="s">
        <v>956</v>
      </c>
      <c r="C674" s="284">
        <v>0</v>
      </c>
      <c r="D674" s="285">
        <v>0</v>
      </c>
      <c r="E674" s="286">
        <v>0</v>
      </c>
      <c r="F674" s="285">
        <v>0</v>
      </c>
      <c r="G674" s="284">
        <v>0</v>
      </c>
      <c r="H674" s="285">
        <v>0</v>
      </c>
      <c r="I674" s="286">
        <v>0</v>
      </c>
      <c r="J674" s="285">
        <v>0</v>
      </c>
      <c r="K674" s="284">
        <v>0</v>
      </c>
      <c r="L674" s="285">
        <v>0</v>
      </c>
      <c r="M674" s="286">
        <v>0</v>
      </c>
      <c r="N674" s="285">
        <v>0</v>
      </c>
    </row>
    <row r="675" spans="2:15" x14ac:dyDescent="0.2">
      <c r="B675" s="104" t="s">
        <v>957</v>
      </c>
      <c r="C675" s="284">
        <v>0</v>
      </c>
      <c r="D675" s="285">
        <v>0</v>
      </c>
      <c r="E675" s="286">
        <v>0</v>
      </c>
      <c r="F675" s="285">
        <v>0</v>
      </c>
      <c r="G675" s="284">
        <v>0</v>
      </c>
      <c r="H675" s="285">
        <v>0</v>
      </c>
      <c r="I675" s="286">
        <v>0</v>
      </c>
      <c r="J675" s="285">
        <v>0</v>
      </c>
      <c r="K675" s="284">
        <v>0</v>
      </c>
      <c r="L675" s="285">
        <v>0</v>
      </c>
      <c r="M675" s="286">
        <v>0</v>
      </c>
      <c r="N675" s="285">
        <v>0</v>
      </c>
    </row>
    <row r="676" spans="2:15" x14ac:dyDescent="0.2">
      <c r="B676" s="104" t="s">
        <v>958</v>
      </c>
      <c r="C676" s="284">
        <v>0</v>
      </c>
      <c r="D676" s="285">
        <v>0</v>
      </c>
      <c r="E676" s="286">
        <v>0</v>
      </c>
      <c r="F676" s="285">
        <v>0</v>
      </c>
      <c r="G676" s="284">
        <v>0</v>
      </c>
      <c r="H676" s="285">
        <v>0</v>
      </c>
      <c r="I676" s="286">
        <v>0</v>
      </c>
      <c r="J676" s="285">
        <v>0</v>
      </c>
      <c r="K676" s="284">
        <v>0</v>
      </c>
      <c r="L676" s="285">
        <v>0</v>
      </c>
      <c r="M676" s="286">
        <v>0</v>
      </c>
      <c r="N676" s="285">
        <v>0</v>
      </c>
    </row>
    <row r="677" spans="2:15" x14ac:dyDescent="0.2">
      <c r="B677" s="104" t="s">
        <v>959</v>
      </c>
      <c r="C677" s="284">
        <v>0</v>
      </c>
      <c r="D677" s="285">
        <v>0</v>
      </c>
      <c r="E677" s="286">
        <v>0</v>
      </c>
      <c r="F677" s="285">
        <v>0</v>
      </c>
      <c r="G677" s="284">
        <v>1</v>
      </c>
      <c r="H677" s="285">
        <v>0</v>
      </c>
      <c r="I677" s="286">
        <v>0</v>
      </c>
      <c r="J677" s="285">
        <v>0</v>
      </c>
      <c r="K677" s="284">
        <v>0</v>
      </c>
      <c r="L677" s="285">
        <v>0</v>
      </c>
      <c r="M677" s="286">
        <v>0</v>
      </c>
      <c r="N677" s="285">
        <v>0</v>
      </c>
    </row>
    <row r="678" spans="2:15" x14ac:dyDescent="0.2">
      <c r="B678" s="104" t="s">
        <v>960</v>
      </c>
      <c r="C678" s="284">
        <v>0</v>
      </c>
      <c r="D678" s="285">
        <v>0</v>
      </c>
      <c r="E678" s="286">
        <v>0</v>
      </c>
      <c r="F678" s="285">
        <v>0</v>
      </c>
      <c r="G678" s="284">
        <v>0</v>
      </c>
      <c r="H678" s="285">
        <v>0</v>
      </c>
      <c r="I678" s="286">
        <v>0</v>
      </c>
      <c r="J678" s="285">
        <v>0</v>
      </c>
      <c r="K678" s="284">
        <v>0</v>
      </c>
      <c r="L678" s="285">
        <v>0</v>
      </c>
      <c r="M678" s="286">
        <v>0</v>
      </c>
      <c r="N678" s="285">
        <v>0</v>
      </c>
    </row>
    <row r="679" spans="2:15" x14ac:dyDescent="0.2">
      <c r="B679" s="104" t="s">
        <v>961</v>
      </c>
      <c r="C679" s="284">
        <v>0</v>
      </c>
      <c r="D679" s="285">
        <v>0</v>
      </c>
      <c r="E679" s="286">
        <v>0</v>
      </c>
      <c r="F679" s="285">
        <v>0</v>
      </c>
      <c r="G679" s="284">
        <v>0</v>
      </c>
      <c r="H679" s="285">
        <v>0</v>
      </c>
      <c r="I679" s="286">
        <v>0</v>
      </c>
      <c r="J679" s="285">
        <v>0</v>
      </c>
      <c r="K679" s="284">
        <v>0</v>
      </c>
      <c r="L679" s="285">
        <v>0</v>
      </c>
      <c r="M679" s="286">
        <v>0</v>
      </c>
      <c r="N679" s="285">
        <v>0</v>
      </c>
    </row>
    <row r="680" spans="2:15" x14ac:dyDescent="0.2">
      <c r="B680" s="104" t="s">
        <v>962</v>
      </c>
      <c r="C680" s="284">
        <v>322</v>
      </c>
      <c r="D680" s="285">
        <v>318.18633540372673</v>
      </c>
      <c r="E680" s="286">
        <v>0.26001091245923691</v>
      </c>
      <c r="F680" s="285">
        <v>828</v>
      </c>
      <c r="G680" s="284">
        <v>1219</v>
      </c>
      <c r="H680" s="285">
        <v>0</v>
      </c>
      <c r="I680" s="286">
        <v>0</v>
      </c>
      <c r="J680" s="285">
        <v>0</v>
      </c>
      <c r="K680" s="284">
        <v>101</v>
      </c>
      <c r="L680" s="285">
        <v>107.9009900990099</v>
      </c>
      <c r="M680" s="286">
        <v>0.20322610722610723</v>
      </c>
      <c r="N680" s="285">
        <v>249</v>
      </c>
    </row>
    <row r="681" spans="2:15" x14ac:dyDescent="0.2">
      <c r="B681" s="104" t="s">
        <v>963</v>
      </c>
      <c r="C681" s="284">
        <v>0</v>
      </c>
      <c r="D681" s="285">
        <v>0</v>
      </c>
      <c r="E681" s="286">
        <v>0</v>
      </c>
      <c r="F681" s="285">
        <v>0</v>
      </c>
      <c r="G681" s="284">
        <v>0</v>
      </c>
      <c r="H681" s="285">
        <v>0</v>
      </c>
      <c r="I681" s="286">
        <v>0</v>
      </c>
      <c r="J681" s="285">
        <v>0</v>
      </c>
      <c r="K681" s="284">
        <v>0</v>
      </c>
      <c r="L681" s="285">
        <v>0</v>
      </c>
      <c r="M681" s="286">
        <v>0</v>
      </c>
      <c r="N681" s="285">
        <v>0</v>
      </c>
    </row>
    <row r="682" spans="2:15" x14ac:dyDescent="0.2">
      <c r="B682" s="104" t="s">
        <v>964</v>
      </c>
      <c r="C682" s="284">
        <v>0</v>
      </c>
      <c r="D682" s="285">
        <v>0</v>
      </c>
      <c r="E682" s="286">
        <v>0</v>
      </c>
      <c r="F682" s="285">
        <v>0</v>
      </c>
      <c r="G682" s="284">
        <v>0</v>
      </c>
      <c r="H682" s="285">
        <v>0</v>
      </c>
      <c r="I682" s="286">
        <v>0</v>
      </c>
      <c r="J682" s="285">
        <v>0</v>
      </c>
      <c r="K682" s="284">
        <v>0</v>
      </c>
      <c r="L682" s="285">
        <v>0</v>
      </c>
      <c r="M682" s="286">
        <v>0</v>
      </c>
      <c r="N682" s="285">
        <v>0</v>
      </c>
    </row>
    <row r="683" spans="2:15" x14ac:dyDescent="0.2">
      <c r="B683" s="105" t="s">
        <v>965</v>
      </c>
      <c r="C683" s="287">
        <v>0</v>
      </c>
      <c r="D683" s="288">
        <v>0</v>
      </c>
      <c r="E683" s="289">
        <v>0</v>
      </c>
      <c r="F683" s="288">
        <v>0</v>
      </c>
      <c r="G683" s="287">
        <v>0</v>
      </c>
      <c r="H683" s="288">
        <v>0</v>
      </c>
      <c r="I683" s="289">
        <v>0</v>
      </c>
      <c r="J683" s="288">
        <v>0</v>
      </c>
      <c r="K683" s="287">
        <v>0</v>
      </c>
      <c r="L683" s="288">
        <v>0</v>
      </c>
      <c r="M683" s="289">
        <v>0</v>
      </c>
      <c r="N683" s="288">
        <v>0</v>
      </c>
    </row>
    <row r="685" spans="2:15" x14ac:dyDescent="0.2">
      <c r="O685" s="12" t="s">
        <v>313</v>
      </c>
    </row>
    <row r="686" spans="2:15" x14ac:dyDescent="0.2">
      <c r="O686" s="12" t="s">
        <v>317</v>
      </c>
    </row>
    <row r="687" spans="2:15" x14ac:dyDescent="0.2">
      <c r="B687" s="3" t="s">
        <v>0</v>
      </c>
      <c r="C687" s="272"/>
      <c r="D687" s="273"/>
      <c r="E687" s="274"/>
      <c r="F687" s="274"/>
      <c r="G687" s="272"/>
      <c r="H687" s="273"/>
      <c r="I687" s="274"/>
      <c r="J687" s="274"/>
      <c r="K687" s="272"/>
      <c r="L687" s="273"/>
      <c r="M687" s="274"/>
      <c r="N687" s="274"/>
    </row>
    <row r="688" spans="2:15" x14ac:dyDescent="0.2">
      <c r="B688" s="3" t="s">
        <v>277</v>
      </c>
      <c r="C688" s="272"/>
      <c r="D688" s="273"/>
      <c r="E688" s="274"/>
      <c r="F688" s="274"/>
      <c r="G688" s="272"/>
      <c r="H688" s="273"/>
      <c r="I688" s="274"/>
      <c r="J688" s="274"/>
      <c r="K688" s="272"/>
      <c r="L688" s="273"/>
      <c r="M688" s="274"/>
      <c r="N688" s="274"/>
    </row>
    <row r="689" spans="2:14" x14ac:dyDescent="0.2">
      <c r="B689" s="103" t="s">
        <v>308</v>
      </c>
      <c r="C689" s="272"/>
      <c r="D689" s="273"/>
      <c r="E689" s="274"/>
      <c r="F689" s="274"/>
      <c r="G689" s="272"/>
      <c r="H689" s="273"/>
      <c r="I689" s="274"/>
      <c r="J689" s="274"/>
      <c r="K689" s="272"/>
      <c r="L689" s="273"/>
      <c r="M689" s="274"/>
      <c r="N689" s="274"/>
    </row>
    <row r="690" spans="2:14" x14ac:dyDescent="0.2">
      <c r="B690" s="3"/>
      <c r="C690" s="101"/>
      <c r="D690" s="101"/>
      <c r="E690" s="101"/>
      <c r="F690" s="101"/>
      <c r="G690" s="101"/>
      <c r="H690" s="101"/>
      <c r="I690" s="101"/>
      <c r="J690" s="101"/>
      <c r="K690" s="101"/>
      <c r="L690" s="101"/>
      <c r="M690" s="101"/>
      <c r="N690" s="101"/>
    </row>
    <row r="691" spans="2:14" x14ac:dyDescent="0.2">
      <c r="B691" s="109"/>
      <c r="C691" s="180" t="s">
        <v>152</v>
      </c>
      <c r="D691" s="275"/>
      <c r="E691" s="276"/>
      <c r="F691" s="277"/>
      <c r="G691" s="180" t="s">
        <v>2699</v>
      </c>
      <c r="H691" s="275"/>
      <c r="I691" s="276"/>
      <c r="J691" s="277"/>
      <c r="K691" s="180" t="s">
        <v>376</v>
      </c>
      <c r="L691" s="275"/>
      <c r="M691" s="276"/>
      <c r="N691" s="277"/>
    </row>
    <row r="692" spans="2:14" ht="25.5" x14ac:dyDescent="0.2">
      <c r="B692" s="181" t="s">
        <v>314</v>
      </c>
      <c r="C692" s="278" t="s">
        <v>2853</v>
      </c>
      <c r="D692" s="279" t="s">
        <v>2850</v>
      </c>
      <c r="E692" s="280" t="s">
        <v>2851</v>
      </c>
      <c r="F692" s="279" t="s">
        <v>2852</v>
      </c>
      <c r="G692" s="278" t="s">
        <v>2853</v>
      </c>
      <c r="H692" s="279" t="s">
        <v>2850</v>
      </c>
      <c r="I692" s="280" t="s">
        <v>2851</v>
      </c>
      <c r="J692" s="279" t="s">
        <v>2852</v>
      </c>
      <c r="K692" s="278" t="s">
        <v>2853</v>
      </c>
      <c r="L692" s="279" t="s">
        <v>2850</v>
      </c>
      <c r="M692" s="280" t="s">
        <v>2851</v>
      </c>
      <c r="N692" s="279" t="s">
        <v>2852</v>
      </c>
    </row>
    <row r="693" spans="2:14" x14ac:dyDescent="0.2">
      <c r="B693" s="129" t="s">
        <v>966</v>
      </c>
      <c r="C693" s="281">
        <v>0</v>
      </c>
      <c r="D693" s="282">
        <v>0</v>
      </c>
      <c r="E693" s="283">
        <v>0</v>
      </c>
      <c r="F693" s="282">
        <v>0</v>
      </c>
      <c r="G693" s="281">
        <v>2</v>
      </c>
      <c r="H693" s="282">
        <v>0</v>
      </c>
      <c r="I693" s="283">
        <v>0</v>
      </c>
      <c r="J693" s="282">
        <v>0</v>
      </c>
      <c r="K693" s="281">
        <v>0</v>
      </c>
      <c r="L693" s="282">
        <v>0</v>
      </c>
      <c r="M693" s="283">
        <v>0</v>
      </c>
      <c r="N693" s="282">
        <v>0</v>
      </c>
    </row>
    <row r="694" spans="2:14" x14ac:dyDescent="0.2">
      <c r="B694" s="104" t="s">
        <v>967</v>
      </c>
      <c r="C694" s="284">
        <v>0</v>
      </c>
      <c r="D694" s="285">
        <v>0</v>
      </c>
      <c r="E694" s="286">
        <v>0</v>
      </c>
      <c r="F694" s="285">
        <v>0</v>
      </c>
      <c r="G694" s="284">
        <v>4</v>
      </c>
      <c r="H694" s="285">
        <v>0</v>
      </c>
      <c r="I694" s="286">
        <v>0</v>
      </c>
      <c r="J694" s="285">
        <v>0</v>
      </c>
      <c r="K694" s="284">
        <v>0</v>
      </c>
      <c r="L694" s="285">
        <v>0</v>
      </c>
      <c r="M694" s="286">
        <v>0</v>
      </c>
      <c r="N694" s="285">
        <v>0</v>
      </c>
    </row>
    <row r="695" spans="2:14" x14ac:dyDescent="0.2">
      <c r="B695" s="104" t="s">
        <v>968</v>
      </c>
      <c r="C695" s="284">
        <v>0</v>
      </c>
      <c r="D695" s="285">
        <v>0</v>
      </c>
      <c r="E695" s="286">
        <v>0</v>
      </c>
      <c r="F695" s="285">
        <v>0</v>
      </c>
      <c r="G695" s="284">
        <v>0</v>
      </c>
      <c r="H695" s="285">
        <v>0</v>
      </c>
      <c r="I695" s="286">
        <v>0</v>
      </c>
      <c r="J695" s="285">
        <v>0</v>
      </c>
      <c r="K695" s="284">
        <v>0</v>
      </c>
      <c r="L695" s="285">
        <v>0</v>
      </c>
      <c r="M695" s="286">
        <v>0</v>
      </c>
      <c r="N695" s="285">
        <v>0</v>
      </c>
    </row>
    <row r="696" spans="2:14" x14ac:dyDescent="0.2">
      <c r="B696" s="104" t="s">
        <v>969</v>
      </c>
      <c r="C696" s="284">
        <v>0</v>
      </c>
      <c r="D696" s="285">
        <v>0</v>
      </c>
      <c r="E696" s="286">
        <v>0</v>
      </c>
      <c r="F696" s="285">
        <v>0</v>
      </c>
      <c r="G696" s="284">
        <v>0</v>
      </c>
      <c r="H696" s="285">
        <v>0</v>
      </c>
      <c r="I696" s="286">
        <v>0</v>
      </c>
      <c r="J696" s="285">
        <v>0</v>
      </c>
      <c r="K696" s="284">
        <v>0</v>
      </c>
      <c r="L696" s="285">
        <v>0</v>
      </c>
      <c r="M696" s="286">
        <v>0</v>
      </c>
      <c r="N696" s="285">
        <v>0</v>
      </c>
    </row>
    <row r="697" spans="2:14" x14ac:dyDescent="0.2">
      <c r="B697" s="104" t="s">
        <v>970</v>
      </c>
      <c r="C697" s="284">
        <v>0</v>
      </c>
      <c r="D697" s="285">
        <v>0</v>
      </c>
      <c r="E697" s="286">
        <v>0</v>
      </c>
      <c r="F697" s="285">
        <v>0</v>
      </c>
      <c r="G697" s="284">
        <v>0</v>
      </c>
      <c r="H697" s="285">
        <v>0</v>
      </c>
      <c r="I697" s="286">
        <v>0</v>
      </c>
      <c r="J697" s="285">
        <v>0</v>
      </c>
      <c r="K697" s="284">
        <v>0</v>
      </c>
      <c r="L697" s="285">
        <v>0</v>
      </c>
      <c r="M697" s="286">
        <v>0</v>
      </c>
      <c r="N697" s="285">
        <v>0</v>
      </c>
    </row>
    <row r="698" spans="2:14" x14ac:dyDescent="0.2">
      <c r="B698" s="104" t="s">
        <v>971</v>
      </c>
      <c r="C698" s="284">
        <v>0</v>
      </c>
      <c r="D698" s="285">
        <v>0</v>
      </c>
      <c r="E698" s="286">
        <v>0</v>
      </c>
      <c r="F698" s="285">
        <v>0</v>
      </c>
      <c r="G698" s="284">
        <v>0</v>
      </c>
      <c r="H698" s="285">
        <v>0</v>
      </c>
      <c r="I698" s="286">
        <v>0</v>
      </c>
      <c r="J698" s="285">
        <v>0</v>
      </c>
      <c r="K698" s="284">
        <v>0</v>
      </c>
      <c r="L698" s="285">
        <v>0</v>
      </c>
      <c r="M698" s="286">
        <v>0</v>
      </c>
      <c r="N698" s="285">
        <v>0</v>
      </c>
    </row>
    <row r="699" spans="2:14" x14ac:dyDescent="0.2">
      <c r="B699" s="104" t="s">
        <v>972</v>
      </c>
      <c r="C699" s="284">
        <v>0</v>
      </c>
      <c r="D699" s="285">
        <v>0</v>
      </c>
      <c r="E699" s="286">
        <v>0</v>
      </c>
      <c r="F699" s="285">
        <v>0</v>
      </c>
      <c r="G699" s="284">
        <v>0</v>
      </c>
      <c r="H699" s="285">
        <v>0</v>
      </c>
      <c r="I699" s="286">
        <v>0</v>
      </c>
      <c r="J699" s="285">
        <v>0</v>
      </c>
      <c r="K699" s="284">
        <v>0</v>
      </c>
      <c r="L699" s="285">
        <v>0</v>
      </c>
      <c r="M699" s="286">
        <v>0</v>
      </c>
      <c r="N699" s="285">
        <v>0</v>
      </c>
    </row>
    <row r="700" spans="2:14" x14ac:dyDescent="0.2">
      <c r="B700" s="104" t="s">
        <v>973</v>
      </c>
      <c r="C700" s="284">
        <v>0</v>
      </c>
      <c r="D700" s="285">
        <v>0</v>
      </c>
      <c r="E700" s="286">
        <v>0</v>
      </c>
      <c r="F700" s="285">
        <v>0</v>
      </c>
      <c r="G700" s="284">
        <v>0</v>
      </c>
      <c r="H700" s="285">
        <v>0</v>
      </c>
      <c r="I700" s="286">
        <v>0</v>
      </c>
      <c r="J700" s="285">
        <v>0</v>
      </c>
      <c r="K700" s="284">
        <v>0</v>
      </c>
      <c r="L700" s="285">
        <v>0</v>
      </c>
      <c r="M700" s="286">
        <v>0</v>
      </c>
      <c r="N700" s="285">
        <v>0</v>
      </c>
    </row>
    <row r="701" spans="2:14" x14ac:dyDescent="0.2">
      <c r="B701" s="104" t="s">
        <v>974</v>
      </c>
      <c r="C701" s="284">
        <v>1885</v>
      </c>
      <c r="D701" s="285">
        <v>163.6997347480106</v>
      </c>
      <c r="E701" s="286">
        <v>0.14712236167020354</v>
      </c>
      <c r="F701" s="285">
        <v>2043</v>
      </c>
      <c r="G701" s="284">
        <v>404</v>
      </c>
      <c r="H701" s="285">
        <v>0</v>
      </c>
      <c r="I701" s="286">
        <v>0</v>
      </c>
      <c r="J701" s="285">
        <v>0</v>
      </c>
      <c r="K701" s="284">
        <v>96</v>
      </c>
      <c r="L701" s="285">
        <v>115.3125</v>
      </c>
      <c r="M701" s="286">
        <v>0.19299163179916312</v>
      </c>
      <c r="N701" s="285">
        <v>503</v>
      </c>
    </row>
    <row r="702" spans="2:14" x14ac:dyDescent="0.2">
      <c r="B702" s="104" t="s">
        <v>975</v>
      </c>
      <c r="C702" s="284">
        <v>0</v>
      </c>
      <c r="D702" s="285">
        <v>0</v>
      </c>
      <c r="E702" s="286">
        <v>0</v>
      </c>
      <c r="F702" s="285">
        <v>0</v>
      </c>
      <c r="G702" s="284">
        <v>0</v>
      </c>
      <c r="H702" s="285">
        <v>0</v>
      </c>
      <c r="I702" s="286">
        <v>0</v>
      </c>
      <c r="J702" s="285">
        <v>0</v>
      </c>
      <c r="K702" s="284">
        <v>0</v>
      </c>
      <c r="L702" s="285">
        <v>0</v>
      </c>
      <c r="M702" s="286">
        <v>0</v>
      </c>
      <c r="N702" s="285">
        <v>0</v>
      </c>
    </row>
    <row r="703" spans="2:14" x14ac:dyDescent="0.2">
      <c r="B703" s="104" t="s">
        <v>976</v>
      </c>
      <c r="C703" s="284">
        <v>1588</v>
      </c>
      <c r="D703" s="285">
        <v>181.60453400503778</v>
      </c>
      <c r="E703" s="286">
        <v>0.13938837663301196</v>
      </c>
      <c r="F703" s="285">
        <v>796</v>
      </c>
      <c r="G703" s="284">
        <v>218</v>
      </c>
      <c r="H703" s="285">
        <v>0</v>
      </c>
      <c r="I703" s="286">
        <v>0</v>
      </c>
      <c r="J703" s="285">
        <v>0</v>
      </c>
      <c r="K703" s="284">
        <v>68</v>
      </c>
      <c r="L703" s="285">
        <v>153.9264705882353</v>
      </c>
      <c r="M703" s="286">
        <v>0.19885629607112998</v>
      </c>
      <c r="N703" s="285">
        <v>451</v>
      </c>
    </row>
    <row r="704" spans="2:14" x14ac:dyDescent="0.2">
      <c r="B704" s="104" t="s">
        <v>977</v>
      </c>
      <c r="C704" s="284">
        <v>611</v>
      </c>
      <c r="D704" s="285">
        <v>459.02127659574467</v>
      </c>
      <c r="E704" s="286">
        <v>0.15871242731061153</v>
      </c>
      <c r="F704" s="285">
        <v>3176</v>
      </c>
      <c r="G704" s="284">
        <v>46</v>
      </c>
      <c r="H704" s="285">
        <v>0</v>
      </c>
      <c r="I704" s="286">
        <v>0</v>
      </c>
      <c r="J704" s="285">
        <v>0</v>
      </c>
      <c r="K704" s="284">
        <v>277</v>
      </c>
      <c r="L704" s="285">
        <v>216.8592057761733</v>
      </c>
      <c r="M704" s="286">
        <v>0.19895669454334697</v>
      </c>
      <c r="N704" s="285">
        <v>1021</v>
      </c>
    </row>
    <row r="705" spans="2:14" x14ac:dyDescent="0.2">
      <c r="B705" s="104" t="s">
        <v>978</v>
      </c>
      <c r="C705" s="284">
        <v>1892</v>
      </c>
      <c r="D705" s="285">
        <v>198.29016913319239</v>
      </c>
      <c r="E705" s="286">
        <v>0.14315155104218102</v>
      </c>
      <c r="F705" s="285">
        <v>1039</v>
      </c>
      <c r="G705" s="284">
        <v>398</v>
      </c>
      <c r="H705" s="285">
        <v>0</v>
      </c>
      <c r="I705" s="286">
        <v>0</v>
      </c>
      <c r="J705" s="285">
        <v>0</v>
      </c>
      <c r="K705" s="284">
        <v>1257</v>
      </c>
      <c r="L705" s="285">
        <v>158.78679395385839</v>
      </c>
      <c r="M705" s="286">
        <v>0.19482775955153353</v>
      </c>
      <c r="N705" s="285">
        <v>1008</v>
      </c>
    </row>
    <row r="706" spans="2:14" x14ac:dyDescent="0.2">
      <c r="B706" s="104" t="s">
        <v>979</v>
      </c>
      <c r="C706" s="284">
        <v>1166</v>
      </c>
      <c r="D706" s="285">
        <v>577.38421955403089</v>
      </c>
      <c r="E706" s="286">
        <v>0.3061170204300816</v>
      </c>
      <c r="F706" s="285">
        <v>6497</v>
      </c>
      <c r="G706" s="284">
        <v>237</v>
      </c>
      <c r="H706" s="285">
        <v>0</v>
      </c>
      <c r="I706" s="286">
        <v>0</v>
      </c>
      <c r="J706" s="285">
        <v>0</v>
      </c>
      <c r="K706" s="284">
        <v>68</v>
      </c>
      <c r="L706" s="285">
        <v>157.4264705882353</v>
      </c>
      <c r="M706" s="286">
        <v>0.20607939013591037</v>
      </c>
      <c r="N706" s="285">
        <v>344</v>
      </c>
    </row>
    <row r="707" spans="2:14" x14ac:dyDescent="0.2">
      <c r="B707" s="104" t="s">
        <v>980</v>
      </c>
      <c r="C707" s="284">
        <v>0</v>
      </c>
      <c r="D707" s="285">
        <v>0</v>
      </c>
      <c r="E707" s="286">
        <v>0</v>
      </c>
      <c r="F707" s="285">
        <v>0</v>
      </c>
      <c r="G707" s="284">
        <v>0</v>
      </c>
      <c r="H707" s="285">
        <v>0</v>
      </c>
      <c r="I707" s="286">
        <v>0</v>
      </c>
      <c r="J707" s="285">
        <v>0</v>
      </c>
      <c r="K707" s="284">
        <v>0</v>
      </c>
      <c r="L707" s="285">
        <v>0</v>
      </c>
      <c r="M707" s="286">
        <v>0</v>
      </c>
      <c r="N707" s="285">
        <v>0</v>
      </c>
    </row>
    <row r="708" spans="2:14" x14ac:dyDescent="0.2">
      <c r="B708" s="104" t="s">
        <v>981</v>
      </c>
      <c r="C708" s="284">
        <v>1514</v>
      </c>
      <c r="D708" s="285">
        <v>724.87582562747684</v>
      </c>
      <c r="E708" s="286">
        <v>0.33648335583787414</v>
      </c>
      <c r="F708" s="285">
        <v>7639</v>
      </c>
      <c r="G708" s="284">
        <v>296</v>
      </c>
      <c r="H708" s="285">
        <v>0</v>
      </c>
      <c r="I708" s="286">
        <v>0</v>
      </c>
      <c r="J708" s="285">
        <v>0</v>
      </c>
      <c r="K708" s="284">
        <v>20</v>
      </c>
      <c r="L708" s="285">
        <v>159.80000000000001</v>
      </c>
      <c r="M708" s="286">
        <v>0.20404775585775403</v>
      </c>
      <c r="N708" s="285">
        <v>351</v>
      </c>
    </row>
    <row r="709" spans="2:14" x14ac:dyDescent="0.2">
      <c r="B709" s="104" t="s">
        <v>982</v>
      </c>
      <c r="C709" s="284">
        <v>961</v>
      </c>
      <c r="D709" s="285">
        <v>250.80645161290323</v>
      </c>
      <c r="E709" s="286">
        <v>0.22738529318811107</v>
      </c>
      <c r="F709" s="285">
        <v>1213</v>
      </c>
      <c r="G709" s="284">
        <v>144</v>
      </c>
      <c r="H709" s="285">
        <v>0</v>
      </c>
      <c r="I709" s="286">
        <v>0</v>
      </c>
      <c r="J709" s="285">
        <v>0</v>
      </c>
      <c r="K709" s="284">
        <v>6</v>
      </c>
      <c r="L709" s="285">
        <v>123.16666666666667</v>
      </c>
      <c r="M709" s="286">
        <v>0.20562047857540344</v>
      </c>
      <c r="N709" s="285">
        <v>179</v>
      </c>
    </row>
    <row r="710" spans="2:14" x14ac:dyDescent="0.2">
      <c r="B710" s="104" t="s">
        <v>983</v>
      </c>
      <c r="C710" s="284">
        <v>0</v>
      </c>
      <c r="D710" s="285">
        <v>0</v>
      </c>
      <c r="E710" s="286">
        <v>0</v>
      </c>
      <c r="F710" s="285">
        <v>0</v>
      </c>
      <c r="G710" s="284">
        <v>0</v>
      </c>
      <c r="H710" s="285">
        <v>0</v>
      </c>
      <c r="I710" s="286">
        <v>0</v>
      </c>
      <c r="J710" s="285">
        <v>0</v>
      </c>
      <c r="K710" s="284">
        <v>0</v>
      </c>
      <c r="L710" s="285">
        <v>0</v>
      </c>
      <c r="M710" s="286">
        <v>0</v>
      </c>
      <c r="N710" s="285">
        <v>0</v>
      </c>
    </row>
    <row r="711" spans="2:14" x14ac:dyDescent="0.2">
      <c r="B711" s="104" t="s">
        <v>984</v>
      </c>
      <c r="C711" s="284">
        <v>961</v>
      </c>
      <c r="D711" s="285">
        <v>212.63579604578564</v>
      </c>
      <c r="E711" s="286">
        <v>0.21563835254464081</v>
      </c>
      <c r="F711" s="285">
        <v>597</v>
      </c>
      <c r="G711" s="284">
        <v>348</v>
      </c>
      <c r="H711" s="285">
        <v>0</v>
      </c>
      <c r="I711" s="286">
        <v>0</v>
      </c>
      <c r="J711" s="285">
        <v>0</v>
      </c>
      <c r="K711" s="284">
        <v>8</v>
      </c>
      <c r="L711" s="285">
        <v>126.875</v>
      </c>
      <c r="M711" s="286">
        <v>0.20067220245156192</v>
      </c>
      <c r="N711" s="285">
        <v>250</v>
      </c>
    </row>
    <row r="712" spans="2:14" x14ac:dyDescent="0.2">
      <c r="B712" s="104" t="s">
        <v>985</v>
      </c>
      <c r="C712" s="284">
        <v>40</v>
      </c>
      <c r="D712" s="285">
        <v>186.625</v>
      </c>
      <c r="E712" s="286">
        <v>0.12586410386106905</v>
      </c>
      <c r="F712" s="285">
        <v>621</v>
      </c>
      <c r="G712" s="284">
        <v>13</v>
      </c>
      <c r="H712" s="285">
        <v>0</v>
      </c>
      <c r="I712" s="286">
        <v>0</v>
      </c>
      <c r="J712" s="285">
        <v>0</v>
      </c>
      <c r="K712" s="284">
        <v>0</v>
      </c>
      <c r="L712" s="285">
        <v>0</v>
      </c>
      <c r="M712" s="286">
        <v>0</v>
      </c>
      <c r="N712" s="285">
        <v>0</v>
      </c>
    </row>
    <row r="713" spans="2:14" x14ac:dyDescent="0.2">
      <c r="B713" s="104" t="s">
        <v>986</v>
      </c>
      <c r="C713" s="284">
        <v>886</v>
      </c>
      <c r="D713" s="285">
        <v>218.16591422121897</v>
      </c>
      <c r="E713" s="286">
        <v>0.21063695079598421</v>
      </c>
      <c r="F713" s="285">
        <v>542</v>
      </c>
      <c r="G713" s="284">
        <v>425</v>
      </c>
      <c r="H713" s="285">
        <v>0</v>
      </c>
      <c r="I713" s="286">
        <v>0</v>
      </c>
      <c r="J713" s="285">
        <v>0</v>
      </c>
      <c r="K713" s="284">
        <v>13</v>
      </c>
      <c r="L713" s="285">
        <v>87.461538461538467</v>
      </c>
      <c r="M713" s="286">
        <v>0.20231316725978643</v>
      </c>
      <c r="N713" s="285">
        <v>121</v>
      </c>
    </row>
    <row r="714" spans="2:14" x14ac:dyDescent="0.2">
      <c r="B714" s="104" t="s">
        <v>987</v>
      </c>
      <c r="C714" s="284">
        <v>0</v>
      </c>
      <c r="D714" s="285">
        <v>0</v>
      </c>
      <c r="E714" s="286">
        <v>0</v>
      </c>
      <c r="F714" s="285">
        <v>0</v>
      </c>
      <c r="G714" s="284">
        <v>1</v>
      </c>
      <c r="H714" s="285">
        <v>0</v>
      </c>
      <c r="I714" s="286">
        <v>0</v>
      </c>
      <c r="J714" s="285">
        <v>0</v>
      </c>
      <c r="K714" s="284">
        <v>0</v>
      </c>
      <c r="L714" s="285">
        <v>0</v>
      </c>
      <c r="M714" s="286">
        <v>0</v>
      </c>
      <c r="N714" s="285">
        <v>0</v>
      </c>
    </row>
    <row r="715" spans="2:14" x14ac:dyDescent="0.2">
      <c r="B715" s="104" t="s">
        <v>988</v>
      </c>
      <c r="C715" s="284">
        <v>125</v>
      </c>
      <c r="D715" s="285">
        <v>175.78399999999999</v>
      </c>
      <c r="E715" s="286">
        <v>0.19524266496063691</v>
      </c>
      <c r="F715" s="285">
        <v>388</v>
      </c>
      <c r="G715" s="284">
        <v>38</v>
      </c>
      <c r="H715" s="285">
        <v>0</v>
      </c>
      <c r="I715" s="286">
        <v>0</v>
      </c>
      <c r="J715" s="285">
        <v>0</v>
      </c>
      <c r="K715" s="284">
        <v>0</v>
      </c>
      <c r="L715" s="285">
        <v>0</v>
      </c>
      <c r="M715" s="286">
        <v>0</v>
      </c>
      <c r="N715" s="285">
        <v>0</v>
      </c>
    </row>
    <row r="716" spans="2:14" x14ac:dyDescent="0.2">
      <c r="B716" s="104" t="s">
        <v>989</v>
      </c>
      <c r="C716" s="284">
        <v>1405</v>
      </c>
      <c r="D716" s="285">
        <v>222.12313167259788</v>
      </c>
      <c r="E716" s="286">
        <v>0.16814599380180439</v>
      </c>
      <c r="F716" s="285">
        <v>706</v>
      </c>
      <c r="G716" s="284">
        <v>391</v>
      </c>
      <c r="H716" s="285">
        <v>0</v>
      </c>
      <c r="I716" s="286">
        <v>0</v>
      </c>
      <c r="J716" s="285">
        <v>0</v>
      </c>
      <c r="K716" s="284">
        <v>551</v>
      </c>
      <c r="L716" s="285">
        <v>151.22141560798548</v>
      </c>
      <c r="M716" s="286">
        <v>0.19318542768443181</v>
      </c>
      <c r="N716" s="285">
        <v>494</v>
      </c>
    </row>
    <row r="717" spans="2:14" x14ac:dyDescent="0.2">
      <c r="B717" s="104" t="s">
        <v>990</v>
      </c>
      <c r="C717" s="284">
        <v>0</v>
      </c>
      <c r="D717" s="285">
        <v>0</v>
      </c>
      <c r="E717" s="286">
        <v>0</v>
      </c>
      <c r="F717" s="285">
        <v>0</v>
      </c>
      <c r="G717" s="284">
        <v>0</v>
      </c>
      <c r="H717" s="285">
        <v>0</v>
      </c>
      <c r="I717" s="286">
        <v>0</v>
      </c>
      <c r="J717" s="285">
        <v>0</v>
      </c>
      <c r="K717" s="284">
        <v>0</v>
      </c>
      <c r="L717" s="285">
        <v>0</v>
      </c>
      <c r="M717" s="286">
        <v>0</v>
      </c>
      <c r="N717" s="285">
        <v>0</v>
      </c>
    </row>
    <row r="718" spans="2:14" x14ac:dyDescent="0.2">
      <c r="B718" s="104" t="s">
        <v>991</v>
      </c>
      <c r="C718" s="284">
        <v>596</v>
      </c>
      <c r="D718" s="285">
        <v>132.43624161073825</v>
      </c>
      <c r="E718" s="286">
        <v>0.13898020379020903</v>
      </c>
      <c r="F718" s="285">
        <v>405</v>
      </c>
      <c r="G718" s="284">
        <v>126</v>
      </c>
      <c r="H718" s="285">
        <v>0</v>
      </c>
      <c r="I718" s="286">
        <v>0</v>
      </c>
      <c r="J718" s="285">
        <v>0</v>
      </c>
      <c r="K718" s="284">
        <v>1</v>
      </c>
      <c r="L718" s="285">
        <v>0</v>
      </c>
      <c r="M718" s="286">
        <v>0</v>
      </c>
      <c r="N718" s="285">
        <v>0</v>
      </c>
    </row>
    <row r="719" spans="2:14" x14ac:dyDescent="0.2">
      <c r="B719" s="104" t="s">
        <v>992</v>
      </c>
      <c r="C719" s="284">
        <v>13</v>
      </c>
      <c r="D719" s="285">
        <v>133.30769230769232</v>
      </c>
      <c r="E719" s="286">
        <v>0.15184438797862088</v>
      </c>
      <c r="F719" s="285">
        <v>217</v>
      </c>
      <c r="G719" s="284">
        <v>3</v>
      </c>
      <c r="H719" s="285">
        <v>0</v>
      </c>
      <c r="I719" s="286">
        <v>0</v>
      </c>
      <c r="J719" s="285">
        <v>0</v>
      </c>
      <c r="K719" s="284">
        <v>0</v>
      </c>
      <c r="L719" s="285">
        <v>0</v>
      </c>
      <c r="M719" s="286">
        <v>0</v>
      </c>
      <c r="N719" s="285">
        <v>0</v>
      </c>
    </row>
    <row r="720" spans="2:14" x14ac:dyDescent="0.2">
      <c r="B720" s="104" t="s">
        <v>993</v>
      </c>
      <c r="C720" s="284">
        <v>823</v>
      </c>
      <c r="D720" s="285">
        <v>248.15431348724181</v>
      </c>
      <c r="E720" s="286">
        <v>0.20106918703389209</v>
      </c>
      <c r="F720" s="285">
        <v>843</v>
      </c>
      <c r="G720" s="284">
        <v>221</v>
      </c>
      <c r="H720" s="285">
        <v>0</v>
      </c>
      <c r="I720" s="286">
        <v>0</v>
      </c>
      <c r="J720" s="285">
        <v>0</v>
      </c>
      <c r="K720" s="284">
        <v>17</v>
      </c>
      <c r="L720" s="285">
        <v>110.88235294117646</v>
      </c>
      <c r="M720" s="286">
        <v>0.20034009990434698</v>
      </c>
      <c r="N720" s="285">
        <v>179</v>
      </c>
    </row>
    <row r="721" spans="2:14" x14ac:dyDescent="0.2">
      <c r="B721" s="104" t="s">
        <v>994</v>
      </c>
      <c r="C721" s="284">
        <v>139</v>
      </c>
      <c r="D721" s="285">
        <v>175.89928057553956</v>
      </c>
      <c r="E721" s="286">
        <v>0.14851034105749084</v>
      </c>
      <c r="F721" s="285">
        <v>551</v>
      </c>
      <c r="G721" s="284">
        <v>43</v>
      </c>
      <c r="H721" s="285">
        <v>0</v>
      </c>
      <c r="I721" s="286">
        <v>0</v>
      </c>
      <c r="J721" s="285">
        <v>0</v>
      </c>
      <c r="K721" s="284">
        <v>0</v>
      </c>
      <c r="L721" s="285">
        <v>0</v>
      </c>
      <c r="M721" s="286">
        <v>0</v>
      </c>
      <c r="N721" s="285">
        <v>0</v>
      </c>
    </row>
    <row r="722" spans="2:14" x14ac:dyDescent="0.2">
      <c r="B722" s="104" t="s">
        <v>995</v>
      </c>
      <c r="C722" s="284">
        <v>107</v>
      </c>
      <c r="D722" s="285">
        <v>185.61682242990653</v>
      </c>
      <c r="E722" s="286">
        <v>0.15713313712459254</v>
      </c>
      <c r="F722" s="285">
        <v>409</v>
      </c>
      <c r="G722" s="284">
        <v>4</v>
      </c>
      <c r="H722" s="285">
        <v>0</v>
      </c>
      <c r="I722" s="286">
        <v>0</v>
      </c>
      <c r="J722" s="285">
        <v>0</v>
      </c>
      <c r="K722" s="284">
        <v>9</v>
      </c>
      <c r="L722" s="285">
        <v>93.222222222222229</v>
      </c>
      <c r="M722" s="286">
        <v>0.1974117647058824</v>
      </c>
      <c r="N722" s="285">
        <v>113</v>
      </c>
    </row>
    <row r="723" spans="2:14" x14ac:dyDescent="0.2">
      <c r="B723" s="104" t="s">
        <v>996</v>
      </c>
      <c r="C723" s="284">
        <v>993</v>
      </c>
      <c r="D723" s="285">
        <v>218.89828801611279</v>
      </c>
      <c r="E723" s="286">
        <v>0.19841299543688273</v>
      </c>
      <c r="F723" s="285">
        <v>751</v>
      </c>
      <c r="G723" s="284">
        <v>486</v>
      </c>
      <c r="H723" s="285">
        <v>0</v>
      </c>
      <c r="I723" s="286">
        <v>0</v>
      </c>
      <c r="J723" s="285">
        <v>0</v>
      </c>
      <c r="K723" s="284">
        <v>28</v>
      </c>
      <c r="L723" s="285">
        <v>103.78571428571429</v>
      </c>
      <c r="M723" s="286">
        <v>0.20264993026499312</v>
      </c>
      <c r="N723" s="285">
        <v>177</v>
      </c>
    </row>
    <row r="724" spans="2:14" x14ac:dyDescent="0.2">
      <c r="B724" s="104" t="s">
        <v>997</v>
      </c>
      <c r="C724" s="284">
        <v>0</v>
      </c>
      <c r="D724" s="285">
        <v>0</v>
      </c>
      <c r="E724" s="286">
        <v>0</v>
      </c>
      <c r="F724" s="285">
        <v>0</v>
      </c>
      <c r="G724" s="284">
        <v>0</v>
      </c>
      <c r="H724" s="285">
        <v>0</v>
      </c>
      <c r="I724" s="286">
        <v>0</v>
      </c>
      <c r="J724" s="285">
        <v>0</v>
      </c>
      <c r="K724" s="284">
        <v>0</v>
      </c>
      <c r="L724" s="285">
        <v>0</v>
      </c>
      <c r="M724" s="286">
        <v>0</v>
      </c>
      <c r="N724" s="285">
        <v>0</v>
      </c>
    </row>
    <row r="725" spans="2:14" x14ac:dyDescent="0.2">
      <c r="B725" s="104" t="s">
        <v>998</v>
      </c>
      <c r="C725" s="284">
        <v>0</v>
      </c>
      <c r="D725" s="285">
        <v>0</v>
      </c>
      <c r="E725" s="286">
        <v>0</v>
      </c>
      <c r="F725" s="285">
        <v>0</v>
      </c>
      <c r="G725" s="284">
        <v>0</v>
      </c>
      <c r="H725" s="285">
        <v>0</v>
      </c>
      <c r="I725" s="286">
        <v>0</v>
      </c>
      <c r="J725" s="285">
        <v>0</v>
      </c>
      <c r="K725" s="284">
        <v>0</v>
      </c>
      <c r="L725" s="285">
        <v>0</v>
      </c>
      <c r="M725" s="286">
        <v>0</v>
      </c>
      <c r="N725" s="285">
        <v>0</v>
      </c>
    </row>
    <row r="726" spans="2:14" x14ac:dyDescent="0.2">
      <c r="B726" s="104" t="s">
        <v>999</v>
      </c>
      <c r="C726" s="284">
        <v>219</v>
      </c>
      <c r="D726" s="285">
        <v>208.09132420091325</v>
      </c>
      <c r="E726" s="286">
        <v>0.18670927564732875</v>
      </c>
      <c r="F726" s="285">
        <v>535</v>
      </c>
      <c r="G726" s="284">
        <v>48</v>
      </c>
      <c r="H726" s="285">
        <v>0</v>
      </c>
      <c r="I726" s="286">
        <v>0</v>
      </c>
      <c r="J726" s="285">
        <v>0</v>
      </c>
      <c r="K726" s="284">
        <v>0</v>
      </c>
      <c r="L726" s="285">
        <v>0</v>
      </c>
      <c r="M726" s="286">
        <v>0</v>
      </c>
      <c r="N726" s="285">
        <v>0</v>
      </c>
    </row>
    <row r="727" spans="2:14" x14ac:dyDescent="0.2">
      <c r="B727" s="104" t="s">
        <v>1000</v>
      </c>
      <c r="C727" s="284">
        <v>174</v>
      </c>
      <c r="D727" s="285">
        <v>206.16666666666666</v>
      </c>
      <c r="E727" s="286">
        <v>0.20090840866068538</v>
      </c>
      <c r="F727" s="285">
        <v>550</v>
      </c>
      <c r="G727" s="284">
        <v>85</v>
      </c>
      <c r="H727" s="285">
        <v>0</v>
      </c>
      <c r="I727" s="286">
        <v>0</v>
      </c>
      <c r="J727" s="285">
        <v>0</v>
      </c>
      <c r="K727" s="284">
        <v>1</v>
      </c>
      <c r="L727" s="285">
        <v>55</v>
      </c>
      <c r="M727" s="286">
        <v>0.20522388059701502</v>
      </c>
      <c r="N727" s="285">
        <v>55</v>
      </c>
    </row>
    <row r="728" spans="2:14" x14ac:dyDescent="0.2">
      <c r="B728" s="104" t="s">
        <v>1001</v>
      </c>
      <c r="C728" s="284">
        <v>927</v>
      </c>
      <c r="D728" s="285">
        <v>213.04314994606256</v>
      </c>
      <c r="E728" s="286">
        <v>0.21300064172737909</v>
      </c>
      <c r="F728" s="285">
        <v>496</v>
      </c>
      <c r="G728" s="284">
        <v>170</v>
      </c>
      <c r="H728" s="285">
        <v>0</v>
      </c>
      <c r="I728" s="286">
        <v>0</v>
      </c>
      <c r="J728" s="285">
        <v>0</v>
      </c>
      <c r="K728" s="284">
        <v>14</v>
      </c>
      <c r="L728" s="285">
        <v>88.142857142857139</v>
      </c>
      <c r="M728" s="286">
        <v>0.20242782152230965</v>
      </c>
      <c r="N728" s="285">
        <v>158</v>
      </c>
    </row>
    <row r="729" spans="2:14" x14ac:dyDescent="0.2">
      <c r="B729" s="104" t="s">
        <v>1002</v>
      </c>
      <c r="C729" s="284">
        <v>530</v>
      </c>
      <c r="D729" s="285">
        <v>224.26981132075471</v>
      </c>
      <c r="E729" s="286">
        <v>0.18593581105919421</v>
      </c>
      <c r="F729" s="285">
        <v>1067</v>
      </c>
      <c r="G729" s="284">
        <v>60</v>
      </c>
      <c r="H729" s="285">
        <v>0</v>
      </c>
      <c r="I729" s="286">
        <v>0</v>
      </c>
      <c r="J729" s="285">
        <v>0</v>
      </c>
      <c r="K729" s="284">
        <v>0</v>
      </c>
      <c r="L729" s="285">
        <v>0</v>
      </c>
      <c r="M729" s="286">
        <v>0</v>
      </c>
      <c r="N729" s="285">
        <v>0</v>
      </c>
    </row>
    <row r="730" spans="2:14" x14ac:dyDescent="0.2">
      <c r="B730" s="104" t="s">
        <v>1003</v>
      </c>
      <c r="C730" s="284">
        <v>2821</v>
      </c>
      <c r="D730" s="285">
        <v>282.45444877702943</v>
      </c>
      <c r="E730" s="286">
        <v>0.14908123165026566</v>
      </c>
      <c r="F730" s="285">
        <v>3051</v>
      </c>
      <c r="G730" s="284">
        <v>366</v>
      </c>
      <c r="H730" s="285">
        <v>0</v>
      </c>
      <c r="I730" s="286">
        <v>0</v>
      </c>
      <c r="J730" s="285">
        <v>0</v>
      </c>
      <c r="K730" s="284">
        <v>678</v>
      </c>
      <c r="L730" s="285">
        <v>189.5</v>
      </c>
      <c r="M730" s="286">
        <v>0.1964778620047376</v>
      </c>
      <c r="N730" s="285">
        <v>847</v>
      </c>
    </row>
    <row r="731" spans="2:14" x14ac:dyDescent="0.2">
      <c r="B731" s="104" t="s">
        <v>1004</v>
      </c>
      <c r="C731" s="284">
        <v>145</v>
      </c>
      <c r="D731" s="285">
        <v>131.44137931034481</v>
      </c>
      <c r="E731" s="286">
        <v>0.15169411259063525</v>
      </c>
      <c r="F731" s="285">
        <v>456</v>
      </c>
      <c r="G731" s="284">
        <v>33</v>
      </c>
      <c r="H731" s="285">
        <v>0</v>
      </c>
      <c r="I731" s="286">
        <v>0</v>
      </c>
      <c r="J731" s="285">
        <v>0</v>
      </c>
      <c r="K731" s="284">
        <v>0</v>
      </c>
      <c r="L731" s="285">
        <v>0</v>
      </c>
      <c r="M731" s="286">
        <v>0</v>
      </c>
      <c r="N731" s="285">
        <v>0</v>
      </c>
    </row>
    <row r="732" spans="2:14" x14ac:dyDescent="0.2">
      <c r="B732" s="104" t="s">
        <v>1005</v>
      </c>
      <c r="C732" s="284">
        <v>0</v>
      </c>
      <c r="D732" s="285">
        <v>0</v>
      </c>
      <c r="E732" s="286">
        <v>0</v>
      </c>
      <c r="F732" s="285">
        <v>0</v>
      </c>
      <c r="G732" s="284">
        <v>0</v>
      </c>
      <c r="H732" s="285">
        <v>0</v>
      </c>
      <c r="I732" s="286">
        <v>0</v>
      </c>
      <c r="J732" s="285">
        <v>0</v>
      </c>
      <c r="K732" s="284">
        <v>0</v>
      </c>
      <c r="L732" s="285">
        <v>0</v>
      </c>
      <c r="M732" s="286">
        <v>0</v>
      </c>
      <c r="N732" s="285">
        <v>0</v>
      </c>
    </row>
    <row r="733" spans="2:14" x14ac:dyDescent="0.2">
      <c r="B733" s="104" t="s">
        <v>1006</v>
      </c>
      <c r="C733" s="284">
        <v>175</v>
      </c>
      <c r="D733" s="285">
        <v>292.43428571428569</v>
      </c>
      <c r="E733" s="286">
        <v>0.18979591079859226</v>
      </c>
      <c r="F733" s="285">
        <v>1017</v>
      </c>
      <c r="G733" s="284">
        <v>25</v>
      </c>
      <c r="H733" s="285">
        <v>0</v>
      </c>
      <c r="I733" s="286">
        <v>0</v>
      </c>
      <c r="J733" s="285">
        <v>0</v>
      </c>
      <c r="K733" s="284">
        <v>0</v>
      </c>
      <c r="L733" s="285">
        <v>0</v>
      </c>
      <c r="M733" s="286">
        <v>0</v>
      </c>
      <c r="N733" s="285">
        <v>0</v>
      </c>
    </row>
    <row r="734" spans="2:14" x14ac:dyDescent="0.2">
      <c r="B734" s="104" t="s">
        <v>1007</v>
      </c>
      <c r="C734" s="284">
        <v>23</v>
      </c>
      <c r="D734" s="285">
        <v>173.13043478260869</v>
      </c>
      <c r="E734" s="286">
        <v>0.20849259123514319</v>
      </c>
      <c r="F734" s="285">
        <v>443</v>
      </c>
      <c r="G734" s="284">
        <v>10</v>
      </c>
      <c r="H734" s="285">
        <v>0</v>
      </c>
      <c r="I734" s="286">
        <v>0</v>
      </c>
      <c r="J734" s="285">
        <v>0</v>
      </c>
      <c r="K734" s="284">
        <v>0</v>
      </c>
      <c r="L734" s="285">
        <v>0</v>
      </c>
      <c r="M734" s="286">
        <v>0</v>
      </c>
      <c r="N734" s="285">
        <v>0</v>
      </c>
    </row>
    <row r="735" spans="2:14" x14ac:dyDescent="0.2">
      <c r="B735" s="104" t="s">
        <v>1008</v>
      </c>
      <c r="C735" s="284">
        <v>5</v>
      </c>
      <c r="D735" s="285">
        <v>278.39999999999998</v>
      </c>
      <c r="E735" s="286">
        <v>0.19741880584314275</v>
      </c>
      <c r="F735" s="285">
        <v>567</v>
      </c>
      <c r="G735" s="284">
        <v>3</v>
      </c>
      <c r="H735" s="285">
        <v>0</v>
      </c>
      <c r="I735" s="286">
        <v>0</v>
      </c>
      <c r="J735" s="285">
        <v>0</v>
      </c>
      <c r="K735" s="284">
        <v>0</v>
      </c>
      <c r="L735" s="285">
        <v>0</v>
      </c>
      <c r="M735" s="286">
        <v>0</v>
      </c>
      <c r="N735" s="285">
        <v>0</v>
      </c>
    </row>
    <row r="736" spans="2:14" x14ac:dyDescent="0.2">
      <c r="B736" s="104" t="s">
        <v>1009</v>
      </c>
      <c r="C736" s="284">
        <v>26</v>
      </c>
      <c r="D736" s="285">
        <v>158.11538461538461</v>
      </c>
      <c r="E736" s="286">
        <v>0.20375693893735125</v>
      </c>
      <c r="F736" s="285">
        <v>250</v>
      </c>
      <c r="G736" s="284">
        <v>2</v>
      </c>
      <c r="H736" s="285">
        <v>0</v>
      </c>
      <c r="I736" s="286">
        <v>0</v>
      </c>
      <c r="J736" s="285">
        <v>0</v>
      </c>
      <c r="K736" s="284">
        <v>0</v>
      </c>
      <c r="L736" s="285">
        <v>0</v>
      </c>
      <c r="M736" s="286">
        <v>0</v>
      </c>
      <c r="N736" s="285">
        <v>0</v>
      </c>
    </row>
    <row r="737" spans="2:15" x14ac:dyDescent="0.2">
      <c r="B737" s="104" t="s">
        <v>1010</v>
      </c>
      <c r="C737" s="284">
        <v>1054</v>
      </c>
      <c r="D737" s="285">
        <v>304.61859582542695</v>
      </c>
      <c r="E737" s="286">
        <v>0.16271214614436147</v>
      </c>
      <c r="F737" s="285">
        <v>2771</v>
      </c>
      <c r="G737" s="284">
        <v>469</v>
      </c>
      <c r="H737" s="285">
        <v>0</v>
      </c>
      <c r="I737" s="286">
        <v>0</v>
      </c>
      <c r="J737" s="285">
        <v>0</v>
      </c>
      <c r="K737" s="284">
        <v>1244</v>
      </c>
      <c r="L737" s="285">
        <v>161.42363344051446</v>
      </c>
      <c r="M737" s="286">
        <v>0.1950009467903806</v>
      </c>
      <c r="N737" s="285">
        <v>1262</v>
      </c>
    </row>
    <row r="738" spans="2:15" x14ac:dyDescent="0.2">
      <c r="B738" s="104" t="s">
        <v>1011</v>
      </c>
      <c r="C738" s="284">
        <v>0</v>
      </c>
      <c r="D738" s="285">
        <v>0</v>
      </c>
      <c r="E738" s="286">
        <v>0</v>
      </c>
      <c r="F738" s="285">
        <v>0</v>
      </c>
      <c r="G738" s="284">
        <v>0</v>
      </c>
      <c r="H738" s="285">
        <v>0</v>
      </c>
      <c r="I738" s="286">
        <v>0</v>
      </c>
      <c r="J738" s="285">
        <v>0</v>
      </c>
      <c r="K738" s="284">
        <v>0</v>
      </c>
      <c r="L738" s="285">
        <v>0</v>
      </c>
      <c r="M738" s="286">
        <v>0</v>
      </c>
      <c r="N738" s="285">
        <v>0</v>
      </c>
    </row>
    <row r="739" spans="2:15" x14ac:dyDescent="0.2">
      <c r="B739" s="104" t="s">
        <v>1012</v>
      </c>
      <c r="C739" s="284">
        <v>1491</v>
      </c>
      <c r="D739" s="285">
        <v>408.50905432595573</v>
      </c>
      <c r="E739" s="286">
        <v>0.19943890035471479</v>
      </c>
      <c r="F739" s="285">
        <v>3429</v>
      </c>
      <c r="G739" s="284">
        <v>382</v>
      </c>
      <c r="H739" s="285">
        <v>0</v>
      </c>
      <c r="I739" s="286">
        <v>0</v>
      </c>
      <c r="J739" s="285">
        <v>0</v>
      </c>
      <c r="K739" s="284">
        <v>1057</v>
      </c>
      <c r="L739" s="285">
        <v>150.1608325449385</v>
      </c>
      <c r="M739" s="286">
        <v>0.19253981020174704</v>
      </c>
      <c r="N739" s="285">
        <v>578</v>
      </c>
    </row>
    <row r="740" spans="2:15" x14ac:dyDescent="0.2">
      <c r="B740" s="105" t="s">
        <v>1013</v>
      </c>
      <c r="C740" s="287">
        <v>0</v>
      </c>
      <c r="D740" s="288">
        <v>0</v>
      </c>
      <c r="E740" s="289">
        <v>0</v>
      </c>
      <c r="F740" s="288">
        <v>0</v>
      </c>
      <c r="G740" s="287">
        <v>0</v>
      </c>
      <c r="H740" s="288">
        <v>0</v>
      </c>
      <c r="I740" s="289">
        <v>0</v>
      </c>
      <c r="J740" s="288">
        <v>0</v>
      </c>
      <c r="K740" s="287">
        <v>0</v>
      </c>
      <c r="L740" s="288">
        <v>0</v>
      </c>
      <c r="M740" s="289">
        <v>0</v>
      </c>
      <c r="N740" s="288">
        <v>0</v>
      </c>
    </row>
    <row r="742" spans="2:15" x14ac:dyDescent="0.2">
      <c r="O742" s="12" t="s">
        <v>313</v>
      </c>
    </row>
    <row r="743" spans="2:15" x14ac:dyDescent="0.2">
      <c r="O743" s="12" t="s">
        <v>318</v>
      </c>
    </row>
    <row r="744" spans="2:15" x14ac:dyDescent="0.2">
      <c r="B744" s="3" t="s">
        <v>0</v>
      </c>
      <c r="C744" s="272"/>
      <c r="D744" s="273"/>
      <c r="E744" s="274"/>
      <c r="F744" s="274"/>
      <c r="G744" s="272"/>
      <c r="H744" s="273"/>
      <c r="I744" s="274"/>
      <c r="J744" s="274"/>
      <c r="K744" s="272"/>
      <c r="L744" s="273"/>
      <c r="M744" s="274"/>
      <c r="N744" s="274"/>
    </row>
    <row r="745" spans="2:15" x14ac:dyDescent="0.2">
      <c r="B745" s="3" t="s">
        <v>277</v>
      </c>
      <c r="C745" s="272"/>
      <c r="D745" s="273"/>
      <c r="E745" s="274"/>
      <c r="F745" s="274"/>
      <c r="G745" s="272"/>
      <c r="H745" s="273"/>
      <c r="I745" s="274"/>
      <c r="J745" s="274"/>
      <c r="K745" s="272"/>
      <c r="L745" s="273"/>
      <c r="M745" s="274"/>
      <c r="N745" s="274"/>
    </row>
    <row r="746" spans="2:15" x14ac:dyDescent="0.2">
      <c r="B746" s="103" t="s">
        <v>308</v>
      </c>
      <c r="C746" s="272"/>
      <c r="D746" s="273"/>
      <c r="E746" s="274"/>
      <c r="F746" s="274"/>
      <c r="G746" s="272"/>
      <c r="H746" s="273"/>
      <c r="I746" s="274"/>
      <c r="J746" s="274"/>
      <c r="K746" s="272"/>
      <c r="L746" s="273"/>
      <c r="M746" s="274"/>
      <c r="N746" s="274"/>
    </row>
    <row r="747" spans="2:15" x14ac:dyDescent="0.2">
      <c r="B747" s="3"/>
      <c r="C747" s="101"/>
      <c r="D747" s="101"/>
      <c r="E747" s="101"/>
      <c r="F747" s="101"/>
      <c r="G747" s="101"/>
      <c r="H747" s="101"/>
      <c r="I747" s="101"/>
      <c r="J747" s="101"/>
      <c r="K747" s="101"/>
      <c r="L747" s="101"/>
      <c r="M747" s="101"/>
      <c r="N747" s="101"/>
    </row>
    <row r="748" spans="2:15" x14ac:dyDescent="0.2">
      <c r="B748" s="109"/>
      <c r="C748" s="180" t="s">
        <v>152</v>
      </c>
      <c r="D748" s="275"/>
      <c r="E748" s="276"/>
      <c r="F748" s="277"/>
      <c r="G748" s="180" t="s">
        <v>2699</v>
      </c>
      <c r="H748" s="275"/>
      <c r="I748" s="276"/>
      <c r="J748" s="277"/>
      <c r="K748" s="180" t="s">
        <v>376</v>
      </c>
      <c r="L748" s="275"/>
      <c r="M748" s="276"/>
      <c r="N748" s="277"/>
    </row>
    <row r="749" spans="2:15" ht="25.5" x14ac:dyDescent="0.2">
      <c r="B749" s="181" t="s">
        <v>314</v>
      </c>
      <c r="C749" s="278" t="s">
        <v>2853</v>
      </c>
      <c r="D749" s="279" t="s">
        <v>2850</v>
      </c>
      <c r="E749" s="280" t="s">
        <v>2851</v>
      </c>
      <c r="F749" s="279" t="s">
        <v>2852</v>
      </c>
      <c r="G749" s="278" t="s">
        <v>2853</v>
      </c>
      <c r="H749" s="279" t="s">
        <v>2850</v>
      </c>
      <c r="I749" s="280" t="s">
        <v>2851</v>
      </c>
      <c r="J749" s="279" t="s">
        <v>2852</v>
      </c>
      <c r="K749" s="278" t="s">
        <v>2853</v>
      </c>
      <c r="L749" s="279" t="s">
        <v>2850</v>
      </c>
      <c r="M749" s="280" t="s">
        <v>2851</v>
      </c>
      <c r="N749" s="279" t="s">
        <v>2852</v>
      </c>
    </row>
    <row r="750" spans="2:15" x14ac:dyDescent="0.2">
      <c r="B750" s="129" t="s">
        <v>1014</v>
      </c>
      <c r="C750" s="281">
        <v>1000</v>
      </c>
      <c r="D750" s="282">
        <v>592.55100000000004</v>
      </c>
      <c r="E750" s="283">
        <v>0.22803052459823903</v>
      </c>
      <c r="F750" s="282">
        <v>6116</v>
      </c>
      <c r="G750" s="281">
        <v>389</v>
      </c>
      <c r="H750" s="282">
        <v>0</v>
      </c>
      <c r="I750" s="283">
        <v>0</v>
      </c>
      <c r="J750" s="282">
        <v>0</v>
      </c>
      <c r="K750" s="281">
        <v>1529</v>
      </c>
      <c r="L750" s="282">
        <v>171.20340091563114</v>
      </c>
      <c r="M750" s="283">
        <v>0.19488650915133499</v>
      </c>
      <c r="N750" s="282">
        <v>743</v>
      </c>
    </row>
    <row r="751" spans="2:15" x14ac:dyDescent="0.2">
      <c r="B751" s="104" t="s">
        <v>1015</v>
      </c>
      <c r="C751" s="284">
        <v>9</v>
      </c>
      <c r="D751" s="285">
        <v>243.33333333333334</v>
      </c>
      <c r="E751" s="286">
        <v>0.26074532682462204</v>
      </c>
      <c r="F751" s="285">
        <v>402</v>
      </c>
      <c r="G751" s="284">
        <v>2</v>
      </c>
      <c r="H751" s="285">
        <v>0</v>
      </c>
      <c r="I751" s="286">
        <v>0</v>
      </c>
      <c r="J751" s="285">
        <v>0</v>
      </c>
      <c r="K751" s="284">
        <v>0</v>
      </c>
      <c r="L751" s="285">
        <v>0</v>
      </c>
      <c r="M751" s="286">
        <v>0</v>
      </c>
      <c r="N751" s="285">
        <v>0</v>
      </c>
    </row>
    <row r="752" spans="2:15" x14ac:dyDescent="0.2">
      <c r="B752" s="104" t="s">
        <v>1016</v>
      </c>
      <c r="C752" s="284">
        <v>1</v>
      </c>
      <c r="D752" s="285">
        <v>63</v>
      </c>
      <c r="E752" s="286">
        <v>0.18694362017804145</v>
      </c>
      <c r="F752" s="285">
        <v>63</v>
      </c>
      <c r="G752" s="284">
        <v>1</v>
      </c>
      <c r="H752" s="285">
        <v>0</v>
      </c>
      <c r="I752" s="286">
        <v>0</v>
      </c>
      <c r="J752" s="285">
        <v>0</v>
      </c>
      <c r="K752" s="284">
        <v>0</v>
      </c>
      <c r="L752" s="285">
        <v>0</v>
      </c>
      <c r="M752" s="286">
        <v>0</v>
      </c>
      <c r="N752" s="285">
        <v>0</v>
      </c>
    </row>
    <row r="753" spans="2:14" x14ac:dyDescent="0.2">
      <c r="B753" s="104" t="s">
        <v>1017</v>
      </c>
      <c r="C753" s="284">
        <v>38</v>
      </c>
      <c r="D753" s="285">
        <v>373.44736842105266</v>
      </c>
      <c r="E753" s="286">
        <v>0.21817874329289855</v>
      </c>
      <c r="F753" s="285">
        <v>1206</v>
      </c>
      <c r="G753" s="284">
        <v>1</v>
      </c>
      <c r="H753" s="285">
        <v>0</v>
      </c>
      <c r="I753" s="286">
        <v>0</v>
      </c>
      <c r="J753" s="285">
        <v>0</v>
      </c>
      <c r="K753" s="284">
        <v>0</v>
      </c>
      <c r="L753" s="285">
        <v>0</v>
      </c>
      <c r="M753" s="286">
        <v>0</v>
      </c>
      <c r="N753" s="285">
        <v>0</v>
      </c>
    </row>
    <row r="754" spans="2:14" x14ac:dyDescent="0.2">
      <c r="B754" s="104" t="s">
        <v>1018</v>
      </c>
      <c r="C754" s="284">
        <v>1543</v>
      </c>
      <c r="D754" s="285">
        <v>394.40181464679199</v>
      </c>
      <c r="E754" s="286">
        <v>0.16749077862479456</v>
      </c>
      <c r="F754" s="285">
        <v>2996</v>
      </c>
      <c r="G754" s="284">
        <v>181</v>
      </c>
      <c r="H754" s="285">
        <v>0</v>
      </c>
      <c r="I754" s="286">
        <v>0</v>
      </c>
      <c r="J754" s="285">
        <v>0</v>
      </c>
      <c r="K754" s="284">
        <v>1086</v>
      </c>
      <c r="L754" s="285">
        <v>194.7670349907919</v>
      </c>
      <c r="M754" s="286">
        <v>0.19854804053996977</v>
      </c>
      <c r="N754" s="285">
        <v>906</v>
      </c>
    </row>
    <row r="755" spans="2:14" x14ac:dyDescent="0.2">
      <c r="B755" s="104" t="s">
        <v>1019</v>
      </c>
      <c r="C755" s="284">
        <v>25</v>
      </c>
      <c r="D755" s="285">
        <v>148.91999999999999</v>
      </c>
      <c r="E755" s="286">
        <v>0.17820218265364729</v>
      </c>
      <c r="F755" s="285">
        <v>260</v>
      </c>
      <c r="G755" s="284">
        <v>7</v>
      </c>
      <c r="H755" s="285">
        <v>0</v>
      </c>
      <c r="I755" s="286">
        <v>0</v>
      </c>
      <c r="J755" s="285">
        <v>0</v>
      </c>
      <c r="K755" s="284">
        <v>0</v>
      </c>
      <c r="L755" s="285">
        <v>0</v>
      </c>
      <c r="M755" s="286">
        <v>0</v>
      </c>
      <c r="N755" s="285">
        <v>0</v>
      </c>
    </row>
    <row r="756" spans="2:14" x14ac:dyDescent="0.2">
      <c r="B756" s="104" t="s">
        <v>1020</v>
      </c>
      <c r="C756" s="284">
        <v>276</v>
      </c>
      <c r="D756" s="285">
        <v>210.52898550724638</v>
      </c>
      <c r="E756" s="286">
        <v>0.18015744320665728</v>
      </c>
      <c r="F756" s="285">
        <v>1688</v>
      </c>
      <c r="G756" s="284">
        <v>74</v>
      </c>
      <c r="H756" s="285">
        <v>0</v>
      </c>
      <c r="I756" s="286">
        <v>0</v>
      </c>
      <c r="J756" s="285">
        <v>0</v>
      </c>
      <c r="K756" s="284">
        <v>0</v>
      </c>
      <c r="L756" s="285">
        <v>0</v>
      </c>
      <c r="M756" s="286">
        <v>0</v>
      </c>
      <c r="N756" s="285">
        <v>0</v>
      </c>
    </row>
    <row r="757" spans="2:14" x14ac:dyDescent="0.2">
      <c r="B757" s="104" t="s">
        <v>1021</v>
      </c>
      <c r="C757" s="284">
        <v>7</v>
      </c>
      <c r="D757" s="285">
        <v>324.42857142857144</v>
      </c>
      <c r="E757" s="286">
        <v>0.25419744795164534</v>
      </c>
      <c r="F757" s="285">
        <v>666</v>
      </c>
      <c r="G757" s="284">
        <v>2</v>
      </c>
      <c r="H757" s="285">
        <v>0</v>
      </c>
      <c r="I757" s="286">
        <v>0</v>
      </c>
      <c r="J757" s="285">
        <v>0</v>
      </c>
      <c r="K757" s="284">
        <v>0</v>
      </c>
      <c r="L757" s="285">
        <v>0</v>
      </c>
      <c r="M757" s="286">
        <v>0</v>
      </c>
      <c r="N757" s="285">
        <v>0</v>
      </c>
    </row>
    <row r="758" spans="2:14" x14ac:dyDescent="0.2">
      <c r="B758" s="104" t="s">
        <v>1022</v>
      </c>
      <c r="C758" s="284">
        <v>120</v>
      </c>
      <c r="D758" s="285">
        <v>149.24166666666667</v>
      </c>
      <c r="E758" s="286">
        <v>0.13986926062745519</v>
      </c>
      <c r="F758" s="285">
        <v>530</v>
      </c>
      <c r="G758" s="284">
        <v>62</v>
      </c>
      <c r="H758" s="285">
        <v>0</v>
      </c>
      <c r="I758" s="286">
        <v>0</v>
      </c>
      <c r="J758" s="285">
        <v>0</v>
      </c>
      <c r="K758" s="284">
        <v>0</v>
      </c>
      <c r="L758" s="285">
        <v>0</v>
      </c>
      <c r="M758" s="286">
        <v>0</v>
      </c>
      <c r="N758" s="285">
        <v>0</v>
      </c>
    </row>
    <row r="759" spans="2:14" x14ac:dyDescent="0.2">
      <c r="B759" s="104" t="s">
        <v>1023</v>
      </c>
      <c r="C759" s="284">
        <v>592</v>
      </c>
      <c r="D759" s="285">
        <v>137.61148648648648</v>
      </c>
      <c r="E759" s="286">
        <v>0.15290825242080652</v>
      </c>
      <c r="F759" s="285">
        <v>426</v>
      </c>
      <c r="G759" s="284">
        <v>145</v>
      </c>
      <c r="H759" s="285">
        <v>0</v>
      </c>
      <c r="I759" s="286">
        <v>0</v>
      </c>
      <c r="J759" s="285">
        <v>0</v>
      </c>
      <c r="K759" s="284">
        <v>0</v>
      </c>
      <c r="L759" s="285">
        <v>0</v>
      </c>
      <c r="M759" s="286">
        <v>0</v>
      </c>
      <c r="N759" s="285">
        <v>0</v>
      </c>
    </row>
    <row r="760" spans="2:14" x14ac:dyDescent="0.2">
      <c r="B760" s="104" t="s">
        <v>1024</v>
      </c>
      <c r="C760" s="284">
        <v>0</v>
      </c>
      <c r="D760" s="285">
        <v>0</v>
      </c>
      <c r="E760" s="286">
        <v>0</v>
      </c>
      <c r="F760" s="285">
        <v>0</v>
      </c>
      <c r="G760" s="284">
        <v>5</v>
      </c>
      <c r="H760" s="285">
        <v>0</v>
      </c>
      <c r="I760" s="286">
        <v>0</v>
      </c>
      <c r="J760" s="285">
        <v>0</v>
      </c>
      <c r="K760" s="284">
        <v>0</v>
      </c>
      <c r="L760" s="285">
        <v>0</v>
      </c>
      <c r="M760" s="286">
        <v>0</v>
      </c>
      <c r="N760" s="285">
        <v>0</v>
      </c>
    </row>
    <row r="761" spans="2:14" x14ac:dyDescent="0.2">
      <c r="B761" s="104" t="s">
        <v>1025</v>
      </c>
      <c r="C761" s="284">
        <v>0</v>
      </c>
      <c r="D761" s="285">
        <v>0</v>
      </c>
      <c r="E761" s="286">
        <v>0</v>
      </c>
      <c r="F761" s="285">
        <v>0</v>
      </c>
      <c r="G761" s="284">
        <v>0</v>
      </c>
      <c r="H761" s="285">
        <v>0</v>
      </c>
      <c r="I761" s="286">
        <v>0</v>
      </c>
      <c r="J761" s="285">
        <v>0</v>
      </c>
      <c r="K761" s="284">
        <v>0</v>
      </c>
      <c r="L761" s="285">
        <v>0</v>
      </c>
      <c r="M761" s="286">
        <v>0</v>
      </c>
      <c r="N761" s="285">
        <v>0</v>
      </c>
    </row>
    <row r="762" spans="2:14" x14ac:dyDescent="0.2">
      <c r="B762" s="104" t="s">
        <v>1026</v>
      </c>
      <c r="C762" s="284">
        <v>75</v>
      </c>
      <c r="D762" s="285">
        <v>177.01333333333332</v>
      </c>
      <c r="E762" s="286">
        <v>0.19969315002557075</v>
      </c>
      <c r="F762" s="285">
        <v>374</v>
      </c>
      <c r="G762" s="284">
        <v>16</v>
      </c>
      <c r="H762" s="285">
        <v>0</v>
      </c>
      <c r="I762" s="286">
        <v>0</v>
      </c>
      <c r="J762" s="285">
        <v>0</v>
      </c>
      <c r="K762" s="284">
        <v>0</v>
      </c>
      <c r="L762" s="285">
        <v>0</v>
      </c>
      <c r="M762" s="286">
        <v>0</v>
      </c>
      <c r="N762" s="285">
        <v>0</v>
      </c>
    </row>
    <row r="763" spans="2:14" x14ac:dyDescent="0.2">
      <c r="B763" s="104" t="s">
        <v>1027</v>
      </c>
      <c r="C763" s="284">
        <v>74</v>
      </c>
      <c r="D763" s="285">
        <v>832.90540540540542</v>
      </c>
      <c r="E763" s="286">
        <v>0.33285629421612573</v>
      </c>
      <c r="F763" s="285">
        <v>2639</v>
      </c>
      <c r="G763" s="284">
        <v>10</v>
      </c>
      <c r="H763" s="285">
        <v>0</v>
      </c>
      <c r="I763" s="286">
        <v>0</v>
      </c>
      <c r="J763" s="285">
        <v>0</v>
      </c>
      <c r="K763" s="284">
        <v>0</v>
      </c>
      <c r="L763" s="285">
        <v>0</v>
      </c>
      <c r="M763" s="286">
        <v>0</v>
      </c>
      <c r="N763" s="285">
        <v>0</v>
      </c>
    </row>
    <row r="764" spans="2:14" x14ac:dyDescent="0.2">
      <c r="B764" s="104" t="s">
        <v>1028</v>
      </c>
      <c r="C764" s="284">
        <v>15</v>
      </c>
      <c r="D764" s="285">
        <v>167.6</v>
      </c>
      <c r="E764" s="286">
        <v>0.16614896569955717</v>
      </c>
      <c r="F764" s="285">
        <v>389</v>
      </c>
      <c r="G764" s="284">
        <v>5</v>
      </c>
      <c r="H764" s="285">
        <v>0</v>
      </c>
      <c r="I764" s="286">
        <v>0</v>
      </c>
      <c r="J764" s="285">
        <v>0</v>
      </c>
      <c r="K764" s="284">
        <v>0</v>
      </c>
      <c r="L764" s="285">
        <v>0</v>
      </c>
      <c r="M764" s="286">
        <v>0</v>
      </c>
      <c r="N764" s="285">
        <v>0</v>
      </c>
    </row>
    <row r="765" spans="2:14" x14ac:dyDescent="0.2">
      <c r="B765" s="104" t="s">
        <v>1029</v>
      </c>
      <c r="C765" s="284">
        <v>1170</v>
      </c>
      <c r="D765" s="285">
        <v>296.84444444444443</v>
      </c>
      <c r="E765" s="286">
        <v>0.20200276504182169</v>
      </c>
      <c r="F765" s="285">
        <v>1836</v>
      </c>
      <c r="G765" s="284">
        <v>145</v>
      </c>
      <c r="H765" s="285">
        <v>0</v>
      </c>
      <c r="I765" s="286">
        <v>0</v>
      </c>
      <c r="J765" s="285">
        <v>0</v>
      </c>
      <c r="K765" s="284">
        <v>3</v>
      </c>
      <c r="L765" s="285">
        <v>210.33333333333334</v>
      </c>
      <c r="M765" s="286">
        <v>0.20414105467486254</v>
      </c>
      <c r="N765" s="285">
        <v>263</v>
      </c>
    </row>
    <row r="766" spans="2:14" x14ac:dyDescent="0.2">
      <c r="B766" s="104" t="s">
        <v>1030</v>
      </c>
      <c r="C766" s="284">
        <v>172</v>
      </c>
      <c r="D766" s="285">
        <v>165.0406976744186</v>
      </c>
      <c r="E766" s="286">
        <v>0.16955965976967557</v>
      </c>
      <c r="F766" s="285">
        <v>483</v>
      </c>
      <c r="G766" s="284">
        <v>11</v>
      </c>
      <c r="H766" s="285">
        <v>0</v>
      </c>
      <c r="I766" s="286">
        <v>0</v>
      </c>
      <c r="J766" s="285">
        <v>0</v>
      </c>
      <c r="K766" s="284">
        <v>0</v>
      </c>
      <c r="L766" s="285">
        <v>0</v>
      </c>
      <c r="M766" s="286">
        <v>0</v>
      </c>
      <c r="N766" s="285">
        <v>0</v>
      </c>
    </row>
    <row r="767" spans="2:14" x14ac:dyDescent="0.2">
      <c r="B767" s="104" t="s">
        <v>1031</v>
      </c>
      <c r="C767" s="284">
        <v>0</v>
      </c>
      <c r="D767" s="285">
        <v>0</v>
      </c>
      <c r="E767" s="286">
        <v>0</v>
      </c>
      <c r="F767" s="285">
        <v>0</v>
      </c>
      <c r="G767" s="284">
        <v>0</v>
      </c>
      <c r="H767" s="285">
        <v>0</v>
      </c>
      <c r="I767" s="286">
        <v>0</v>
      </c>
      <c r="J767" s="285">
        <v>0</v>
      </c>
      <c r="K767" s="284">
        <v>0</v>
      </c>
      <c r="L767" s="285">
        <v>0</v>
      </c>
      <c r="M767" s="286">
        <v>0</v>
      </c>
      <c r="N767" s="285">
        <v>0</v>
      </c>
    </row>
    <row r="768" spans="2:14" x14ac:dyDescent="0.2">
      <c r="B768" s="104" t="s">
        <v>1032</v>
      </c>
      <c r="C768" s="284">
        <v>593</v>
      </c>
      <c r="D768" s="285">
        <v>173.62225969645868</v>
      </c>
      <c r="E768" s="286">
        <v>0.15702309181057417</v>
      </c>
      <c r="F768" s="285">
        <v>550</v>
      </c>
      <c r="G768" s="284">
        <v>167</v>
      </c>
      <c r="H768" s="285">
        <v>0</v>
      </c>
      <c r="I768" s="286">
        <v>0</v>
      </c>
      <c r="J768" s="285">
        <v>0</v>
      </c>
      <c r="K768" s="284">
        <v>1</v>
      </c>
      <c r="L768" s="285">
        <v>4</v>
      </c>
      <c r="M768" s="286">
        <v>3.076923076923066E-2</v>
      </c>
      <c r="N768" s="285">
        <v>4</v>
      </c>
    </row>
    <row r="769" spans="2:14" x14ac:dyDescent="0.2">
      <c r="B769" s="104" t="s">
        <v>1033</v>
      </c>
      <c r="C769" s="284">
        <v>96</v>
      </c>
      <c r="D769" s="285">
        <v>1917.0520833333333</v>
      </c>
      <c r="E769" s="286">
        <v>0.50082728742250993</v>
      </c>
      <c r="F769" s="285">
        <v>5904</v>
      </c>
      <c r="G769" s="284">
        <v>1</v>
      </c>
      <c r="H769" s="285">
        <v>0</v>
      </c>
      <c r="I769" s="286">
        <v>0</v>
      </c>
      <c r="J769" s="285">
        <v>0</v>
      </c>
      <c r="K769" s="284">
        <v>0</v>
      </c>
      <c r="L769" s="285">
        <v>0</v>
      </c>
      <c r="M769" s="286">
        <v>0</v>
      </c>
      <c r="N769" s="285">
        <v>0</v>
      </c>
    </row>
    <row r="770" spans="2:14" x14ac:dyDescent="0.2">
      <c r="B770" s="104" t="s">
        <v>1034</v>
      </c>
      <c r="C770" s="284">
        <v>1255</v>
      </c>
      <c r="D770" s="285">
        <v>203.57290836653385</v>
      </c>
      <c r="E770" s="286">
        <v>0.16065811698152599</v>
      </c>
      <c r="F770" s="285">
        <v>1407</v>
      </c>
      <c r="G770" s="284">
        <v>240</v>
      </c>
      <c r="H770" s="285">
        <v>0</v>
      </c>
      <c r="I770" s="286">
        <v>0</v>
      </c>
      <c r="J770" s="285">
        <v>0</v>
      </c>
      <c r="K770" s="284">
        <v>12</v>
      </c>
      <c r="L770" s="285">
        <v>116.58333333333333</v>
      </c>
      <c r="M770" s="286">
        <v>0.19430555555555551</v>
      </c>
      <c r="N770" s="285">
        <v>206</v>
      </c>
    </row>
    <row r="771" spans="2:14" x14ac:dyDescent="0.2">
      <c r="B771" s="104" t="s">
        <v>1035</v>
      </c>
      <c r="C771" s="284">
        <v>1331</v>
      </c>
      <c r="D771" s="285">
        <v>224.61758076634109</v>
      </c>
      <c r="E771" s="286">
        <v>0.1731621439563884</v>
      </c>
      <c r="F771" s="285">
        <v>2340</v>
      </c>
      <c r="G771" s="284">
        <v>270</v>
      </c>
      <c r="H771" s="285">
        <v>0</v>
      </c>
      <c r="I771" s="286">
        <v>0</v>
      </c>
      <c r="J771" s="285">
        <v>0</v>
      </c>
      <c r="K771" s="284">
        <v>12</v>
      </c>
      <c r="L771" s="285">
        <v>113.08333333333333</v>
      </c>
      <c r="M771" s="286">
        <v>0.20838452088452097</v>
      </c>
      <c r="N771" s="285">
        <v>206</v>
      </c>
    </row>
    <row r="772" spans="2:14" x14ac:dyDescent="0.2">
      <c r="B772" s="104" t="s">
        <v>1036</v>
      </c>
      <c r="C772" s="284">
        <v>4</v>
      </c>
      <c r="D772" s="285">
        <v>198.25</v>
      </c>
      <c r="E772" s="286">
        <v>0.15752880413190296</v>
      </c>
      <c r="F772" s="285">
        <v>386</v>
      </c>
      <c r="G772" s="284">
        <v>4</v>
      </c>
      <c r="H772" s="285">
        <v>0</v>
      </c>
      <c r="I772" s="286">
        <v>0</v>
      </c>
      <c r="J772" s="285">
        <v>0</v>
      </c>
      <c r="K772" s="284">
        <v>0</v>
      </c>
      <c r="L772" s="285">
        <v>0</v>
      </c>
      <c r="M772" s="286">
        <v>0</v>
      </c>
      <c r="N772" s="285">
        <v>0</v>
      </c>
    </row>
    <row r="773" spans="2:14" x14ac:dyDescent="0.2">
      <c r="B773" s="104" t="s">
        <v>1037</v>
      </c>
      <c r="C773" s="284">
        <v>0</v>
      </c>
      <c r="D773" s="285">
        <v>0</v>
      </c>
      <c r="E773" s="286">
        <v>0</v>
      </c>
      <c r="F773" s="285">
        <v>0</v>
      </c>
      <c r="G773" s="284">
        <v>85</v>
      </c>
      <c r="H773" s="285">
        <v>0</v>
      </c>
      <c r="I773" s="286">
        <v>0</v>
      </c>
      <c r="J773" s="285">
        <v>0</v>
      </c>
      <c r="K773" s="284">
        <v>0</v>
      </c>
      <c r="L773" s="285">
        <v>0</v>
      </c>
      <c r="M773" s="286">
        <v>0</v>
      </c>
      <c r="N773" s="285">
        <v>0</v>
      </c>
    </row>
    <row r="774" spans="2:14" x14ac:dyDescent="0.2">
      <c r="B774" s="104" t="s">
        <v>1038</v>
      </c>
      <c r="C774" s="284">
        <v>1326</v>
      </c>
      <c r="D774" s="285">
        <v>220.58521870286577</v>
      </c>
      <c r="E774" s="286">
        <v>0.20116754425058736</v>
      </c>
      <c r="F774" s="285">
        <v>757</v>
      </c>
      <c r="G774" s="284">
        <v>362</v>
      </c>
      <c r="H774" s="285">
        <v>0</v>
      </c>
      <c r="I774" s="286">
        <v>0</v>
      </c>
      <c r="J774" s="285">
        <v>0</v>
      </c>
      <c r="K774" s="284">
        <v>0</v>
      </c>
      <c r="L774" s="285">
        <v>0</v>
      </c>
      <c r="M774" s="286">
        <v>0</v>
      </c>
      <c r="N774" s="285">
        <v>0</v>
      </c>
    </row>
    <row r="775" spans="2:14" x14ac:dyDescent="0.2">
      <c r="B775" s="104" t="s">
        <v>1039</v>
      </c>
      <c r="C775" s="284">
        <v>0</v>
      </c>
      <c r="D775" s="285">
        <v>0</v>
      </c>
      <c r="E775" s="286">
        <v>0</v>
      </c>
      <c r="F775" s="285">
        <v>0</v>
      </c>
      <c r="G775" s="284">
        <v>0</v>
      </c>
      <c r="H775" s="285">
        <v>0</v>
      </c>
      <c r="I775" s="286">
        <v>0</v>
      </c>
      <c r="J775" s="285">
        <v>0</v>
      </c>
      <c r="K775" s="284">
        <v>0</v>
      </c>
      <c r="L775" s="285">
        <v>0</v>
      </c>
      <c r="M775" s="286">
        <v>0</v>
      </c>
      <c r="N775" s="285">
        <v>0</v>
      </c>
    </row>
    <row r="776" spans="2:14" x14ac:dyDescent="0.2">
      <c r="B776" s="104" t="s">
        <v>1040</v>
      </c>
      <c r="C776" s="284">
        <v>347</v>
      </c>
      <c r="D776" s="285">
        <v>676.04034582132567</v>
      </c>
      <c r="E776" s="286">
        <v>0.33982408056600155</v>
      </c>
      <c r="F776" s="285">
        <v>2970</v>
      </c>
      <c r="G776" s="284">
        <v>128</v>
      </c>
      <c r="H776" s="285">
        <v>0</v>
      </c>
      <c r="I776" s="286">
        <v>0</v>
      </c>
      <c r="J776" s="285">
        <v>0</v>
      </c>
      <c r="K776" s="284">
        <v>19</v>
      </c>
      <c r="L776" s="285">
        <v>148.42105263157896</v>
      </c>
      <c r="M776" s="286">
        <v>0.20741394527802304</v>
      </c>
      <c r="N776" s="285">
        <v>236</v>
      </c>
    </row>
    <row r="777" spans="2:14" x14ac:dyDescent="0.2">
      <c r="B777" s="104" t="s">
        <v>1041</v>
      </c>
      <c r="C777" s="284">
        <v>952</v>
      </c>
      <c r="D777" s="285">
        <v>320.91806722689074</v>
      </c>
      <c r="E777" s="286">
        <v>0.16048423570718295</v>
      </c>
      <c r="F777" s="285">
        <v>2465</v>
      </c>
      <c r="G777" s="284">
        <v>37</v>
      </c>
      <c r="H777" s="285">
        <v>0</v>
      </c>
      <c r="I777" s="286">
        <v>0</v>
      </c>
      <c r="J777" s="285">
        <v>0</v>
      </c>
      <c r="K777" s="284">
        <v>1</v>
      </c>
      <c r="L777" s="285">
        <v>104</v>
      </c>
      <c r="M777" s="286">
        <v>0.20272904483430798</v>
      </c>
      <c r="N777" s="285">
        <v>104</v>
      </c>
    </row>
    <row r="778" spans="2:14" x14ac:dyDescent="0.2">
      <c r="B778" s="104" t="s">
        <v>1042</v>
      </c>
      <c r="C778" s="284">
        <v>1158</v>
      </c>
      <c r="D778" s="285">
        <v>562.09240069084626</v>
      </c>
      <c r="E778" s="286">
        <v>0.24306571332867044</v>
      </c>
      <c r="F778" s="285">
        <v>5983</v>
      </c>
      <c r="G778" s="284">
        <v>22</v>
      </c>
      <c r="H778" s="285">
        <v>0</v>
      </c>
      <c r="I778" s="286">
        <v>0</v>
      </c>
      <c r="J778" s="285">
        <v>0</v>
      </c>
      <c r="K778" s="284">
        <v>57</v>
      </c>
      <c r="L778" s="285">
        <v>130.82456140350877</v>
      </c>
      <c r="M778" s="286">
        <v>0.18835564536499105</v>
      </c>
      <c r="N778" s="285">
        <v>267</v>
      </c>
    </row>
    <row r="779" spans="2:14" x14ac:dyDescent="0.2">
      <c r="B779" s="104" t="s">
        <v>1043</v>
      </c>
      <c r="C779" s="284">
        <v>600</v>
      </c>
      <c r="D779" s="285">
        <v>321.34833333333336</v>
      </c>
      <c r="E779" s="286">
        <v>0.27102907522673725</v>
      </c>
      <c r="F779" s="285">
        <v>750</v>
      </c>
      <c r="G779" s="284">
        <v>150</v>
      </c>
      <c r="H779" s="285">
        <v>0</v>
      </c>
      <c r="I779" s="286">
        <v>0</v>
      </c>
      <c r="J779" s="285">
        <v>0</v>
      </c>
      <c r="K779" s="284">
        <v>0</v>
      </c>
      <c r="L779" s="285">
        <v>0</v>
      </c>
      <c r="M779" s="286">
        <v>0</v>
      </c>
      <c r="N779" s="285">
        <v>0</v>
      </c>
    </row>
    <row r="780" spans="2:14" x14ac:dyDescent="0.2">
      <c r="B780" s="104" t="s">
        <v>1044</v>
      </c>
      <c r="C780" s="284">
        <v>41</v>
      </c>
      <c r="D780" s="285">
        <v>3386.4878048780488</v>
      </c>
      <c r="E780" s="286">
        <v>0.68082456432837435</v>
      </c>
      <c r="F780" s="285">
        <v>6795</v>
      </c>
      <c r="G780" s="284">
        <v>0</v>
      </c>
      <c r="H780" s="285">
        <v>0</v>
      </c>
      <c r="I780" s="286">
        <v>0</v>
      </c>
      <c r="J780" s="285">
        <v>0</v>
      </c>
      <c r="K780" s="284">
        <v>0</v>
      </c>
      <c r="L780" s="285">
        <v>0</v>
      </c>
      <c r="M780" s="286">
        <v>0</v>
      </c>
      <c r="N780" s="285">
        <v>0</v>
      </c>
    </row>
    <row r="781" spans="2:14" x14ac:dyDescent="0.2">
      <c r="B781" s="104" t="s">
        <v>1045</v>
      </c>
      <c r="C781" s="284">
        <v>4</v>
      </c>
      <c r="D781" s="285">
        <v>363.75</v>
      </c>
      <c r="E781" s="286">
        <v>0.30080628488732675</v>
      </c>
      <c r="F781" s="285">
        <v>707</v>
      </c>
      <c r="G781" s="284">
        <v>2</v>
      </c>
      <c r="H781" s="285">
        <v>0</v>
      </c>
      <c r="I781" s="286">
        <v>0</v>
      </c>
      <c r="J781" s="285">
        <v>0</v>
      </c>
      <c r="K781" s="284">
        <v>0</v>
      </c>
      <c r="L781" s="285">
        <v>0</v>
      </c>
      <c r="M781" s="286">
        <v>0</v>
      </c>
      <c r="N781" s="285">
        <v>0</v>
      </c>
    </row>
    <row r="782" spans="2:14" x14ac:dyDescent="0.2">
      <c r="B782" s="104" t="s">
        <v>1046</v>
      </c>
      <c r="C782" s="284">
        <v>314</v>
      </c>
      <c r="D782" s="285">
        <v>714.95222929936301</v>
      </c>
      <c r="E782" s="286">
        <v>0.29749883383160536</v>
      </c>
      <c r="F782" s="285">
        <v>10682</v>
      </c>
      <c r="G782" s="284">
        <v>61</v>
      </c>
      <c r="H782" s="285">
        <v>0</v>
      </c>
      <c r="I782" s="286">
        <v>0</v>
      </c>
      <c r="J782" s="285">
        <v>0</v>
      </c>
      <c r="K782" s="284">
        <v>4</v>
      </c>
      <c r="L782" s="285">
        <v>141.25</v>
      </c>
      <c r="M782" s="286">
        <v>0.20749173705471913</v>
      </c>
      <c r="N782" s="285">
        <v>192</v>
      </c>
    </row>
    <row r="783" spans="2:14" x14ac:dyDescent="0.2">
      <c r="B783" s="104" t="s">
        <v>1047</v>
      </c>
      <c r="C783" s="284">
        <v>35</v>
      </c>
      <c r="D783" s="285">
        <v>1351</v>
      </c>
      <c r="E783" s="286">
        <v>0.36263171618325996</v>
      </c>
      <c r="F783" s="285">
        <v>3422</v>
      </c>
      <c r="G783" s="284">
        <v>0</v>
      </c>
      <c r="H783" s="285">
        <v>0</v>
      </c>
      <c r="I783" s="286">
        <v>0</v>
      </c>
      <c r="J783" s="285">
        <v>0</v>
      </c>
      <c r="K783" s="284">
        <v>0</v>
      </c>
      <c r="L783" s="285">
        <v>0</v>
      </c>
      <c r="M783" s="286">
        <v>0</v>
      </c>
      <c r="N783" s="285">
        <v>0</v>
      </c>
    </row>
    <row r="784" spans="2:14" x14ac:dyDescent="0.2">
      <c r="B784" s="104" t="s">
        <v>1048</v>
      </c>
      <c r="C784" s="284">
        <v>44</v>
      </c>
      <c r="D784" s="285">
        <v>3045.409090909091</v>
      </c>
      <c r="E784" s="286">
        <v>0.58342694427754127</v>
      </c>
      <c r="F784" s="285">
        <v>7771</v>
      </c>
      <c r="G784" s="284">
        <v>0</v>
      </c>
      <c r="H784" s="285">
        <v>0</v>
      </c>
      <c r="I784" s="286">
        <v>0</v>
      </c>
      <c r="J784" s="285">
        <v>0</v>
      </c>
      <c r="K784" s="284">
        <v>0</v>
      </c>
      <c r="L784" s="285">
        <v>0</v>
      </c>
      <c r="M784" s="286">
        <v>0</v>
      </c>
      <c r="N784" s="285">
        <v>0</v>
      </c>
    </row>
    <row r="785" spans="2:15" x14ac:dyDescent="0.2">
      <c r="B785" s="104" t="s">
        <v>1049</v>
      </c>
      <c r="C785" s="284">
        <v>1</v>
      </c>
      <c r="D785" s="285">
        <v>1846</v>
      </c>
      <c r="E785" s="286">
        <v>0.77956081081081074</v>
      </c>
      <c r="F785" s="285">
        <v>1846</v>
      </c>
      <c r="G785" s="284">
        <v>0</v>
      </c>
      <c r="H785" s="285">
        <v>0</v>
      </c>
      <c r="I785" s="286">
        <v>0</v>
      </c>
      <c r="J785" s="285">
        <v>0</v>
      </c>
      <c r="K785" s="284">
        <v>0</v>
      </c>
      <c r="L785" s="285">
        <v>0</v>
      </c>
      <c r="M785" s="286">
        <v>0</v>
      </c>
      <c r="N785" s="285">
        <v>0</v>
      </c>
    </row>
    <row r="786" spans="2:15" x14ac:dyDescent="0.2">
      <c r="B786" s="104" t="s">
        <v>1050</v>
      </c>
      <c r="C786" s="284">
        <v>1167</v>
      </c>
      <c r="D786" s="285">
        <v>450.77206512425022</v>
      </c>
      <c r="E786" s="286">
        <v>0.3106845027167493</v>
      </c>
      <c r="F786" s="285">
        <v>3605</v>
      </c>
      <c r="G786" s="284">
        <v>457</v>
      </c>
      <c r="H786" s="285">
        <v>0</v>
      </c>
      <c r="I786" s="286">
        <v>0</v>
      </c>
      <c r="J786" s="285">
        <v>0</v>
      </c>
      <c r="K786" s="284">
        <v>27</v>
      </c>
      <c r="L786" s="285">
        <v>138.81481481481481</v>
      </c>
      <c r="M786" s="286">
        <v>0.20378425402348843</v>
      </c>
      <c r="N786" s="285">
        <v>276</v>
      </c>
    </row>
    <row r="787" spans="2:15" x14ac:dyDescent="0.2">
      <c r="B787" s="104" t="s">
        <v>1051</v>
      </c>
      <c r="C787" s="284">
        <v>441</v>
      </c>
      <c r="D787" s="285">
        <v>2470.3968253968255</v>
      </c>
      <c r="E787" s="286">
        <v>0.5286304601622025</v>
      </c>
      <c r="F787" s="285">
        <v>9684</v>
      </c>
      <c r="G787" s="284">
        <v>6</v>
      </c>
      <c r="H787" s="285">
        <v>0</v>
      </c>
      <c r="I787" s="286">
        <v>0</v>
      </c>
      <c r="J787" s="285">
        <v>0</v>
      </c>
      <c r="K787" s="284">
        <v>0</v>
      </c>
      <c r="L787" s="285">
        <v>0</v>
      </c>
      <c r="M787" s="286">
        <v>0</v>
      </c>
      <c r="N787" s="285">
        <v>0</v>
      </c>
    </row>
    <row r="788" spans="2:15" x14ac:dyDescent="0.2">
      <c r="B788" s="104" t="s">
        <v>1052</v>
      </c>
      <c r="C788" s="284">
        <v>1</v>
      </c>
      <c r="D788" s="285">
        <v>6115</v>
      </c>
      <c r="E788" s="286">
        <v>0.913777644949193</v>
      </c>
      <c r="F788" s="285">
        <v>6115</v>
      </c>
      <c r="G788" s="284">
        <v>0</v>
      </c>
      <c r="H788" s="285">
        <v>0</v>
      </c>
      <c r="I788" s="286">
        <v>0</v>
      </c>
      <c r="J788" s="285">
        <v>0</v>
      </c>
      <c r="K788" s="284">
        <v>0</v>
      </c>
      <c r="L788" s="285">
        <v>0</v>
      </c>
      <c r="M788" s="286">
        <v>0</v>
      </c>
      <c r="N788" s="285">
        <v>0</v>
      </c>
    </row>
    <row r="789" spans="2:15" x14ac:dyDescent="0.2">
      <c r="B789" s="104" t="s">
        <v>1053</v>
      </c>
      <c r="C789" s="284">
        <v>10</v>
      </c>
      <c r="D789" s="285">
        <v>204.9</v>
      </c>
      <c r="E789" s="286">
        <v>0.20804142552543414</v>
      </c>
      <c r="F789" s="285">
        <v>256</v>
      </c>
      <c r="G789" s="284">
        <v>2</v>
      </c>
      <c r="H789" s="285">
        <v>0</v>
      </c>
      <c r="I789" s="286">
        <v>0</v>
      </c>
      <c r="J789" s="285">
        <v>0</v>
      </c>
      <c r="K789" s="284">
        <v>0</v>
      </c>
      <c r="L789" s="285">
        <v>0</v>
      </c>
      <c r="M789" s="286">
        <v>0</v>
      </c>
      <c r="N789" s="285">
        <v>0</v>
      </c>
    </row>
    <row r="790" spans="2:15" x14ac:dyDescent="0.2">
      <c r="B790" s="104" t="s">
        <v>1054</v>
      </c>
      <c r="C790" s="284">
        <v>0</v>
      </c>
      <c r="D790" s="285">
        <v>0</v>
      </c>
      <c r="E790" s="286">
        <v>0</v>
      </c>
      <c r="F790" s="285">
        <v>0</v>
      </c>
      <c r="G790" s="284">
        <v>1</v>
      </c>
      <c r="H790" s="285">
        <v>0</v>
      </c>
      <c r="I790" s="286">
        <v>0</v>
      </c>
      <c r="J790" s="285">
        <v>0</v>
      </c>
      <c r="K790" s="284">
        <v>0</v>
      </c>
      <c r="L790" s="285">
        <v>0</v>
      </c>
      <c r="M790" s="286">
        <v>0</v>
      </c>
      <c r="N790" s="285">
        <v>0</v>
      </c>
    </row>
    <row r="791" spans="2:15" x14ac:dyDescent="0.2">
      <c r="B791" s="104" t="s">
        <v>1055</v>
      </c>
      <c r="C791" s="284">
        <v>1</v>
      </c>
      <c r="D791" s="285">
        <v>72</v>
      </c>
      <c r="E791" s="286">
        <v>8.3720930232558111E-2</v>
      </c>
      <c r="F791" s="285">
        <v>72</v>
      </c>
      <c r="G791" s="284">
        <v>1</v>
      </c>
      <c r="H791" s="285">
        <v>0</v>
      </c>
      <c r="I791" s="286">
        <v>0</v>
      </c>
      <c r="J791" s="285">
        <v>0</v>
      </c>
      <c r="K791" s="284">
        <v>0</v>
      </c>
      <c r="L791" s="285">
        <v>0</v>
      </c>
      <c r="M791" s="286">
        <v>0</v>
      </c>
      <c r="N791" s="285">
        <v>0</v>
      </c>
    </row>
    <row r="792" spans="2:15" x14ac:dyDescent="0.2">
      <c r="B792" s="104" t="s">
        <v>1056</v>
      </c>
      <c r="C792" s="284">
        <v>0</v>
      </c>
      <c r="D792" s="285">
        <v>0</v>
      </c>
      <c r="E792" s="286">
        <v>0</v>
      </c>
      <c r="F792" s="285">
        <v>0</v>
      </c>
      <c r="G792" s="284">
        <v>1</v>
      </c>
      <c r="H792" s="285">
        <v>0</v>
      </c>
      <c r="I792" s="286">
        <v>0</v>
      </c>
      <c r="J792" s="285">
        <v>0</v>
      </c>
      <c r="K792" s="284">
        <v>0</v>
      </c>
      <c r="L792" s="285">
        <v>0</v>
      </c>
      <c r="M792" s="286">
        <v>0</v>
      </c>
      <c r="N792" s="285">
        <v>0</v>
      </c>
    </row>
    <row r="793" spans="2:15" x14ac:dyDescent="0.2">
      <c r="B793" s="104" t="s">
        <v>1057</v>
      </c>
      <c r="C793" s="284">
        <v>101</v>
      </c>
      <c r="D793" s="285">
        <v>9.5445544554455441</v>
      </c>
      <c r="E793" s="286">
        <v>5.6921514442949128E-3</v>
      </c>
      <c r="F793" s="285">
        <v>597</v>
      </c>
      <c r="G793" s="284">
        <v>0</v>
      </c>
      <c r="H793" s="285">
        <v>0</v>
      </c>
      <c r="I793" s="286">
        <v>0</v>
      </c>
      <c r="J793" s="285">
        <v>0</v>
      </c>
      <c r="K793" s="284">
        <v>0</v>
      </c>
      <c r="L793" s="285">
        <v>0</v>
      </c>
      <c r="M793" s="286">
        <v>0</v>
      </c>
      <c r="N793" s="285">
        <v>0</v>
      </c>
    </row>
    <row r="794" spans="2:15" x14ac:dyDescent="0.2">
      <c r="B794" s="104" t="s">
        <v>1058</v>
      </c>
      <c r="C794" s="284">
        <v>1</v>
      </c>
      <c r="D794" s="285">
        <v>202</v>
      </c>
      <c r="E794" s="286">
        <v>0.1686143572621035</v>
      </c>
      <c r="F794" s="285">
        <v>202</v>
      </c>
      <c r="G794" s="284">
        <v>0</v>
      </c>
      <c r="H794" s="285">
        <v>0</v>
      </c>
      <c r="I794" s="286">
        <v>0</v>
      </c>
      <c r="J794" s="285">
        <v>0</v>
      </c>
      <c r="K794" s="284">
        <v>0</v>
      </c>
      <c r="L794" s="285">
        <v>0</v>
      </c>
      <c r="M794" s="286">
        <v>0</v>
      </c>
      <c r="N794" s="285">
        <v>0</v>
      </c>
    </row>
    <row r="795" spans="2:15" x14ac:dyDescent="0.2">
      <c r="B795" s="104" t="s">
        <v>1059</v>
      </c>
      <c r="C795" s="284">
        <v>1592</v>
      </c>
      <c r="D795" s="285">
        <v>328.26256281407035</v>
      </c>
      <c r="E795" s="286">
        <v>0.30045275403813476</v>
      </c>
      <c r="F795" s="285">
        <v>771</v>
      </c>
      <c r="G795" s="284">
        <v>596</v>
      </c>
      <c r="H795" s="285">
        <v>0</v>
      </c>
      <c r="I795" s="286">
        <v>0</v>
      </c>
      <c r="J795" s="285">
        <v>0</v>
      </c>
      <c r="K795" s="284">
        <v>30</v>
      </c>
      <c r="L795" s="285">
        <v>96.63333333333334</v>
      </c>
      <c r="M795" s="286">
        <v>0.20247241234809321</v>
      </c>
      <c r="N795" s="285">
        <v>220</v>
      </c>
    </row>
    <row r="796" spans="2:15" x14ac:dyDescent="0.2">
      <c r="B796" s="104" t="s">
        <v>1060</v>
      </c>
      <c r="C796" s="284">
        <v>2563</v>
      </c>
      <c r="D796" s="285">
        <v>284.07764338665623</v>
      </c>
      <c r="E796" s="286">
        <v>0.20471925756930776</v>
      </c>
      <c r="F796" s="285">
        <v>4946</v>
      </c>
      <c r="G796" s="284">
        <v>594</v>
      </c>
      <c r="H796" s="285">
        <v>0</v>
      </c>
      <c r="I796" s="286">
        <v>0</v>
      </c>
      <c r="J796" s="285">
        <v>0</v>
      </c>
      <c r="K796" s="284">
        <v>81</v>
      </c>
      <c r="L796" s="285">
        <v>125.23456790123457</v>
      </c>
      <c r="M796" s="286">
        <v>0.20100661831728295</v>
      </c>
      <c r="N796" s="285">
        <v>274</v>
      </c>
    </row>
    <row r="797" spans="2:15" x14ac:dyDescent="0.2">
      <c r="B797" s="105" t="s">
        <v>1061</v>
      </c>
      <c r="C797" s="287">
        <v>879</v>
      </c>
      <c r="D797" s="288">
        <v>342.70534698521044</v>
      </c>
      <c r="E797" s="289">
        <v>0.25401935767856276</v>
      </c>
      <c r="F797" s="288">
        <v>1387</v>
      </c>
      <c r="G797" s="287">
        <v>204</v>
      </c>
      <c r="H797" s="288">
        <v>0</v>
      </c>
      <c r="I797" s="289">
        <v>0</v>
      </c>
      <c r="J797" s="288">
        <v>0</v>
      </c>
      <c r="K797" s="287">
        <v>2</v>
      </c>
      <c r="L797" s="288">
        <v>26</v>
      </c>
      <c r="M797" s="289">
        <v>0.18309859154929575</v>
      </c>
      <c r="N797" s="288">
        <v>32</v>
      </c>
    </row>
    <row r="799" spans="2:15" x14ac:dyDescent="0.2">
      <c r="O799" s="12" t="s">
        <v>313</v>
      </c>
    </row>
    <row r="800" spans="2:15" x14ac:dyDescent="0.2">
      <c r="O800" s="12" t="s">
        <v>319</v>
      </c>
    </row>
    <row r="801" spans="2:14" x14ac:dyDescent="0.2">
      <c r="B801" s="3" t="s">
        <v>0</v>
      </c>
      <c r="C801" s="272"/>
      <c r="D801" s="273"/>
      <c r="E801" s="274"/>
      <c r="F801" s="274"/>
      <c r="G801" s="272"/>
      <c r="H801" s="273"/>
      <c r="I801" s="274"/>
      <c r="J801" s="274"/>
      <c r="K801" s="272"/>
      <c r="L801" s="273"/>
      <c r="M801" s="274"/>
      <c r="N801" s="274"/>
    </row>
    <row r="802" spans="2:14" x14ac:dyDescent="0.2">
      <c r="B802" s="3" t="s">
        <v>277</v>
      </c>
      <c r="C802" s="272"/>
      <c r="D802" s="273"/>
      <c r="E802" s="274"/>
      <c r="F802" s="274"/>
      <c r="G802" s="272"/>
      <c r="H802" s="273"/>
      <c r="I802" s="274"/>
      <c r="J802" s="274"/>
      <c r="K802" s="272"/>
      <c r="L802" s="273"/>
      <c r="M802" s="274"/>
      <c r="N802" s="274"/>
    </row>
    <row r="803" spans="2:14" x14ac:dyDescent="0.2">
      <c r="B803" s="103" t="s">
        <v>308</v>
      </c>
      <c r="C803" s="272"/>
      <c r="D803" s="273"/>
      <c r="E803" s="274"/>
      <c r="F803" s="274"/>
      <c r="G803" s="272"/>
      <c r="H803" s="273"/>
      <c r="I803" s="274"/>
      <c r="J803" s="274"/>
      <c r="K803" s="272"/>
      <c r="L803" s="273"/>
      <c r="M803" s="274"/>
      <c r="N803" s="274"/>
    </row>
    <row r="804" spans="2:14" x14ac:dyDescent="0.2">
      <c r="B804" s="3"/>
      <c r="C804" s="101"/>
      <c r="D804" s="101"/>
      <c r="E804" s="101"/>
      <c r="F804" s="101"/>
      <c r="G804" s="101"/>
      <c r="H804" s="101"/>
      <c r="I804" s="101"/>
      <c r="J804" s="101"/>
      <c r="K804" s="101"/>
      <c r="L804" s="101"/>
      <c r="M804" s="101"/>
      <c r="N804" s="101"/>
    </row>
    <row r="805" spans="2:14" x14ac:dyDescent="0.2">
      <c r="B805" s="109"/>
      <c r="C805" s="180" t="s">
        <v>152</v>
      </c>
      <c r="D805" s="275"/>
      <c r="E805" s="276"/>
      <c r="F805" s="277"/>
      <c r="G805" s="180" t="s">
        <v>2699</v>
      </c>
      <c r="H805" s="275"/>
      <c r="I805" s="276"/>
      <c r="J805" s="277"/>
      <c r="K805" s="180" t="s">
        <v>376</v>
      </c>
      <c r="L805" s="275"/>
      <c r="M805" s="276"/>
      <c r="N805" s="277"/>
    </row>
    <row r="806" spans="2:14" ht="25.5" x14ac:dyDescent="0.2">
      <c r="B806" s="181" t="s">
        <v>314</v>
      </c>
      <c r="C806" s="278" t="s">
        <v>2853</v>
      </c>
      <c r="D806" s="279" t="s">
        <v>2850</v>
      </c>
      <c r="E806" s="280" t="s">
        <v>2851</v>
      </c>
      <c r="F806" s="279" t="s">
        <v>2852</v>
      </c>
      <c r="G806" s="278" t="s">
        <v>2853</v>
      </c>
      <c r="H806" s="279" t="s">
        <v>2850</v>
      </c>
      <c r="I806" s="280" t="s">
        <v>2851</v>
      </c>
      <c r="J806" s="279" t="s">
        <v>2852</v>
      </c>
      <c r="K806" s="278" t="s">
        <v>2853</v>
      </c>
      <c r="L806" s="279" t="s">
        <v>2850</v>
      </c>
      <c r="M806" s="280" t="s">
        <v>2851</v>
      </c>
      <c r="N806" s="279" t="s">
        <v>2852</v>
      </c>
    </row>
    <row r="807" spans="2:14" x14ac:dyDescent="0.2">
      <c r="B807" s="129" t="s">
        <v>1062</v>
      </c>
      <c r="C807" s="281">
        <v>0</v>
      </c>
      <c r="D807" s="282">
        <v>0</v>
      </c>
      <c r="E807" s="283">
        <v>0</v>
      </c>
      <c r="F807" s="282">
        <v>0</v>
      </c>
      <c r="G807" s="281">
        <v>1</v>
      </c>
      <c r="H807" s="282">
        <v>0</v>
      </c>
      <c r="I807" s="283">
        <v>0</v>
      </c>
      <c r="J807" s="282">
        <v>0</v>
      </c>
      <c r="K807" s="281">
        <v>0</v>
      </c>
      <c r="L807" s="282">
        <v>0</v>
      </c>
      <c r="M807" s="283">
        <v>0</v>
      </c>
      <c r="N807" s="282">
        <v>0</v>
      </c>
    </row>
    <row r="808" spans="2:14" x14ac:dyDescent="0.2">
      <c r="B808" s="104" t="s">
        <v>1063</v>
      </c>
      <c r="C808" s="284">
        <v>88</v>
      </c>
      <c r="D808" s="285">
        <v>3592.7613636363635</v>
      </c>
      <c r="E808" s="286">
        <v>0.81622047244094498</v>
      </c>
      <c r="F808" s="285">
        <v>9373</v>
      </c>
      <c r="G808" s="284">
        <v>1</v>
      </c>
      <c r="H808" s="285">
        <v>0</v>
      </c>
      <c r="I808" s="286">
        <v>0</v>
      </c>
      <c r="J808" s="285">
        <v>0</v>
      </c>
      <c r="K808" s="284">
        <v>0</v>
      </c>
      <c r="L808" s="285">
        <v>0</v>
      </c>
      <c r="M808" s="286">
        <v>0</v>
      </c>
      <c r="N808" s="285">
        <v>0</v>
      </c>
    </row>
    <row r="809" spans="2:14" x14ac:dyDescent="0.2">
      <c r="B809" s="104" t="s">
        <v>1064</v>
      </c>
      <c r="C809" s="284">
        <v>1</v>
      </c>
      <c r="D809" s="285">
        <v>966</v>
      </c>
      <c r="E809" s="286">
        <v>0.43163538873994645</v>
      </c>
      <c r="F809" s="285">
        <v>966</v>
      </c>
      <c r="G809" s="284">
        <v>0</v>
      </c>
      <c r="H809" s="285">
        <v>0</v>
      </c>
      <c r="I809" s="286">
        <v>0</v>
      </c>
      <c r="J809" s="285">
        <v>0</v>
      </c>
      <c r="K809" s="284">
        <v>0</v>
      </c>
      <c r="L809" s="285">
        <v>0</v>
      </c>
      <c r="M809" s="286">
        <v>0</v>
      </c>
      <c r="N809" s="285">
        <v>0</v>
      </c>
    </row>
    <row r="810" spans="2:14" x14ac:dyDescent="0.2">
      <c r="B810" s="104" t="s">
        <v>1065</v>
      </c>
      <c r="C810" s="284">
        <v>119</v>
      </c>
      <c r="D810" s="285">
        <v>691.0840336134454</v>
      </c>
      <c r="E810" s="286">
        <v>0.31804575830703552</v>
      </c>
      <c r="F810" s="285">
        <v>1971</v>
      </c>
      <c r="G810" s="284">
        <v>1</v>
      </c>
      <c r="H810" s="285">
        <v>0</v>
      </c>
      <c r="I810" s="286">
        <v>0</v>
      </c>
      <c r="J810" s="285">
        <v>0</v>
      </c>
      <c r="K810" s="284">
        <v>0</v>
      </c>
      <c r="L810" s="285">
        <v>0</v>
      </c>
      <c r="M810" s="286">
        <v>0</v>
      </c>
      <c r="N810" s="285">
        <v>0</v>
      </c>
    </row>
    <row r="811" spans="2:14" x14ac:dyDescent="0.2">
      <c r="B811" s="104" t="s">
        <v>1066</v>
      </c>
      <c r="C811" s="284">
        <v>333</v>
      </c>
      <c r="D811" s="285">
        <v>235.99699699699698</v>
      </c>
      <c r="E811" s="286">
        <v>0.19256705431485277</v>
      </c>
      <c r="F811" s="285">
        <v>657</v>
      </c>
      <c r="G811" s="284">
        <v>47</v>
      </c>
      <c r="H811" s="285">
        <v>0</v>
      </c>
      <c r="I811" s="286">
        <v>0</v>
      </c>
      <c r="J811" s="285">
        <v>0</v>
      </c>
      <c r="K811" s="284">
        <v>27</v>
      </c>
      <c r="L811" s="285">
        <v>96.777777777777771</v>
      </c>
      <c r="M811" s="286">
        <v>0.19908571428571431</v>
      </c>
      <c r="N811" s="285">
        <v>184</v>
      </c>
    </row>
    <row r="812" spans="2:14" x14ac:dyDescent="0.2">
      <c r="B812" s="104" t="s">
        <v>1067</v>
      </c>
      <c r="C812" s="284">
        <v>569</v>
      </c>
      <c r="D812" s="285">
        <v>806.38840070298772</v>
      </c>
      <c r="E812" s="286">
        <v>0.30359904163184614</v>
      </c>
      <c r="F812" s="285">
        <v>4862</v>
      </c>
      <c r="G812" s="284">
        <v>111</v>
      </c>
      <c r="H812" s="285">
        <v>0</v>
      </c>
      <c r="I812" s="286">
        <v>0</v>
      </c>
      <c r="J812" s="285">
        <v>0</v>
      </c>
      <c r="K812" s="284">
        <v>1</v>
      </c>
      <c r="L812" s="285">
        <v>34</v>
      </c>
      <c r="M812" s="286">
        <v>0.20359281437125754</v>
      </c>
      <c r="N812" s="285">
        <v>34</v>
      </c>
    </row>
    <row r="813" spans="2:14" x14ac:dyDescent="0.2">
      <c r="B813" s="104" t="s">
        <v>1068</v>
      </c>
      <c r="C813" s="284">
        <v>2172</v>
      </c>
      <c r="D813" s="285">
        <v>311.75</v>
      </c>
      <c r="E813" s="286">
        <v>0.24053587642430752</v>
      </c>
      <c r="F813" s="285">
        <v>4695</v>
      </c>
      <c r="G813" s="284">
        <v>638</v>
      </c>
      <c r="H813" s="285">
        <v>0</v>
      </c>
      <c r="I813" s="286">
        <v>0</v>
      </c>
      <c r="J813" s="285">
        <v>0</v>
      </c>
      <c r="K813" s="284">
        <v>0</v>
      </c>
      <c r="L813" s="285">
        <v>0</v>
      </c>
      <c r="M813" s="286">
        <v>0</v>
      </c>
      <c r="N813" s="285">
        <v>0</v>
      </c>
    </row>
    <row r="814" spans="2:14" x14ac:dyDescent="0.2">
      <c r="B814" s="104" t="s">
        <v>1069</v>
      </c>
      <c r="C814" s="284">
        <v>1783</v>
      </c>
      <c r="D814" s="285">
        <v>670.05608524957938</v>
      </c>
      <c r="E814" s="286">
        <v>0.35516762035226912</v>
      </c>
      <c r="F814" s="285">
        <v>5125</v>
      </c>
      <c r="G814" s="284">
        <v>358</v>
      </c>
      <c r="H814" s="285">
        <v>0</v>
      </c>
      <c r="I814" s="286">
        <v>0</v>
      </c>
      <c r="J814" s="285">
        <v>0</v>
      </c>
      <c r="K814" s="284">
        <v>26</v>
      </c>
      <c r="L814" s="285">
        <v>153.61538461538461</v>
      </c>
      <c r="M814" s="286">
        <v>0.20981298592141195</v>
      </c>
      <c r="N814" s="285">
        <v>284</v>
      </c>
    </row>
    <row r="815" spans="2:14" x14ac:dyDescent="0.2">
      <c r="B815" s="104" t="s">
        <v>1070</v>
      </c>
      <c r="C815" s="284">
        <v>25</v>
      </c>
      <c r="D815" s="285">
        <v>227.28</v>
      </c>
      <c r="E815" s="286">
        <v>0.18401450871170422</v>
      </c>
      <c r="F815" s="285">
        <v>384</v>
      </c>
      <c r="G815" s="284">
        <v>3</v>
      </c>
      <c r="H815" s="285">
        <v>0</v>
      </c>
      <c r="I815" s="286">
        <v>0</v>
      </c>
      <c r="J815" s="285">
        <v>0</v>
      </c>
      <c r="K815" s="284">
        <v>0</v>
      </c>
      <c r="L815" s="285">
        <v>0</v>
      </c>
      <c r="M815" s="286">
        <v>0</v>
      </c>
      <c r="N815" s="285">
        <v>0</v>
      </c>
    </row>
    <row r="816" spans="2:14" x14ac:dyDescent="0.2">
      <c r="B816" s="104" t="s">
        <v>1071</v>
      </c>
      <c r="C816" s="284">
        <v>0</v>
      </c>
      <c r="D816" s="285">
        <v>0</v>
      </c>
      <c r="E816" s="286">
        <v>0</v>
      </c>
      <c r="F816" s="285">
        <v>0</v>
      </c>
      <c r="G816" s="284">
        <v>0</v>
      </c>
      <c r="H816" s="285">
        <v>0</v>
      </c>
      <c r="I816" s="286">
        <v>0</v>
      </c>
      <c r="J816" s="285">
        <v>0</v>
      </c>
      <c r="K816" s="284">
        <v>0</v>
      </c>
      <c r="L816" s="285">
        <v>0</v>
      </c>
      <c r="M816" s="286">
        <v>0</v>
      </c>
      <c r="N816" s="285">
        <v>0</v>
      </c>
    </row>
    <row r="817" spans="2:14" x14ac:dyDescent="0.2">
      <c r="B817" s="104" t="s">
        <v>1072</v>
      </c>
      <c r="C817" s="284">
        <v>953</v>
      </c>
      <c r="D817" s="285">
        <v>2819.6789087093389</v>
      </c>
      <c r="E817" s="286">
        <v>0.47107870490407433</v>
      </c>
      <c r="F817" s="285">
        <v>17564</v>
      </c>
      <c r="G817" s="284">
        <v>5</v>
      </c>
      <c r="H817" s="285">
        <v>0</v>
      </c>
      <c r="I817" s="286">
        <v>0</v>
      </c>
      <c r="J817" s="285">
        <v>0</v>
      </c>
      <c r="K817" s="284">
        <v>37</v>
      </c>
      <c r="L817" s="285">
        <v>181.16216216216216</v>
      </c>
      <c r="M817" s="286">
        <v>0.20104979004199164</v>
      </c>
      <c r="N817" s="285">
        <v>375</v>
      </c>
    </row>
    <row r="818" spans="2:14" x14ac:dyDescent="0.2">
      <c r="B818" s="104" t="s">
        <v>1073</v>
      </c>
      <c r="C818" s="284">
        <v>397</v>
      </c>
      <c r="D818" s="285">
        <v>498.76070528967256</v>
      </c>
      <c r="E818" s="286">
        <v>0.26960038123766084</v>
      </c>
      <c r="F818" s="285">
        <v>1763</v>
      </c>
      <c r="G818" s="284">
        <v>403</v>
      </c>
      <c r="H818" s="285">
        <v>0</v>
      </c>
      <c r="I818" s="286">
        <v>0</v>
      </c>
      <c r="J818" s="285">
        <v>0</v>
      </c>
      <c r="K818" s="284">
        <v>46</v>
      </c>
      <c r="L818" s="285">
        <v>127.02173913043478</v>
      </c>
      <c r="M818" s="286">
        <v>0.20334087349921703</v>
      </c>
      <c r="N818" s="285">
        <v>226</v>
      </c>
    </row>
    <row r="819" spans="2:14" x14ac:dyDescent="0.2">
      <c r="B819" s="104" t="s">
        <v>1074</v>
      </c>
      <c r="C819" s="284">
        <v>216</v>
      </c>
      <c r="D819" s="285">
        <v>215.41203703703704</v>
      </c>
      <c r="E819" s="286">
        <v>0.16636037298704265</v>
      </c>
      <c r="F819" s="285">
        <v>1167</v>
      </c>
      <c r="G819" s="284">
        <v>26</v>
      </c>
      <c r="H819" s="285">
        <v>0</v>
      </c>
      <c r="I819" s="286">
        <v>0</v>
      </c>
      <c r="J819" s="285">
        <v>0</v>
      </c>
      <c r="K819" s="284">
        <v>0</v>
      </c>
      <c r="L819" s="285">
        <v>0</v>
      </c>
      <c r="M819" s="286">
        <v>0</v>
      </c>
      <c r="N819" s="285">
        <v>0</v>
      </c>
    </row>
    <row r="820" spans="2:14" x14ac:dyDescent="0.2">
      <c r="B820" s="104" t="s">
        <v>1075</v>
      </c>
      <c r="C820" s="284">
        <v>40</v>
      </c>
      <c r="D820" s="285">
        <v>2173.5749999999998</v>
      </c>
      <c r="E820" s="286">
        <v>0.53969682673685249</v>
      </c>
      <c r="F820" s="285">
        <v>4407</v>
      </c>
      <c r="G820" s="284">
        <v>2</v>
      </c>
      <c r="H820" s="285">
        <v>0</v>
      </c>
      <c r="I820" s="286">
        <v>0</v>
      </c>
      <c r="J820" s="285">
        <v>0</v>
      </c>
      <c r="K820" s="284">
        <v>0</v>
      </c>
      <c r="L820" s="285">
        <v>0</v>
      </c>
      <c r="M820" s="286">
        <v>0</v>
      </c>
      <c r="N820" s="285">
        <v>0</v>
      </c>
    </row>
    <row r="821" spans="2:14" x14ac:dyDescent="0.2">
      <c r="B821" s="104" t="s">
        <v>1076</v>
      </c>
      <c r="C821" s="284">
        <v>244</v>
      </c>
      <c r="D821" s="285">
        <v>533.90163934426232</v>
      </c>
      <c r="E821" s="286">
        <v>0.27894069683784983</v>
      </c>
      <c r="F821" s="285">
        <v>4663</v>
      </c>
      <c r="G821" s="284">
        <v>68</v>
      </c>
      <c r="H821" s="285">
        <v>0</v>
      </c>
      <c r="I821" s="286">
        <v>0</v>
      </c>
      <c r="J821" s="285">
        <v>0</v>
      </c>
      <c r="K821" s="284">
        <v>7</v>
      </c>
      <c r="L821" s="285">
        <v>139</v>
      </c>
      <c r="M821" s="286">
        <v>0.20870870870870872</v>
      </c>
      <c r="N821" s="285">
        <v>199</v>
      </c>
    </row>
    <row r="822" spans="2:14" x14ac:dyDescent="0.2">
      <c r="B822" s="104" t="s">
        <v>1077</v>
      </c>
      <c r="C822" s="284">
        <v>118</v>
      </c>
      <c r="D822" s="285">
        <v>370.59322033898303</v>
      </c>
      <c r="E822" s="286">
        <v>0.27310084684369618</v>
      </c>
      <c r="F822" s="285">
        <v>1145</v>
      </c>
      <c r="G822" s="284">
        <v>13</v>
      </c>
      <c r="H822" s="285">
        <v>0</v>
      </c>
      <c r="I822" s="286">
        <v>0</v>
      </c>
      <c r="J822" s="285">
        <v>0</v>
      </c>
      <c r="K822" s="284">
        <v>0</v>
      </c>
      <c r="L822" s="285">
        <v>0</v>
      </c>
      <c r="M822" s="286">
        <v>0</v>
      </c>
      <c r="N822" s="285">
        <v>0</v>
      </c>
    </row>
    <row r="823" spans="2:14" x14ac:dyDescent="0.2">
      <c r="B823" s="104" t="s">
        <v>1078</v>
      </c>
      <c r="C823" s="284">
        <v>0</v>
      </c>
      <c r="D823" s="285">
        <v>0</v>
      </c>
      <c r="E823" s="286">
        <v>0</v>
      </c>
      <c r="F823" s="285">
        <v>0</v>
      </c>
      <c r="G823" s="284">
        <v>0</v>
      </c>
      <c r="H823" s="285">
        <v>0</v>
      </c>
      <c r="I823" s="286">
        <v>0</v>
      </c>
      <c r="J823" s="285">
        <v>0</v>
      </c>
      <c r="K823" s="284">
        <v>0</v>
      </c>
      <c r="L823" s="285">
        <v>0</v>
      </c>
      <c r="M823" s="286">
        <v>0</v>
      </c>
      <c r="N823" s="285">
        <v>0</v>
      </c>
    </row>
    <row r="824" spans="2:14" x14ac:dyDescent="0.2">
      <c r="B824" s="104" t="s">
        <v>1079</v>
      </c>
      <c r="C824" s="284">
        <v>76</v>
      </c>
      <c r="D824" s="285">
        <v>313.53947368421052</v>
      </c>
      <c r="E824" s="286">
        <v>0.22697744418197052</v>
      </c>
      <c r="F824" s="285">
        <v>604</v>
      </c>
      <c r="G824" s="284">
        <v>30</v>
      </c>
      <c r="H824" s="285">
        <v>0</v>
      </c>
      <c r="I824" s="286">
        <v>0</v>
      </c>
      <c r="J824" s="285">
        <v>0</v>
      </c>
      <c r="K824" s="284">
        <v>0</v>
      </c>
      <c r="L824" s="285">
        <v>0</v>
      </c>
      <c r="M824" s="286">
        <v>0</v>
      </c>
      <c r="N824" s="285">
        <v>0</v>
      </c>
    </row>
    <row r="825" spans="2:14" x14ac:dyDescent="0.2">
      <c r="B825" s="104" t="s">
        <v>1080</v>
      </c>
      <c r="C825" s="284">
        <v>0</v>
      </c>
      <c r="D825" s="285">
        <v>0</v>
      </c>
      <c r="E825" s="286">
        <v>0</v>
      </c>
      <c r="F825" s="285">
        <v>0</v>
      </c>
      <c r="G825" s="284">
        <v>0</v>
      </c>
      <c r="H825" s="285">
        <v>0</v>
      </c>
      <c r="I825" s="286">
        <v>0</v>
      </c>
      <c r="J825" s="285">
        <v>0</v>
      </c>
      <c r="K825" s="284">
        <v>0</v>
      </c>
      <c r="L825" s="285">
        <v>0</v>
      </c>
      <c r="M825" s="286">
        <v>0</v>
      </c>
      <c r="N825" s="285">
        <v>0</v>
      </c>
    </row>
    <row r="826" spans="2:14" x14ac:dyDescent="0.2">
      <c r="B826" s="104" t="s">
        <v>1081</v>
      </c>
      <c r="C826" s="284">
        <v>21</v>
      </c>
      <c r="D826" s="285">
        <v>170.52380952380952</v>
      </c>
      <c r="E826" s="286">
        <v>0.13106653978478877</v>
      </c>
      <c r="F826" s="285">
        <v>272</v>
      </c>
      <c r="G826" s="284">
        <v>5</v>
      </c>
      <c r="H826" s="285">
        <v>0</v>
      </c>
      <c r="I826" s="286">
        <v>0</v>
      </c>
      <c r="J826" s="285">
        <v>0</v>
      </c>
      <c r="K826" s="284">
        <v>0</v>
      </c>
      <c r="L826" s="285">
        <v>0</v>
      </c>
      <c r="M826" s="286">
        <v>0</v>
      </c>
      <c r="N826" s="285">
        <v>0</v>
      </c>
    </row>
    <row r="827" spans="2:14" x14ac:dyDescent="0.2">
      <c r="B827" s="104" t="s">
        <v>1082</v>
      </c>
      <c r="C827" s="284">
        <v>0</v>
      </c>
      <c r="D827" s="285">
        <v>0</v>
      </c>
      <c r="E827" s="286">
        <v>0</v>
      </c>
      <c r="F827" s="285">
        <v>0</v>
      </c>
      <c r="G827" s="284">
        <v>0</v>
      </c>
      <c r="H827" s="285">
        <v>0</v>
      </c>
      <c r="I827" s="286">
        <v>0</v>
      </c>
      <c r="J827" s="285">
        <v>0</v>
      </c>
      <c r="K827" s="284">
        <v>0</v>
      </c>
      <c r="L827" s="285">
        <v>0</v>
      </c>
      <c r="M827" s="286">
        <v>0</v>
      </c>
      <c r="N827" s="285">
        <v>0</v>
      </c>
    </row>
    <row r="828" spans="2:14" x14ac:dyDescent="0.2">
      <c r="B828" s="104" t="s">
        <v>1083</v>
      </c>
      <c r="C828" s="284">
        <v>481</v>
      </c>
      <c r="D828" s="285">
        <v>574.1434511434511</v>
      </c>
      <c r="E828" s="286">
        <v>0.2366514390797978</v>
      </c>
      <c r="F828" s="285">
        <v>4026</v>
      </c>
      <c r="G828" s="284">
        <v>81</v>
      </c>
      <c r="H828" s="285">
        <v>0</v>
      </c>
      <c r="I828" s="286">
        <v>0</v>
      </c>
      <c r="J828" s="285">
        <v>0</v>
      </c>
      <c r="K828" s="284">
        <v>0</v>
      </c>
      <c r="L828" s="285">
        <v>0</v>
      </c>
      <c r="M828" s="286">
        <v>0</v>
      </c>
      <c r="N828" s="285">
        <v>0</v>
      </c>
    </row>
    <row r="829" spans="2:14" x14ac:dyDescent="0.2">
      <c r="B829" s="104" t="s">
        <v>1084</v>
      </c>
      <c r="C829" s="284">
        <v>245</v>
      </c>
      <c r="D829" s="285">
        <v>326.0204081632653</v>
      </c>
      <c r="E829" s="286">
        <v>0.15441466451178876</v>
      </c>
      <c r="F829" s="285">
        <v>1211</v>
      </c>
      <c r="G829" s="284">
        <v>40</v>
      </c>
      <c r="H829" s="285">
        <v>0</v>
      </c>
      <c r="I829" s="286">
        <v>0</v>
      </c>
      <c r="J829" s="285">
        <v>0</v>
      </c>
      <c r="K829" s="284">
        <v>1</v>
      </c>
      <c r="L829" s="285">
        <v>54</v>
      </c>
      <c r="M829" s="286">
        <v>0.2068965517241379</v>
      </c>
      <c r="N829" s="285">
        <v>54</v>
      </c>
    </row>
    <row r="830" spans="2:14" x14ac:dyDescent="0.2">
      <c r="B830" s="104" t="s">
        <v>1085</v>
      </c>
      <c r="C830" s="284">
        <v>1350</v>
      </c>
      <c r="D830" s="285">
        <v>1200.5274074074075</v>
      </c>
      <c r="E830" s="286">
        <v>0.3596345144504014</v>
      </c>
      <c r="F830" s="285">
        <v>28571</v>
      </c>
      <c r="G830" s="284">
        <v>679</v>
      </c>
      <c r="H830" s="285">
        <v>0</v>
      </c>
      <c r="I830" s="286">
        <v>0</v>
      </c>
      <c r="J830" s="285">
        <v>0</v>
      </c>
      <c r="K830" s="284">
        <v>80</v>
      </c>
      <c r="L830" s="285">
        <v>166.22499999999999</v>
      </c>
      <c r="M830" s="286">
        <v>0.20602041922939884</v>
      </c>
      <c r="N830" s="285">
        <v>363</v>
      </c>
    </row>
    <row r="831" spans="2:14" x14ac:dyDescent="0.2">
      <c r="B831" s="104" t="s">
        <v>1086</v>
      </c>
      <c r="C831" s="284">
        <v>1210</v>
      </c>
      <c r="D831" s="285">
        <v>445.45371900826444</v>
      </c>
      <c r="E831" s="286">
        <v>0.26965468627194955</v>
      </c>
      <c r="F831" s="285">
        <v>9084</v>
      </c>
      <c r="G831" s="284">
        <v>457</v>
      </c>
      <c r="H831" s="285">
        <v>0</v>
      </c>
      <c r="I831" s="286">
        <v>0</v>
      </c>
      <c r="J831" s="285">
        <v>0</v>
      </c>
      <c r="K831" s="284">
        <v>44</v>
      </c>
      <c r="L831" s="285">
        <v>140</v>
      </c>
      <c r="M831" s="286">
        <v>0.20274495606095511</v>
      </c>
      <c r="N831" s="285">
        <v>270</v>
      </c>
    </row>
    <row r="832" spans="2:14" x14ac:dyDescent="0.2">
      <c r="B832" s="104" t="s">
        <v>1087</v>
      </c>
      <c r="C832" s="284">
        <v>0</v>
      </c>
      <c r="D832" s="285">
        <v>0</v>
      </c>
      <c r="E832" s="286">
        <v>0</v>
      </c>
      <c r="F832" s="285">
        <v>0</v>
      </c>
      <c r="G832" s="284">
        <v>0</v>
      </c>
      <c r="H832" s="285">
        <v>0</v>
      </c>
      <c r="I832" s="286">
        <v>0</v>
      </c>
      <c r="J832" s="285">
        <v>0</v>
      </c>
      <c r="K832" s="284">
        <v>0</v>
      </c>
      <c r="L832" s="285">
        <v>0</v>
      </c>
      <c r="M832" s="286">
        <v>0</v>
      </c>
      <c r="N832" s="285">
        <v>0</v>
      </c>
    </row>
    <row r="833" spans="2:14" x14ac:dyDescent="0.2">
      <c r="B833" s="104" t="s">
        <v>1088</v>
      </c>
      <c r="C833" s="284">
        <v>1587</v>
      </c>
      <c r="D833" s="285">
        <v>403.90233144297417</v>
      </c>
      <c r="E833" s="286">
        <v>0.33202163499390847</v>
      </c>
      <c r="F833" s="285">
        <v>1289</v>
      </c>
      <c r="G833" s="284">
        <v>574</v>
      </c>
      <c r="H833" s="285">
        <v>0</v>
      </c>
      <c r="I833" s="286">
        <v>0</v>
      </c>
      <c r="J833" s="285">
        <v>0</v>
      </c>
      <c r="K833" s="284">
        <v>25</v>
      </c>
      <c r="L833" s="285">
        <v>132.76</v>
      </c>
      <c r="M833" s="286">
        <v>0.20571463989091354</v>
      </c>
      <c r="N833" s="285">
        <v>256</v>
      </c>
    </row>
    <row r="834" spans="2:14" x14ac:dyDescent="0.2">
      <c r="B834" s="104" t="s">
        <v>1089</v>
      </c>
      <c r="C834" s="284">
        <v>603</v>
      </c>
      <c r="D834" s="285">
        <v>374.97844112769485</v>
      </c>
      <c r="E834" s="286">
        <v>0.26027400413929969</v>
      </c>
      <c r="F834" s="285">
        <v>981</v>
      </c>
      <c r="G834" s="284">
        <v>110</v>
      </c>
      <c r="H834" s="285">
        <v>0</v>
      </c>
      <c r="I834" s="286">
        <v>0</v>
      </c>
      <c r="J834" s="285">
        <v>0</v>
      </c>
      <c r="K834" s="284">
        <v>0</v>
      </c>
      <c r="L834" s="285">
        <v>0</v>
      </c>
      <c r="M834" s="286">
        <v>0</v>
      </c>
      <c r="N834" s="285">
        <v>0</v>
      </c>
    </row>
    <row r="835" spans="2:14" x14ac:dyDescent="0.2">
      <c r="B835" s="104" t="s">
        <v>1090</v>
      </c>
      <c r="C835" s="284">
        <v>23</v>
      </c>
      <c r="D835" s="285">
        <v>2706.6521739130435</v>
      </c>
      <c r="E835" s="286">
        <v>0.60054987459000575</v>
      </c>
      <c r="F835" s="285">
        <v>6145</v>
      </c>
      <c r="G835" s="284">
        <v>0</v>
      </c>
      <c r="H835" s="285">
        <v>0</v>
      </c>
      <c r="I835" s="286">
        <v>0</v>
      </c>
      <c r="J835" s="285">
        <v>0</v>
      </c>
      <c r="K835" s="284">
        <v>0</v>
      </c>
      <c r="L835" s="285">
        <v>0</v>
      </c>
      <c r="M835" s="286">
        <v>0</v>
      </c>
      <c r="N835" s="285">
        <v>0</v>
      </c>
    </row>
    <row r="836" spans="2:14" x14ac:dyDescent="0.2">
      <c r="B836" s="104" t="s">
        <v>1091</v>
      </c>
      <c r="C836" s="284">
        <v>376</v>
      </c>
      <c r="D836" s="285">
        <v>1914.2872340425531</v>
      </c>
      <c r="E836" s="286">
        <v>0.48068856406903548</v>
      </c>
      <c r="F836" s="285">
        <v>9693</v>
      </c>
      <c r="G836" s="284">
        <v>9</v>
      </c>
      <c r="H836" s="285">
        <v>0</v>
      </c>
      <c r="I836" s="286">
        <v>0</v>
      </c>
      <c r="J836" s="285">
        <v>0</v>
      </c>
      <c r="K836" s="284">
        <v>0</v>
      </c>
      <c r="L836" s="285">
        <v>0</v>
      </c>
      <c r="M836" s="286">
        <v>0</v>
      </c>
      <c r="N836" s="285">
        <v>0</v>
      </c>
    </row>
    <row r="837" spans="2:14" x14ac:dyDescent="0.2">
      <c r="B837" s="104" t="s">
        <v>1092</v>
      </c>
      <c r="C837" s="284">
        <v>3</v>
      </c>
      <c r="D837" s="285">
        <v>163.66666666666666</v>
      </c>
      <c r="E837" s="286">
        <v>0.13885746606334837</v>
      </c>
      <c r="F837" s="285">
        <v>218</v>
      </c>
      <c r="G837" s="284">
        <v>1</v>
      </c>
      <c r="H837" s="285">
        <v>0</v>
      </c>
      <c r="I837" s="286">
        <v>0</v>
      </c>
      <c r="J837" s="285">
        <v>0</v>
      </c>
      <c r="K837" s="284">
        <v>0</v>
      </c>
      <c r="L837" s="285">
        <v>0</v>
      </c>
      <c r="M837" s="286">
        <v>0</v>
      </c>
      <c r="N837" s="285">
        <v>0</v>
      </c>
    </row>
    <row r="838" spans="2:14" x14ac:dyDescent="0.2">
      <c r="B838" s="104" t="s">
        <v>1093</v>
      </c>
      <c r="C838" s="284">
        <v>18</v>
      </c>
      <c r="D838" s="285">
        <v>3805.9444444444443</v>
      </c>
      <c r="E838" s="286">
        <v>0.5989054700271883</v>
      </c>
      <c r="F838" s="285">
        <v>6327</v>
      </c>
      <c r="G838" s="284">
        <v>0</v>
      </c>
      <c r="H838" s="285">
        <v>0</v>
      </c>
      <c r="I838" s="286">
        <v>0</v>
      </c>
      <c r="J838" s="285">
        <v>0</v>
      </c>
      <c r="K838" s="284">
        <v>0</v>
      </c>
      <c r="L838" s="285">
        <v>0</v>
      </c>
      <c r="M838" s="286">
        <v>0</v>
      </c>
      <c r="N838" s="285">
        <v>0</v>
      </c>
    </row>
    <row r="839" spans="2:14" x14ac:dyDescent="0.2">
      <c r="B839" s="104" t="s">
        <v>1094</v>
      </c>
      <c r="C839" s="284">
        <v>257</v>
      </c>
      <c r="D839" s="285">
        <v>284.13229571984436</v>
      </c>
      <c r="E839" s="286">
        <v>0.18441668644970988</v>
      </c>
      <c r="F839" s="285">
        <v>906</v>
      </c>
      <c r="G839" s="284">
        <v>2</v>
      </c>
      <c r="H839" s="285">
        <v>0</v>
      </c>
      <c r="I839" s="286">
        <v>0</v>
      </c>
      <c r="J839" s="285">
        <v>0</v>
      </c>
      <c r="K839" s="284">
        <v>0</v>
      </c>
      <c r="L839" s="285">
        <v>0</v>
      </c>
      <c r="M839" s="286">
        <v>0</v>
      </c>
      <c r="N839" s="285">
        <v>0</v>
      </c>
    </row>
    <row r="840" spans="2:14" x14ac:dyDescent="0.2">
      <c r="B840" s="104" t="s">
        <v>1095</v>
      </c>
      <c r="C840" s="284">
        <v>2</v>
      </c>
      <c r="D840" s="285">
        <v>126.5</v>
      </c>
      <c r="E840" s="286">
        <v>7.3825503355704702E-2</v>
      </c>
      <c r="F840" s="285">
        <v>148</v>
      </c>
      <c r="G840" s="284">
        <v>0</v>
      </c>
      <c r="H840" s="285">
        <v>0</v>
      </c>
      <c r="I840" s="286">
        <v>0</v>
      </c>
      <c r="J840" s="285">
        <v>0</v>
      </c>
      <c r="K840" s="284">
        <v>0</v>
      </c>
      <c r="L840" s="285">
        <v>0</v>
      </c>
      <c r="M840" s="286">
        <v>0</v>
      </c>
      <c r="N840" s="285">
        <v>0</v>
      </c>
    </row>
    <row r="841" spans="2:14" x14ac:dyDescent="0.2">
      <c r="B841" s="104" t="s">
        <v>1096</v>
      </c>
      <c r="C841" s="284">
        <v>116</v>
      </c>
      <c r="D841" s="285">
        <v>3803.2844827586205</v>
      </c>
      <c r="E841" s="286">
        <v>0.65473927284006139</v>
      </c>
      <c r="F841" s="285">
        <v>10754</v>
      </c>
      <c r="G841" s="284">
        <v>0</v>
      </c>
      <c r="H841" s="285">
        <v>0</v>
      </c>
      <c r="I841" s="286">
        <v>0</v>
      </c>
      <c r="J841" s="285">
        <v>0</v>
      </c>
      <c r="K841" s="284">
        <v>3</v>
      </c>
      <c r="L841" s="285">
        <v>236</v>
      </c>
      <c r="M841" s="286">
        <v>0.20515792523906118</v>
      </c>
      <c r="N841" s="285">
        <v>310</v>
      </c>
    </row>
    <row r="842" spans="2:14" x14ac:dyDescent="0.2">
      <c r="B842" s="104" t="s">
        <v>1097</v>
      </c>
      <c r="C842" s="284">
        <v>1392</v>
      </c>
      <c r="D842" s="285">
        <v>238.50862068965517</v>
      </c>
      <c r="E842" s="286">
        <v>0.19031863082299205</v>
      </c>
      <c r="F842" s="285">
        <v>2443</v>
      </c>
      <c r="G842" s="284">
        <v>380</v>
      </c>
      <c r="H842" s="285">
        <v>0</v>
      </c>
      <c r="I842" s="286">
        <v>0</v>
      </c>
      <c r="J842" s="285">
        <v>0</v>
      </c>
      <c r="K842" s="284">
        <v>2</v>
      </c>
      <c r="L842" s="285">
        <v>33</v>
      </c>
      <c r="M842" s="286">
        <v>0.19760479041916157</v>
      </c>
      <c r="N842" s="285">
        <v>34</v>
      </c>
    </row>
    <row r="843" spans="2:14" x14ac:dyDescent="0.2">
      <c r="B843" s="104" t="s">
        <v>1098</v>
      </c>
      <c r="C843" s="284">
        <v>0</v>
      </c>
      <c r="D843" s="285">
        <v>0</v>
      </c>
      <c r="E843" s="286">
        <v>0</v>
      </c>
      <c r="F843" s="285">
        <v>0</v>
      </c>
      <c r="G843" s="284">
        <v>0</v>
      </c>
      <c r="H843" s="285">
        <v>0</v>
      </c>
      <c r="I843" s="286">
        <v>0</v>
      </c>
      <c r="J843" s="285">
        <v>0</v>
      </c>
      <c r="K843" s="284">
        <v>0</v>
      </c>
      <c r="L843" s="285">
        <v>0</v>
      </c>
      <c r="M843" s="286">
        <v>0</v>
      </c>
      <c r="N843" s="285">
        <v>0</v>
      </c>
    </row>
    <row r="844" spans="2:14" x14ac:dyDescent="0.2">
      <c r="B844" s="104" t="s">
        <v>1099</v>
      </c>
      <c r="C844" s="284">
        <v>633</v>
      </c>
      <c r="D844" s="285">
        <v>182.15797788309638</v>
      </c>
      <c r="E844" s="286">
        <v>0.15996415213699877</v>
      </c>
      <c r="F844" s="285">
        <v>440</v>
      </c>
      <c r="G844" s="284">
        <v>170</v>
      </c>
      <c r="H844" s="285">
        <v>0</v>
      </c>
      <c r="I844" s="286">
        <v>0</v>
      </c>
      <c r="J844" s="285">
        <v>0</v>
      </c>
      <c r="K844" s="284">
        <v>0</v>
      </c>
      <c r="L844" s="285">
        <v>0</v>
      </c>
      <c r="M844" s="286">
        <v>0</v>
      </c>
      <c r="N844" s="285">
        <v>0</v>
      </c>
    </row>
    <row r="845" spans="2:14" x14ac:dyDescent="0.2">
      <c r="B845" s="104" t="s">
        <v>1100</v>
      </c>
      <c r="C845" s="284">
        <v>846</v>
      </c>
      <c r="D845" s="285">
        <v>206.04609929078015</v>
      </c>
      <c r="E845" s="286">
        <v>0.18679615895274559</v>
      </c>
      <c r="F845" s="285">
        <v>1005</v>
      </c>
      <c r="G845" s="284">
        <v>330</v>
      </c>
      <c r="H845" s="285">
        <v>0</v>
      </c>
      <c r="I845" s="286">
        <v>0</v>
      </c>
      <c r="J845" s="285">
        <v>0</v>
      </c>
      <c r="K845" s="284">
        <v>12</v>
      </c>
      <c r="L845" s="285">
        <v>114.66666666666667</v>
      </c>
      <c r="M845" s="286">
        <v>0.19893017203990171</v>
      </c>
      <c r="N845" s="285">
        <v>412</v>
      </c>
    </row>
    <row r="846" spans="2:14" x14ac:dyDescent="0.2">
      <c r="B846" s="104" t="s">
        <v>1101</v>
      </c>
      <c r="C846" s="284">
        <v>568</v>
      </c>
      <c r="D846" s="285">
        <v>845.27464788732391</v>
      </c>
      <c r="E846" s="286">
        <v>0.2651743901219894</v>
      </c>
      <c r="F846" s="285">
        <v>2755</v>
      </c>
      <c r="G846" s="284">
        <v>35</v>
      </c>
      <c r="H846" s="285">
        <v>0</v>
      </c>
      <c r="I846" s="286">
        <v>0</v>
      </c>
      <c r="J846" s="285">
        <v>0</v>
      </c>
      <c r="K846" s="284">
        <v>0</v>
      </c>
      <c r="L846" s="285">
        <v>0</v>
      </c>
      <c r="M846" s="286">
        <v>0</v>
      </c>
      <c r="N846" s="285">
        <v>0</v>
      </c>
    </row>
    <row r="847" spans="2:14" x14ac:dyDescent="0.2">
      <c r="B847" s="104" t="s">
        <v>1102</v>
      </c>
      <c r="C847" s="284">
        <v>60</v>
      </c>
      <c r="D847" s="285">
        <v>265.58333333333331</v>
      </c>
      <c r="E847" s="286">
        <v>0.22633978665681864</v>
      </c>
      <c r="F847" s="285">
        <v>532</v>
      </c>
      <c r="G847" s="284">
        <v>15</v>
      </c>
      <c r="H847" s="285">
        <v>0</v>
      </c>
      <c r="I847" s="286">
        <v>0</v>
      </c>
      <c r="J847" s="285">
        <v>0</v>
      </c>
      <c r="K847" s="284">
        <v>0</v>
      </c>
      <c r="L847" s="285">
        <v>0</v>
      </c>
      <c r="M847" s="286">
        <v>0</v>
      </c>
      <c r="N847" s="285">
        <v>0</v>
      </c>
    </row>
    <row r="848" spans="2:14" x14ac:dyDescent="0.2">
      <c r="B848" s="104" t="s">
        <v>1103</v>
      </c>
      <c r="C848" s="284">
        <v>2031</v>
      </c>
      <c r="D848" s="285">
        <v>722.1304775972427</v>
      </c>
      <c r="E848" s="286">
        <v>0.27794218699721007</v>
      </c>
      <c r="F848" s="285">
        <v>9204</v>
      </c>
      <c r="G848" s="284">
        <v>418</v>
      </c>
      <c r="H848" s="285">
        <v>0</v>
      </c>
      <c r="I848" s="286">
        <v>0</v>
      </c>
      <c r="J848" s="285">
        <v>0</v>
      </c>
      <c r="K848" s="284">
        <v>7</v>
      </c>
      <c r="L848" s="285">
        <v>166.14285714285714</v>
      </c>
      <c r="M848" s="286">
        <v>0.20453746042912413</v>
      </c>
      <c r="N848" s="285">
        <v>281</v>
      </c>
    </row>
    <row r="849" spans="2:15" x14ac:dyDescent="0.2">
      <c r="B849" s="104" t="s">
        <v>1104</v>
      </c>
      <c r="C849" s="284">
        <v>7</v>
      </c>
      <c r="D849" s="285">
        <v>369.57142857142856</v>
      </c>
      <c r="E849" s="286">
        <v>0.2986608173631955</v>
      </c>
      <c r="F849" s="285">
        <v>646</v>
      </c>
      <c r="G849" s="284">
        <v>16</v>
      </c>
      <c r="H849" s="285">
        <v>0</v>
      </c>
      <c r="I849" s="286">
        <v>0</v>
      </c>
      <c r="J849" s="285">
        <v>0</v>
      </c>
      <c r="K849" s="284">
        <v>2</v>
      </c>
      <c r="L849" s="285">
        <v>180</v>
      </c>
      <c r="M849" s="286">
        <v>0.21301775147928992</v>
      </c>
      <c r="N849" s="285">
        <v>213</v>
      </c>
    </row>
    <row r="850" spans="2:15" x14ac:dyDescent="0.2">
      <c r="B850" s="104" t="s">
        <v>1105</v>
      </c>
      <c r="C850" s="284">
        <v>905</v>
      </c>
      <c r="D850" s="285">
        <v>466.01988950276245</v>
      </c>
      <c r="E850" s="286">
        <v>0.30106814558989292</v>
      </c>
      <c r="F850" s="285">
        <v>6728</v>
      </c>
      <c r="G850" s="284">
        <v>369</v>
      </c>
      <c r="H850" s="285">
        <v>0</v>
      </c>
      <c r="I850" s="286">
        <v>0</v>
      </c>
      <c r="J850" s="285">
        <v>0</v>
      </c>
      <c r="K850" s="284">
        <v>47</v>
      </c>
      <c r="L850" s="285">
        <v>146.46808510638297</v>
      </c>
      <c r="M850" s="286">
        <v>0.20781886792452831</v>
      </c>
      <c r="N850" s="285">
        <v>304</v>
      </c>
    </row>
    <row r="851" spans="2:15" x14ac:dyDescent="0.2">
      <c r="B851" s="104" t="s">
        <v>1106</v>
      </c>
      <c r="C851" s="284">
        <v>587</v>
      </c>
      <c r="D851" s="285">
        <v>349.96422487223168</v>
      </c>
      <c r="E851" s="286">
        <v>0.26696460944068812</v>
      </c>
      <c r="F851" s="285">
        <v>1144</v>
      </c>
      <c r="G851" s="284">
        <v>206</v>
      </c>
      <c r="H851" s="285">
        <v>0</v>
      </c>
      <c r="I851" s="286">
        <v>0</v>
      </c>
      <c r="J851" s="285">
        <v>0</v>
      </c>
      <c r="K851" s="284">
        <v>19</v>
      </c>
      <c r="L851" s="285">
        <v>131.10526315789474</v>
      </c>
      <c r="M851" s="286">
        <v>0.19966335363898691</v>
      </c>
      <c r="N851" s="285">
        <v>244</v>
      </c>
    </row>
    <row r="852" spans="2:15" x14ac:dyDescent="0.2">
      <c r="B852" s="104" t="s">
        <v>1107</v>
      </c>
      <c r="C852" s="284">
        <v>0</v>
      </c>
      <c r="D852" s="285">
        <v>0</v>
      </c>
      <c r="E852" s="286">
        <v>0</v>
      </c>
      <c r="F852" s="285">
        <v>0</v>
      </c>
      <c r="G852" s="284">
        <v>0</v>
      </c>
      <c r="H852" s="285">
        <v>0</v>
      </c>
      <c r="I852" s="286">
        <v>0</v>
      </c>
      <c r="J852" s="285">
        <v>0</v>
      </c>
      <c r="K852" s="284">
        <v>0</v>
      </c>
      <c r="L852" s="285">
        <v>0</v>
      </c>
      <c r="M852" s="286">
        <v>0</v>
      </c>
      <c r="N852" s="285">
        <v>0</v>
      </c>
    </row>
    <row r="853" spans="2:15" x14ac:dyDescent="0.2">
      <c r="B853" s="104" t="s">
        <v>1108</v>
      </c>
      <c r="C853" s="284">
        <v>1185</v>
      </c>
      <c r="D853" s="285">
        <v>354.57468354430381</v>
      </c>
      <c r="E853" s="286">
        <v>0.20595951307457705</v>
      </c>
      <c r="F853" s="285">
        <v>2844</v>
      </c>
      <c r="G853" s="284">
        <v>411</v>
      </c>
      <c r="H853" s="285">
        <v>0</v>
      </c>
      <c r="I853" s="286">
        <v>0</v>
      </c>
      <c r="J853" s="285">
        <v>0</v>
      </c>
      <c r="K853" s="284">
        <v>31</v>
      </c>
      <c r="L853" s="285">
        <v>139.93548387096774</v>
      </c>
      <c r="M853" s="286">
        <v>0.20512578021562322</v>
      </c>
      <c r="N853" s="285">
        <v>242</v>
      </c>
    </row>
    <row r="854" spans="2:15" x14ac:dyDescent="0.2">
      <c r="B854" s="105" t="s">
        <v>1109</v>
      </c>
      <c r="C854" s="287">
        <v>149</v>
      </c>
      <c r="D854" s="288">
        <v>409.98657718120808</v>
      </c>
      <c r="E854" s="289">
        <v>0.34267507348486559</v>
      </c>
      <c r="F854" s="288">
        <v>1107</v>
      </c>
      <c r="G854" s="287">
        <v>131</v>
      </c>
      <c r="H854" s="288">
        <v>0</v>
      </c>
      <c r="I854" s="289">
        <v>0</v>
      </c>
      <c r="J854" s="288">
        <v>0</v>
      </c>
      <c r="K854" s="287">
        <v>4</v>
      </c>
      <c r="L854" s="288">
        <v>80.75</v>
      </c>
      <c r="M854" s="289">
        <v>0.20443037974683542</v>
      </c>
      <c r="N854" s="288">
        <v>111</v>
      </c>
    </row>
    <row r="856" spans="2:15" x14ac:dyDescent="0.2">
      <c r="O856" s="12" t="s">
        <v>313</v>
      </c>
    </row>
    <row r="857" spans="2:15" x14ac:dyDescent="0.2">
      <c r="O857" s="12" t="s">
        <v>320</v>
      </c>
    </row>
    <row r="858" spans="2:15" x14ac:dyDescent="0.2">
      <c r="B858" s="3" t="s">
        <v>0</v>
      </c>
      <c r="C858" s="272"/>
      <c r="D858" s="273"/>
      <c r="E858" s="274"/>
      <c r="F858" s="274"/>
      <c r="G858" s="272"/>
      <c r="H858" s="273"/>
      <c r="I858" s="274"/>
      <c r="J858" s="274"/>
      <c r="K858" s="272"/>
      <c r="L858" s="273"/>
      <c r="M858" s="274"/>
      <c r="N858" s="274"/>
    </row>
    <row r="859" spans="2:15" x14ac:dyDescent="0.2">
      <c r="B859" s="3" t="s">
        <v>277</v>
      </c>
      <c r="C859" s="272"/>
      <c r="D859" s="273"/>
      <c r="E859" s="274"/>
      <c r="F859" s="274"/>
      <c r="G859" s="272"/>
      <c r="H859" s="273"/>
      <c r="I859" s="274"/>
      <c r="J859" s="274"/>
      <c r="K859" s="272"/>
      <c r="L859" s="273"/>
      <c r="M859" s="274"/>
      <c r="N859" s="274"/>
    </row>
    <row r="860" spans="2:15" x14ac:dyDescent="0.2">
      <c r="B860" s="103" t="s">
        <v>308</v>
      </c>
      <c r="C860" s="272"/>
      <c r="D860" s="273"/>
      <c r="E860" s="274"/>
      <c r="F860" s="274"/>
      <c r="G860" s="272"/>
      <c r="H860" s="273"/>
      <c r="I860" s="274"/>
      <c r="J860" s="274"/>
      <c r="K860" s="272"/>
      <c r="L860" s="273"/>
      <c r="M860" s="274"/>
      <c r="N860" s="274"/>
    </row>
    <row r="861" spans="2:15" x14ac:dyDescent="0.2">
      <c r="B861" s="3"/>
      <c r="C861" s="101"/>
      <c r="D861" s="101"/>
      <c r="E861" s="101"/>
      <c r="F861" s="101"/>
      <c r="G861" s="101"/>
      <c r="H861" s="101"/>
      <c r="I861" s="101"/>
      <c r="J861" s="101"/>
      <c r="K861" s="101"/>
      <c r="L861" s="101"/>
      <c r="M861" s="101"/>
      <c r="N861" s="101"/>
    </row>
    <row r="862" spans="2:15" x14ac:dyDescent="0.2">
      <c r="B862" s="109"/>
      <c r="C862" s="180" t="s">
        <v>152</v>
      </c>
      <c r="D862" s="275"/>
      <c r="E862" s="276"/>
      <c r="F862" s="277"/>
      <c r="G862" s="180" t="s">
        <v>2699</v>
      </c>
      <c r="H862" s="275"/>
      <c r="I862" s="276"/>
      <c r="J862" s="277"/>
      <c r="K862" s="180" t="s">
        <v>376</v>
      </c>
      <c r="L862" s="275"/>
      <c r="M862" s="276"/>
      <c r="N862" s="277"/>
    </row>
    <row r="863" spans="2:15" ht="25.5" x14ac:dyDescent="0.2">
      <c r="B863" s="181" t="s">
        <v>314</v>
      </c>
      <c r="C863" s="278" t="s">
        <v>2853</v>
      </c>
      <c r="D863" s="279" t="s">
        <v>2850</v>
      </c>
      <c r="E863" s="280" t="s">
        <v>2851</v>
      </c>
      <c r="F863" s="279" t="s">
        <v>2852</v>
      </c>
      <c r="G863" s="278" t="s">
        <v>2853</v>
      </c>
      <c r="H863" s="279" t="s">
        <v>2850</v>
      </c>
      <c r="I863" s="280" t="s">
        <v>2851</v>
      </c>
      <c r="J863" s="279" t="s">
        <v>2852</v>
      </c>
      <c r="K863" s="278" t="s">
        <v>2853</v>
      </c>
      <c r="L863" s="279" t="s">
        <v>2850</v>
      </c>
      <c r="M863" s="280" t="s">
        <v>2851</v>
      </c>
      <c r="N863" s="279" t="s">
        <v>2852</v>
      </c>
    </row>
    <row r="864" spans="2:15" x14ac:dyDescent="0.2">
      <c r="B864" s="129" t="s">
        <v>1110</v>
      </c>
      <c r="C864" s="281">
        <v>487</v>
      </c>
      <c r="D864" s="282">
        <v>351.75770020533884</v>
      </c>
      <c r="E864" s="283">
        <v>0.31911611843208254</v>
      </c>
      <c r="F864" s="282">
        <v>968</v>
      </c>
      <c r="G864" s="281">
        <v>234</v>
      </c>
      <c r="H864" s="282">
        <v>0</v>
      </c>
      <c r="I864" s="283">
        <v>0</v>
      </c>
      <c r="J864" s="282">
        <v>0</v>
      </c>
      <c r="K864" s="281">
        <v>5</v>
      </c>
      <c r="L864" s="282">
        <v>99.6</v>
      </c>
      <c r="M864" s="283">
        <v>0.20113085621970916</v>
      </c>
      <c r="N864" s="282">
        <v>143</v>
      </c>
    </row>
    <row r="865" spans="2:14" x14ac:dyDescent="0.2">
      <c r="B865" s="104" t="s">
        <v>1111</v>
      </c>
      <c r="C865" s="284">
        <v>343</v>
      </c>
      <c r="D865" s="285">
        <v>311.91253644314867</v>
      </c>
      <c r="E865" s="286">
        <v>0.28875567803037461</v>
      </c>
      <c r="F865" s="285">
        <v>630</v>
      </c>
      <c r="G865" s="284">
        <v>132</v>
      </c>
      <c r="H865" s="285">
        <v>0</v>
      </c>
      <c r="I865" s="286">
        <v>0</v>
      </c>
      <c r="J865" s="285">
        <v>0</v>
      </c>
      <c r="K865" s="284">
        <v>0</v>
      </c>
      <c r="L865" s="285">
        <v>0</v>
      </c>
      <c r="M865" s="286">
        <v>0</v>
      </c>
      <c r="N865" s="285">
        <v>0</v>
      </c>
    </row>
    <row r="866" spans="2:14" x14ac:dyDescent="0.2">
      <c r="B866" s="104" t="s">
        <v>1112</v>
      </c>
      <c r="C866" s="284">
        <v>0</v>
      </c>
      <c r="D866" s="285">
        <v>0</v>
      </c>
      <c r="E866" s="286">
        <v>0</v>
      </c>
      <c r="F866" s="285">
        <v>0</v>
      </c>
      <c r="G866" s="284">
        <v>0</v>
      </c>
      <c r="H866" s="285">
        <v>0</v>
      </c>
      <c r="I866" s="286">
        <v>0</v>
      </c>
      <c r="J866" s="285">
        <v>0</v>
      </c>
      <c r="K866" s="284">
        <v>0</v>
      </c>
      <c r="L866" s="285">
        <v>0</v>
      </c>
      <c r="M866" s="286">
        <v>0</v>
      </c>
      <c r="N866" s="285">
        <v>0</v>
      </c>
    </row>
    <row r="867" spans="2:14" x14ac:dyDescent="0.2">
      <c r="B867" s="104" t="s">
        <v>1113</v>
      </c>
      <c r="C867" s="284">
        <v>0</v>
      </c>
      <c r="D867" s="285">
        <v>0</v>
      </c>
      <c r="E867" s="286">
        <v>0</v>
      </c>
      <c r="F867" s="285">
        <v>0</v>
      </c>
      <c r="G867" s="284">
        <v>0</v>
      </c>
      <c r="H867" s="285">
        <v>0</v>
      </c>
      <c r="I867" s="286">
        <v>0</v>
      </c>
      <c r="J867" s="285">
        <v>0</v>
      </c>
      <c r="K867" s="284">
        <v>0</v>
      </c>
      <c r="L867" s="285">
        <v>0</v>
      </c>
      <c r="M867" s="286">
        <v>0</v>
      </c>
      <c r="N867" s="285">
        <v>0</v>
      </c>
    </row>
    <row r="868" spans="2:14" x14ac:dyDescent="0.2">
      <c r="B868" s="104" t="s">
        <v>1114</v>
      </c>
      <c r="C868" s="284">
        <v>466</v>
      </c>
      <c r="D868" s="285">
        <v>270.32618025751071</v>
      </c>
      <c r="E868" s="286">
        <v>0.22254924996599179</v>
      </c>
      <c r="F868" s="285">
        <v>766</v>
      </c>
      <c r="G868" s="284">
        <v>265</v>
      </c>
      <c r="H868" s="285">
        <v>0</v>
      </c>
      <c r="I868" s="286">
        <v>0</v>
      </c>
      <c r="J868" s="285">
        <v>0</v>
      </c>
      <c r="K868" s="284">
        <v>22</v>
      </c>
      <c r="L868" s="285">
        <v>105.04545454545455</v>
      </c>
      <c r="M868" s="286">
        <v>0.20134169715978389</v>
      </c>
      <c r="N868" s="285">
        <v>190</v>
      </c>
    </row>
    <row r="869" spans="2:14" x14ac:dyDescent="0.2">
      <c r="B869" s="104" t="s">
        <v>1115</v>
      </c>
      <c r="C869" s="284">
        <v>2153</v>
      </c>
      <c r="D869" s="285">
        <v>310.27171388759871</v>
      </c>
      <c r="E869" s="286">
        <v>0.20597105308353014</v>
      </c>
      <c r="F869" s="285">
        <v>1978</v>
      </c>
      <c r="G869" s="284">
        <v>764</v>
      </c>
      <c r="H869" s="285">
        <v>0</v>
      </c>
      <c r="I869" s="286">
        <v>0</v>
      </c>
      <c r="J869" s="285">
        <v>0</v>
      </c>
      <c r="K869" s="284">
        <v>50</v>
      </c>
      <c r="L869" s="285">
        <v>120.42</v>
      </c>
      <c r="M869" s="286">
        <v>0.20253632938643706</v>
      </c>
      <c r="N869" s="285">
        <v>250</v>
      </c>
    </row>
    <row r="870" spans="2:14" x14ac:dyDescent="0.2">
      <c r="B870" s="104" t="s">
        <v>1116</v>
      </c>
      <c r="C870" s="284">
        <v>1456</v>
      </c>
      <c r="D870" s="285">
        <v>245.25480769230768</v>
      </c>
      <c r="E870" s="286">
        <v>0.17654821009914823</v>
      </c>
      <c r="F870" s="285">
        <v>1931</v>
      </c>
      <c r="G870" s="284">
        <v>520</v>
      </c>
      <c r="H870" s="285">
        <v>0</v>
      </c>
      <c r="I870" s="286">
        <v>0</v>
      </c>
      <c r="J870" s="285">
        <v>0</v>
      </c>
      <c r="K870" s="284">
        <v>24</v>
      </c>
      <c r="L870" s="285">
        <v>121.66666666666667</v>
      </c>
      <c r="M870" s="286">
        <v>0.20416724933575714</v>
      </c>
      <c r="N870" s="285">
        <v>245</v>
      </c>
    </row>
    <row r="871" spans="2:14" x14ac:dyDescent="0.2">
      <c r="B871" s="104" t="s">
        <v>1117</v>
      </c>
      <c r="C871" s="284">
        <v>928</v>
      </c>
      <c r="D871" s="285">
        <v>297.37068965517244</v>
      </c>
      <c r="E871" s="286">
        <v>0.23118520535321596</v>
      </c>
      <c r="F871" s="285">
        <v>842</v>
      </c>
      <c r="G871" s="284">
        <v>629</v>
      </c>
      <c r="H871" s="285">
        <v>0</v>
      </c>
      <c r="I871" s="286">
        <v>0</v>
      </c>
      <c r="J871" s="285">
        <v>0</v>
      </c>
      <c r="K871" s="284">
        <v>25</v>
      </c>
      <c r="L871" s="285">
        <v>120.24</v>
      </c>
      <c r="M871" s="286">
        <v>0.20219277594672769</v>
      </c>
      <c r="N871" s="285">
        <v>219</v>
      </c>
    </row>
    <row r="872" spans="2:14" x14ac:dyDescent="0.2">
      <c r="B872" s="104" t="s">
        <v>1118</v>
      </c>
      <c r="C872" s="284">
        <v>2111</v>
      </c>
      <c r="D872" s="285">
        <v>306.90004737091425</v>
      </c>
      <c r="E872" s="286">
        <v>0.18915447686655695</v>
      </c>
      <c r="F872" s="285">
        <v>2267</v>
      </c>
      <c r="G872" s="284">
        <v>372</v>
      </c>
      <c r="H872" s="285">
        <v>0</v>
      </c>
      <c r="I872" s="286">
        <v>0</v>
      </c>
      <c r="J872" s="285">
        <v>0</v>
      </c>
      <c r="K872" s="284">
        <v>64</v>
      </c>
      <c r="L872" s="285">
        <v>159.734375</v>
      </c>
      <c r="M872" s="286">
        <v>0.20227942776865393</v>
      </c>
      <c r="N872" s="285">
        <v>378</v>
      </c>
    </row>
    <row r="873" spans="2:14" x14ac:dyDescent="0.2">
      <c r="B873" s="104" t="s">
        <v>1119</v>
      </c>
      <c r="C873" s="284">
        <v>845</v>
      </c>
      <c r="D873" s="285">
        <v>260.16568047337279</v>
      </c>
      <c r="E873" s="286">
        <v>0.19808421282159183</v>
      </c>
      <c r="F873" s="285">
        <v>1643</v>
      </c>
      <c r="G873" s="284">
        <v>912</v>
      </c>
      <c r="H873" s="285">
        <v>0</v>
      </c>
      <c r="I873" s="286">
        <v>0</v>
      </c>
      <c r="J873" s="285">
        <v>0</v>
      </c>
      <c r="K873" s="284">
        <v>116</v>
      </c>
      <c r="L873" s="285">
        <v>125.97413793103448</v>
      </c>
      <c r="M873" s="286">
        <v>0.2023036562236098</v>
      </c>
      <c r="N873" s="285">
        <v>345</v>
      </c>
    </row>
    <row r="874" spans="2:14" x14ac:dyDescent="0.2">
      <c r="B874" s="104" t="s">
        <v>1120</v>
      </c>
      <c r="C874" s="284">
        <v>973</v>
      </c>
      <c r="D874" s="285">
        <v>150.65159301130524</v>
      </c>
      <c r="E874" s="286">
        <v>9.8227095544653587E-2</v>
      </c>
      <c r="F874" s="285">
        <v>934</v>
      </c>
      <c r="G874" s="284">
        <v>246</v>
      </c>
      <c r="H874" s="285">
        <v>0</v>
      </c>
      <c r="I874" s="286">
        <v>0</v>
      </c>
      <c r="J874" s="285">
        <v>0</v>
      </c>
      <c r="K874" s="284">
        <v>12</v>
      </c>
      <c r="L874" s="285">
        <v>96.833333333333329</v>
      </c>
      <c r="M874" s="286">
        <v>0.20464952448045093</v>
      </c>
      <c r="N874" s="285">
        <v>195</v>
      </c>
    </row>
    <row r="875" spans="2:14" x14ac:dyDescent="0.2">
      <c r="B875" s="104" t="s">
        <v>1121</v>
      </c>
      <c r="C875" s="284">
        <v>1811</v>
      </c>
      <c r="D875" s="285">
        <v>282.57316399779126</v>
      </c>
      <c r="E875" s="286">
        <v>0.21155521233861241</v>
      </c>
      <c r="F875" s="285">
        <v>1030</v>
      </c>
      <c r="G875" s="284">
        <v>537</v>
      </c>
      <c r="H875" s="285">
        <v>0</v>
      </c>
      <c r="I875" s="286">
        <v>0</v>
      </c>
      <c r="J875" s="285">
        <v>0</v>
      </c>
      <c r="K875" s="284">
        <v>18</v>
      </c>
      <c r="L875" s="285">
        <v>157</v>
      </c>
      <c r="M875" s="286">
        <v>0.20545256270447121</v>
      </c>
      <c r="N875" s="285">
        <v>274</v>
      </c>
    </row>
    <row r="876" spans="2:14" x14ac:dyDescent="0.2">
      <c r="B876" s="104" t="s">
        <v>1122</v>
      </c>
      <c r="C876" s="284">
        <v>0</v>
      </c>
      <c r="D876" s="285">
        <v>0</v>
      </c>
      <c r="E876" s="286">
        <v>0</v>
      </c>
      <c r="F876" s="285">
        <v>0</v>
      </c>
      <c r="G876" s="284">
        <v>0</v>
      </c>
      <c r="H876" s="285">
        <v>0</v>
      </c>
      <c r="I876" s="286">
        <v>0</v>
      </c>
      <c r="J876" s="285">
        <v>0</v>
      </c>
      <c r="K876" s="284">
        <v>0</v>
      </c>
      <c r="L876" s="285">
        <v>0</v>
      </c>
      <c r="M876" s="286">
        <v>0</v>
      </c>
      <c r="N876" s="285">
        <v>0</v>
      </c>
    </row>
    <row r="877" spans="2:14" x14ac:dyDescent="0.2">
      <c r="B877" s="104" t="s">
        <v>1123</v>
      </c>
      <c r="C877" s="284">
        <v>0</v>
      </c>
      <c r="D877" s="285">
        <v>0</v>
      </c>
      <c r="E877" s="286">
        <v>0</v>
      </c>
      <c r="F877" s="285">
        <v>0</v>
      </c>
      <c r="G877" s="284">
        <v>0</v>
      </c>
      <c r="H877" s="285">
        <v>0</v>
      </c>
      <c r="I877" s="286">
        <v>0</v>
      </c>
      <c r="J877" s="285">
        <v>0</v>
      </c>
      <c r="K877" s="284">
        <v>0</v>
      </c>
      <c r="L877" s="285">
        <v>0</v>
      </c>
      <c r="M877" s="286">
        <v>0</v>
      </c>
      <c r="N877" s="285">
        <v>0</v>
      </c>
    </row>
    <row r="878" spans="2:14" x14ac:dyDescent="0.2">
      <c r="B878" s="104" t="s">
        <v>1124</v>
      </c>
      <c r="C878" s="284">
        <v>0</v>
      </c>
      <c r="D878" s="285">
        <v>0</v>
      </c>
      <c r="E878" s="286">
        <v>0</v>
      </c>
      <c r="F878" s="285">
        <v>0</v>
      </c>
      <c r="G878" s="284">
        <v>0</v>
      </c>
      <c r="H878" s="285">
        <v>0</v>
      </c>
      <c r="I878" s="286">
        <v>0</v>
      </c>
      <c r="J878" s="285">
        <v>0</v>
      </c>
      <c r="K878" s="284">
        <v>0</v>
      </c>
      <c r="L878" s="285">
        <v>0</v>
      </c>
      <c r="M878" s="286">
        <v>0</v>
      </c>
      <c r="N878" s="285">
        <v>0</v>
      </c>
    </row>
    <row r="879" spans="2:14" x14ac:dyDescent="0.2">
      <c r="B879" s="104" t="s">
        <v>1125</v>
      </c>
      <c r="C879" s="284">
        <v>0</v>
      </c>
      <c r="D879" s="285">
        <v>0</v>
      </c>
      <c r="E879" s="286">
        <v>0</v>
      </c>
      <c r="F879" s="285">
        <v>0</v>
      </c>
      <c r="G879" s="284">
        <v>0</v>
      </c>
      <c r="H879" s="285">
        <v>0</v>
      </c>
      <c r="I879" s="286">
        <v>0</v>
      </c>
      <c r="J879" s="285">
        <v>0</v>
      </c>
      <c r="K879" s="284">
        <v>0</v>
      </c>
      <c r="L879" s="285">
        <v>0</v>
      </c>
      <c r="M879" s="286">
        <v>0</v>
      </c>
      <c r="N879" s="285">
        <v>0</v>
      </c>
    </row>
    <row r="880" spans="2:14" x14ac:dyDescent="0.2">
      <c r="B880" s="104" t="s">
        <v>1126</v>
      </c>
      <c r="C880" s="284">
        <v>0</v>
      </c>
      <c r="D880" s="285">
        <v>0</v>
      </c>
      <c r="E880" s="286">
        <v>0</v>
      </c>
      <c r="F880" s="285">
        <v>0</v>
      </c>
      <c r="G880" s="284">
        <v>45</v>
      </c>
      <c r="H880" s="285">
        <v>0</v>
      </c>
      <c r="I880" s="286">
        <v>0</v>
      </c>
      <c r="J880" s="285">
        <v>0</v>
      </c>
      <c r="K880" s="284">
        <v>0</v>
      </c>
      <c r="L880" s="285">
        <v>0</v>
      </c>
      <c r="M880" s="286">
        <v>0</v>
      </c>
      <c r="N880" s="285">
        <v>0</v>
      </c>
    </row>
    <row r="881" spans="2:14" x14ac:dyDescent="0.2">
      <c r="B881" s="104" t="s">
        <v>1127</v>
      </c>
      <c r="C881" s="284">
        <v>0</v>
      </c>
      <c r="D881" s="285">
        <v>0</v>
      </c>
      <c r="E881" s="286">
        <v>0</v>
      </c>
      <c r="F881" s="285">
        <v>0</v>
      </c>
      <c r="G881" s="284">
        <v>1</v>
      </c>
      <c r="H881" s="285">
        <v>0</v>
      </c>
      <c r="I881" s="286">
        <v>0</v>
      </c>
      <c r="J881" s="285">
        <v>0</v>
      </c>
      <c r="K881" s="284">
        <v>0</v>
      </c>
      <c r="L881" s="285">
        <v>0</v>
      </c>
      <c r="M881" s="286">
        <v>0</v>
      </c>
      <c r="N881" s="285">
        <v>0</v>
      </c>
    </row>
    <row r="882" spans="2:14" x14ac:dyDescent="0.2">
      <c r="B882" s="104" t="s">
        <v>1128</v>
      </c>
      <c r="C882" s="284">
        <v>1119</v>
      </c>
      <c r="D882" s="285">
        <v>227.76586237712243</v>
      </c>
      <c r="E882" s="286">
        <v>0.13045283055565937</v>
      </c>
      <c r="F882" s="285">
        <v>3837</v>
      </c>
      <c r="G882" s="284">
        <v>488</v>
      </c>
      <c r="H882" s="285">
        <v>0</v>
      </c>
      <c r="I882" s="286">
        <v>0</v>
      </c>
      <c r="J882" s="285">
        <v>0</v>
      </c>
      <c r="K882" s="284">
        <v>22</v>
      </c>
      <c r="L882" s="285">
        <v>122.5</v>
      </c>
      <c r="M882" s="286">
        <v>0.20578802687843623</v>
      </c>
      <c r="N882" s="285">
        <v>217</v>
      </c>
    </row>
    <row r="883" spans="2:14" x14ac:dyDescent="0.2">
      <c r="B883" s="104" t="s">
        <v>1129</v>
      </c>
      <c r="C883" s="284">
        <v>767</v>
      </c>
      <c r="D883" s="285">
        <v>286.81747066492829</v>
      </c>
      <c r="E883" s="286">
        <v>0.1464759454496305</v>
      </c>
      <c r="F883" s="285">
        <v>1878</v>
      </c>
      <c r="G883" s="284">
        <v>209</v>
      </c>
      <c r="H883" s="285">
        <v>0</v>
      </c>
      <c r="I883" s="286">
        <v>0</v>
      </c>
      <c r="J883" s="285">
        <v>0</v>
      </c>
      <c r="K883" s="284">
        <v>34</v>
      </c>
      <c r="L883" s="285">
        <v>155.29411764705881</v>
      </c>
      <c r="M883" s="286">
        <v>0.20659701842939304</v>
      </c>
      <c r="N883" s="285">
        <v>262</v>
      </c>
    </row>
    <row r="884" spans="2:14" x14ac:dyDescent="0.2">
      <c r="B884" s="104" t="s">
        <v>1130</v>
      </c>
      <c r="C884" s="284">
        <v>71</v>
      </c>
      <c r="D884" s="285">
        <v>406.05633802816902</v>
      </c>
      <c r="E884" s="286">
        <v>0.15030107134478543</v>
      </c>
      <c r="F884" s="285">
        <v>1367</v>
      </c>
      <c r="G884" s="284">
        <v>7</v>
      </c>
      <c r="H884" s="285">
        <v>0</v>
      </c>
      <c r="I884" s="286">
        <v>0</v>
      </c>
      <c r="J884" s="285">
        <v>0</v>
      </c>
      <c r="K884" s="284">
        <v>0</v>
      </c>
      <c r="L884" s="285">
        <v>0</v>
      </c>
      <c r="M884" s="286">
        <v>0</v>
      </c>
      <c r="N884" s="285">
        <v>0</v>
      </c>
    </row>
    <row r="885" spans="2:14" x14ac:dyDescent="0.2">
      <c r="B885" s="104" t="s">
        <v>1131</v>
      </c>
      <c r="C885" s="284">
        <v>37</v>
      </c>
      <c r="D885" s="285">
        <v>311.81081081081084</v>
      </c>
      <c r="E885" s="286">
        <v>0.13414492349193052</v>
      </c>
      <c r="F885" s="285">
        <v>933</v>
      </c>
      <c r="G885" s="284">
        <v>4</v>
      </c>
      <c r="H885" s="285">
        <v>0</v>
      </c>
      <c r="I885" s="286">
        <v>0</v>
      </c>
      <c r="J885" s="285">
        <v>0</v>
      </c>
      <c r="K885" s="284">
        <v>0</v>
      </c>
      <c r="L885" s="285">
        <v>0</v>
      </c>
      <c r="M885" s="286">
        <v>0</v>
      </c>
      <c r="N885" s="285">
        <v>0</v>
      </c>
    </row>
    <row r="886" spans="2:14" x14ac:dyDescent="0.2">
      <c r="B886" s="104" t="s">
        <v>1132</v>
      </c>
      <c r="C886" s="284">
        <v>568</v>
      </c>
      <c r="D886" s="285">
        <v>216.79753521126761</v>
      </c>
      <c r="E886" s="286">
        <v>0.20415705077192414</v>
      </c>
      <c r="F886" s="285">
        <v>6575</v>
      </c>
      <c r="G886" s="284">
        <v>371</v>
      </c>
      <c r="H886" s="285">
        <v>0</v>
      </c>
      <c r="I886" s="286">
        <v>0</v>
      </c>
      <c r="J886" s="285">
        <v>0</v>
      </c>
      <c r="K886" s="284">
        <v>10</v>
      </c>
      <c r="L886" s="285">
        <v>131.4</v>
      </c>
      <c r="M886" s="286">
        <v>0.20178132678132688</v>
      </c>
      <c r="N886" s="285">
        <v>223</v>
      </c>
    </row>
    <row r="887" spans="2:14" x14ac:dyDescent="0.2">
      <c r="B887" s="104" t="s">
        <v>1133</v>
      </c>
      <c r="C887" s="284">
        <v>902</v>
      </c>
      <c r="D887" s="285">
        <v>361.97450110864747</v>
      </c>
      <c r="E887" s="286">
        <v>0.24314015479006978</v>
      </c>
      <c r="F887" s="285">
        <v>5777</v>
      </c>
      <c r="G887" s="284">
        <v>331</v>
      </c>
      <c r="H887" s="285">
        <v>0</v>
      </c>
      <c r="I887" s="286">
        <v>0</v>
      </c>
      <c r="J887" s="285">
        <v>0</v>
      </c>
      <c r="K887" s="284">
        <v>31</v>
      </c>
      <c r="L887" s="285">
        <v>130.54838709677421</v>
      </c>
      <c r="M887" s="286">
        <v>0.20397157401340649</v>
      </c>
      <c r="N887" s="285">
        <v>271</v>
      </c>
    </row>
    <row r="888" spans="2:14" x14ac:dyDescent="0.2">
      <c r="B888" s="104" t="s">
        <v>1134</v>
      </c>
      <c r="C888" s="284">
        <v>1078</v>
      </c>
      <c r="D888" s="285">
        <v>219.71706864564007</v>
      </c>
      <c r="E888" s="286">
        <v>0.17229213903249296</v>
      </c>
      <c r="F888" s="285">
        <v>1661</v>
      </c>
      <c r="G888" s="284">
        <v>458</v>
      </c>
      <c r="H888" s="285">
        <v>0</v>
      </c>
      <c r="I888" s="286">
        <v>0</v>
      </c>
      <c r="J888" s="285">
        <v>0</v>
      </c>
      <c r="K888" s="284">
        <v>7</v>
      </c>
      <c r="L888" s="285">
        <v>120.57142857142857</v>
      </c>
      <c r="M888" s="286">
        <v>0.20376629647513278</v>
      </c>
      <c r="N888" s="285">
        <v>168</v>
      </c>
    </row>
    <row r="889" spans="2:14" x14ac:dyDescent="0.2">
      <c r="B889" s="104" t="s">
        <v>1135</v>
      </c>
      <c r="C889" s="284">
        <v>0</v>
      </c>
      <c r="D889" s="285">
        <v>0</v>
      </c>
      <c r="E889" s="286">
        <v>0</v>
      </c>
      <c r="F889" s="285">
        <v>0</v>
      </c>
      <c r="G889" s="284">
        <v>0</v>
      </c>
      <c r="H889" s="285">
        <v>0</v>
      </c>
      <c r="I889" s="286">
        <v>0</v>
      </c>
      <c r="J889" s="285">
        <v>0</v>
      </c>
      <c r="K889" s="284">
        <v>0</v>
      </c>
      <c r="L889" s="285">
        <v>0</v>
      </c>
      <c r="M889" s="286">
        <v>0</v>
      </c>
      <c r="N889" s="285">
        <v>0</v>
      </c>
    </row>
    <row r="890" spans="2:14" x14ac:dyDescent="0.2">
      <c r="B890" s="104" t="s">
        <v>1136</v>
      </c>
      <c r="C890" s="284">
        <v>46</v>
      </c>
      <c r="D890" s="285">
        <v>236.28260869565219</v>
      </c>
      <c r="E890" s="286">
        <v>0.16069606871978359</v>
      </c>
      <c r="F890" s="285">
        <v>1060</v>
      </c>
      <c r="G890" s="284">
        <v>37</v>
      </c>
      <c r="H890" s="285">
        <v>0</v>
      </c>
      <c r="I890" s="286">
        <v>0</v>
      </c>
      <c r="J890" s="285">
        <v>0</v>
      </c>
      <c r="K890" s="284">
        <v>0</v>
      </c>
      <c r="L890" s="285">
        <v>0</v>
      </c>
      <c r="M890" s="286">
        <v>0</v>
      </c>
      <c r="N890" s="285">
        <v>0</v>
      </c>
    </row>
    <row r="891" spans="2:14" x14ac:dyDescent="0.2">
      <c r="B891" s="104" t="s">
        <v>1137</v>
      </c>
      <c r="C891" s="284">
        <v>593</v>
      </c>
      <c r="D891" s="285">
        <v>1691.7301854974705</v>
      </c>
      <c r="E891" s="286">
        <v>0.41327017810400846</v>
      </c>
      <c r="F891" s="285">
        <v>11158</v>
      </c>
      <c r="G891" s="284">
        <v>10</v>
      </c>
      <c r="H891" s="285">
        <v>0</v>
      </c>
      <c r="I891" s="286">
        <v>0</v>
      </c>
      <c r="J891" s="285">
        <v>0</v>
      </c>
      <c r="K891" s="284">
        <v>0</v>
      </c>
      <c r="L891" s="285">
        <v>0</v>
      </c>
      <c r="M891" s="286">
        <v>0</v>
      </c>
      <c r="N891" s="285">
        <v>0</v>
      </c>
    </row>
    <row r="892" spans="2:14" x14ac:dyDescent="0.2">
      <c r="B892" s="104" t="s">
        <v>1138</v>
      </c>
      <c r="C892" s="284">
        <v>619</v>
      </c>
      <c r="D892" s="285">
        <v>250.82552504038773</v>
      </c>
      <c r="E892" s="286">
        <v>0.20790895237381046</v>
      </c>
      <c r="F892" s="285">
        <v>1009</v>
      </c>
      <c r="G892" s="284">
        <v>255</v>
      </c>
      <c r="H892" s="285">
        <v>0</v>
      </c>
      <c r="I892" s="286">
        <v>0</v>
      </c>
      <c r="J892" s="285">
        <v>0</v>
      </c>
      <c r="K892" s="284">
        <v>20</v>
      </c>
      <c r="L892" s="285">
        <v>122.7</v>
      </c>
      <c r="M892" s="286">
        <v>0.20575165590676625</v>
      </c>
      <c r="N892" s="285">
        <v>242</v>
      </c>
    </row>
    <row r="893" spans="2:14" x14ac:dyDescent="0.2">
      <c r="B893" s="104" t="s">
        <v>1139</v>
      </c>
      <c r="C893" s="284">
        <v>0</v>
      </c>
      <c r="D893" s="285">
        <v>0</v>
      </c>
      <c r="E893" s="286">
        <v>0</v>
      </c>
      <c r="F893" s="285">
        <v>0</v>
      </c>
      <c r="G893" s="284">
        <v>0</v>
      </c>
      <c r="H893" s="285">
        <v>0</v>
      </c>
      <c r="I893" s="286">
        <v>0</v>
      </c>
      <c r="J893" s="285">
        <v>0</v>
      </c>
      <c r="K893" s="284">
        <v>0</v>
      </c>
      <c r="L893" s="285">
        <v>0</v>
      </c>
      <c r="M893" s="286">
        <v>0</v>
      </c>
      <c r="N893" s="285">
        <v>0</v>
      </c>
    </row>
    <row r="894" spans="2:14" x14ac:dyDescent="0.2">
      <c r="B894" s="104" t="s">
        <v>1140</v>
      </c>
      <c r="C894" s="284">
        <v>1053</v>
      </c>
      <c r="D894" s="285">
        <v>218.64102564102564</v>
      </c>
      <c r="E894" s="286">
        <v>0.21062776917299209</v>
      </c>
      <c r="F894" s="285">
        <v>680</v>
      </c>
      <c r="G894" s="284">
        <v>626</v>
      </c>
      <c r="H894" s="285">
        <v>0</v>
      </c>
      <c r="I894" s="286">
        <v>0</v>
      </c>
      <c r="J894" s="285">
        <v>0</v>
      </c>
      <c r="K894" s="284">
        <v>8</v>
      </c>
      <c r="L894" s="285">
        <v>107.375</v>
      </c>
      <c r="M894" s="286">
        <v>0.19976744186046513</v>
      </c>
      <c r="N894" s="285">
        <v>173</v>
      </c>
    </row>
    <row r="895" spans="2:14" x14ac:dyDescent="0.2">
      <c r="B895" s="104" t="s">
        <v>1141</v>
      </c>
      <c r="C895" s="284">
        <v>0</v>
      </c>
      <c r="D895" s="285">
        <v>0</v>
      </c>
      <c r="E895" s="286">
        <v>0</v>
      </c>
      <c r="F895" s="285">
        <v>0</v>
      </c>
      <c r="G895" s="284">
        <v>0</v>
      </c>
      <c r="H895" s="285">
        <v>0</v>
      </c>
      <c r="I895" s="286">
        <v>0</v>
      </c>
      <c r="J895" s="285">
        <v>0</v>
      </c>
      <c r="K895" s="284">
        <v>0</v>
      </c>
      <c r="L895" s="285">
        <v>0</v>
      </c>
      <c r="M895" s="286">
        <v>0</v>
      </c>
      <c r="N895" s="285">
        <v>0</v>
      </c>
    </row>
    <row r="896" spans="2:14" x14ac:dyDescent="0.2">
      <c r="B896" s="104" t="s">
        <v>1142</v>
      </c>
      <c r="C896" s="284">
        <v>1073</v>
      </c>
      <c r="D896" s="285">
        <v>412.26374650512582</v>
      </c>
      <c r="E896" s="286">
        <v>0.2356268420040577</v>
      </c>
      <c r="F896" s="285">
        <v>3830</v>
      </c>
      <c r="G896" s="284">
        <v>318</v>
      </c>
      <c r="H896" s="285">
        <v>0</v>
      </c>
      <c r="I896" s="286">
        <v>0</v>
      </c>
      <c r="J896" s="285">
        <v>0</v>
      </c>
      <c r="K896" s="284">
        <v>25</v>
      </c>
      <c r="L896" s="285">
        <v>112.6</v>
      </c>
      <c r="M896" s="286">
        <v>0.20533955795462844</v>
      </c>
      <c r="N896" s="285">
        <v>217</v>
      </c>
    </row>
    <row r="897" spans="2:14" x14ac:dyDescent="0.2">
      <c r="B897" s="104" t="s">
        <v>1143</v>
      </c>
      <c r="C897" s="284">
        <v>1355</v>
      </c>
      <c r="D897" s="285">
        <v>258.87970479704796</v>
      </c>
      <c r="E897" s="286">
        <v>0.19493184537354868</v>
      </c>
      <c r="F897" s="285">
        <v>1121</v>
      </c>
      <c r="G897" s="284">
        <v>458</v>
      </c>
      <c r="H897" s="285">
        <v>0</v>
      </c>
      <c r="I897" s="286">
        <v>0</v>
      </c>
      <c r="J897" s="285">
        <v>0</v>
      </c>
      <c r="K897" s="284">
        <v>3</v>
      </c>
      <c r="L897" s="285">
        <v>69</v>
      </c>
      <c r="M897" s="286">
        <v>0.19363891487371365</v>
      </c>
      <c r="N897" s="285">
        <v>105</v>
      </c>
    </row>
    <row r="898" spans="2:14" x14ac:dyDescent="0.2">
      <c r="B898" s="104" t="s">
        <v>1144</v>
      </c>
      <c r="C898" s="284">
        <v>101</v>
      </c>
      <c r="D898" s="285">
        <v>706.38613861386136</v>
      </c>
      <c r="E898" s="286">
        <v>0.20876554878316411</v>
      </c>
      <c r="F898" s="285">
        <v>4713</v>
      </c>
      <c r="G898" s="284">
        <v>9</v>
      </c>
      <c r="H898" s="285">
        <v>0</v>
      </c>
      <c r="I898" s="286">
        <v>0</v>
      </c>
      <c r="J898" s="285">
        <v>0</v>
      </c>
      <c r="K898" s="284">
        <v>0</v>
      </c>
      <c r="L898" s="285">
        <v>0</v>
      </c>
      <c r="M898" s="286">
        <v>0</v>
      </c>
      <c r="N898" s="285">
        <v>0</v>
      </c>
    </row>
    <row r="899" spans="2:14" x14ac:dyDescent="0.2">
      <c r="B899" s="104" t="s">
        <v>1145</v>
      </c>
      <c r="C899" s="284">
        <v>2158</v>
      </c>
      <c r="D899" s="285">
        <v>500.56811862835957</v>
      </c>
      <c r="E899" s="286">
        <v>0.18492397448583064</v>
      </c>
      <c r="F899" s="285">
        <v>10657</v>
      </c>
      <c r="G899" s="284">
        <v>768</v>
      </c>
      <c r="H899" s="285">
        <v>0</v>
      </c>
      <c r="I899" s="286">
        <v>0</v>
      </c>
      <c r="J899" s="285">
        <v>0</v>
      </c>
      <c r="K899" s="284">
        <v>122</v>
      </c>
      <c r="L899" s="285">
        <v>175.45901639344262</v>
      </c>
      <c r="M899" s="286">
        <v>0.20451918024172366</v>
      </c>
      <c r="N899" s="285">
        <v>431</v>
      </c>
    </row>
    <row r="900" spans="2:14" x14ac:dyDescent="0.2">
      <c r="B900" s="104" t="s">
        <v>1146</v>
      </c>
      <c r="C900" s="284">
        <v>1883</v>
      </c>
      <c r="D900" s="285">
        <v>200.68667020711629</v>
      </c>
      <c r="E900" s="286">
        <v>0.13305341952566052</v>
      </c>
      <c r="F900" s="285">
        <v>774</v>
      </c>
      <c r="G900" s="284">
        <v>677</v>
      </c>
      <c r="H900" s="285">
        <v>0</v>
      </c>
      <c r="I900" s="286">
        <v>0</v>
      </c>
      <c r="J900" s="285">
        <v>0</v>
      </c>
      <c r="K900" s="284">
        <v>128</v>
      </c>
      <c r="L900" s="285">
        <v>131.5078125</v>
      </c>
      <c r="M900" s="286">
        <v>0.20192895958541768</v>
      </c>
      <c r="N900" s="285">
        <v>343</v>
      </c>
    </row>
    <row r="901" spans="2:14" x14ac:dyDescent="0.2">
      <c r="B901" s="104" t="s">
        <v>1147</v>
      </c>
      <c r="C901" s="284">
        <v>0</v>
      </c>
      <c r="D901" s="285">
        <v>0</v>
      </c>
      <c r="E901" s="286">
        <v>0</v>
      </c>
      <c r="F901" s="285">
        <v>0</v>
      </c>
      <c r="G901" s="284">
        <v>0</v>
      </c>
      <c r="H901" s="285">
        <v>0</v>
      </c>
      <c r="I901" s="286">
        <v>0</v>
      </c>
      <c r="J901" s="285">
        <v>0</v>
      </c>
      <c r="K901" s="284">
        <v>0</v>
      </c>
      <c r="L901" s="285">
        <v>0</v>
      </c>
      <c r="M901" s="286">
        <v>0</v>
      </c>
      <c r="N901" s="285">
        <v>0</v>
      </c>
    </row>
    <row r="902" spans="2:14" x14ac:dyDescent="0.2">
      <c r="B902" s="104" t="s">
        <v>1148</v>
      </c>
      <c r="C902" s="284">
        <v>227</v>
      </c>
      <c r="D902" s="285">
        <v>347.3920704845815</v>
      </c>
      <c r="E902" s="286">
        <v>0.21888826589242383</v>
      </c>
      <c r="F902" s="285">
        <v>2620</v>
      </c>
      <c r="G902" s="284">
        <v>57</v>
      </c>
      <c r="H902" s="285">
        <v>0</v>
      </c>
      <c r="I902" s="286">
        <v>0</v>
      </c>
      <c r="J902" s="285">
        <v>0</v>
      </c>
      <c r="K902" s="284">
        <v>0</v>
      </c>
      <c r="L902" s="285">
        <v>0</v>
      </c>
      <c r="M902" s="286">
        <v>0</v>
      </c>
      <c r="N902" s="285">
        <v>0</v>
      </c>
    </row>
    <row r="903" spans="2:14" x14ac:dyDescent="0.2">
      <c r="B903" s="104" t="s">
        <v>1149</v>
      </c>
      <c r="C903" s="284">
        <v>725</v>
      </c>
      <c r="D903" s="285">
        <v>215.70068965517243</v>
      </c>
      <c r="E903" s="286">
        <v>0.10572033525913094</v>
      </c>
      <c r="F903" s="285">
        <v>2807</v>
      </c>
      <c r="G903" s="284">
        <v>300</v>
      </c>
      <c r="H903" s="285">
        <v>0</v>
      </c>
      <c r="I903" s="286">
        <v>0</v>
      </c>
      <c r="J903" s="285">
        <v>0</v>
      </c>
      <c r="K903" s="284">
        <v>0</v>
      </c>
      <c r="L903" s="285">
        <v>0</v>
      </c>
      <c r="M903" s="286">
        <v>0</v>
      </c>
      <c r="N903" s="285">
        <v>0</v>
      </c>
    </row>
    <row r="904" spans="2:14" x14ac:dyDescent="0.2">
      <c r="B904" s="104" t="s">
        <v>1150</v>
      </c>
      <c r="C904" s="284">
        <v>1067</v>
      </c>
      <c r="D904" s="285">
        <v>237.98875351452671</v>
      </c>
      <c r="E904" s="286">
        <v>0.19312317996837747</v>
      </c>
      <c r="F904" s="285">
        <v>1205</v>
      </c>
      <c r="G904" s="284">
        <v>331</v>
      </c>
      <c r="H904" s="285">
        <v>0</v>
      </c>
      <c r="I904" s="286">
        <v>0</v>
      </c>
      <c r="J904" s="285">
        <v>0</v>
      </c>
      <c r="K904" s="284">
        <v>8</v>
      </c>
      <c r="L904" s="285">
        <v>97.75</v>
      </c>
      <c r="M904" s="286">
        <v>0.20401774067310208</v>
      </c>
      <c r="N904" s="285">
        <v>173</v>
      </c>
    </row>
    <row r="905" spans="2:14" x14ac:dyDescent="0.2">
      <c r="B905" s="104" t="s">
        <v>1151</v>
      </c>
      <c r="C905" s="284">
        <v>0</v>
      </c>
      <c r="D905" s="285">
        <v>0</v>
      </c>
      <c r="E905" s="286">
        <v>0</v>
      </c>
      <c r="F905" s="285">
        <v>0</v>
      </c>
      <c r="G905" s="284">
        <v>0</v>
      </c>
      <c r="H905" s="285">
        <v>0</v>
      </c>
      <c r="I905" s="286">
        <v>0</v>
      </c>
      <c r="J905" s="285">
        <v>0</v>
      </c>
      <c r="K905" s="284">
        <v>0</v>
      </c>
      <c r="L905" s="285">
        <v>0</v>
      </c>
      <c r="M905" s="286">
        <v>0</v>
      </c>
      <c r="N905" s="285">
        <v>0</v>
      </c>
    </row>
    <row r="906" spans="2:14" x14ac:dyDescent="0.2">
      <c r="B906" s="104" t="s">
        <v>1152</v>
      </c>
      <c r="C906" s="284">
        <v>0</v>
      </c>
      <c r="D906" s="285">
        <v>0</v>
      </c>
      <c r="E906" s="286">
        <v>0</v>
      </c>
      <c r="F906" s="285">
        <v>0</v>
      </c>
      <c r="G906" s="284">
        <v>0</v>
      </c>
      <c r="H906" s="285">
        <v>0</v>
      </c>
      <c r="I906" s="286">
        <v>0</v>
      </c>
      <c r="J906" s="285">
        <v>0</v>
      </c>
      <c r="K906" s="284">
        <v>0</v>
      </c>
      <c r="L906" s="285">
        <v>0</v>
      </c>
      <c r="M906" s="286">
        <v>0</v>
      </c>
      <c r="N906" s="285">
        <v>0</v>
      </c>
    </row>
    <row r="907" spans="2:14" x14ac:dyDescent="0.2">
      <c r="B907" s="104" t="s">
        <v>1153</v>
      </c>
      <c r="C907" s="284">
        <v>483</v>
      </c>
      <c r="D907" s="285">
        <v>141.15942028985506</v>
      </c>
      <c r="E907" s="286">
        <v>0.11362234983951547</v>
      </c>
      <c r="F907" s="285">
        <v>1156</v>
      </c>
      <c r="G907" s="284">
        <v>123</v>
      </c>
      <c r="H907" s="285">
        <v>0</v>
      </c>
      <c r="I907" s="286">
        <v>0</v>
      </c>
      <c r="J907" s="285">
        <v>0</v>
      </c>
      <c r="K907" s="284">
        <v>0</v>
      </c>
      <c r="L907" s="285">
        <v>0</v>
      </c>
      <c r="M907" s="286">
        <v>0</v>
      </c>
      <c r="N907" s="285">
        <v>0</v>
      </c>
    </row>
    <row r="908" spans="2:14" x14ac:dyDescent="0.2">
      <c r="B908" s="104" t="s">
        <v>1154</v>
      </c>
      <c r="C908" s="284">
        <v>620</v>
      </c>
      <c r="D908" s="285">
        <v>223.57096774193548</v>
      </c>
      <c r="E908" s="286">
        <v>0.21245413385404377</v>
      </c>
      <c r="F908" s="285">
        <v>4551</v>
      </c>
      <c r="G908" s="284">
        <v>232</v>
      </c>
      <c r="H908" s="285">
        <v>0</v>
      </c>
      <c r="I908" s="286">
        <v>0</v>
      </c>
      <c r="J908" s="285">
        <v>0</v>
      </c>
      <c r="K908" s="284">
        <v>15</v>
      </c>
      <c r="L908" s="285">
        <v>89.466666666666669</v>
      </c>
      <c r="M908" s="286">
        <v>0.20278029616198245</v>
      </c>
      <c r="N908" s="285">
        <v>157</v>
      </c>
    </row>
    <row r="909" spans="2:14" x14ac:dyDescent="0.2">
      <c r="B909" s="104" t="s">
        <v>1155</v>
      </c>
      <c r="C909" s="284">
        <v>1748</v>
      </c>
      <c r="D909" s="285">
        <v>158.03546910755148</v>
      </c>
      <c r="E909" s="286">
        <v>0.12067712972553357</v>
      </c>
      <c r="F909" s="285">
        <v>1574</v>
      </c>
      <c r="G909" s="284">
        <v>417</v>
      </c>
      <c r="H909" s="285">
        <v>0</v>
      </c>
      <c r="I909" s="286">
        <v>0</v>
      </c>
      <c r="J909" s="285">
        <v>0</v>
      </c>
      <c r="K909" s="284">
        <v>11</v>
      </c>
      <c r="L909" s="285">
        <v>111.72727272727273</v>
      </c>
      <c r="M909" s="286">
        <v>0.20124447355493702</v>
      </c>
      <c r="N909" s="285">
        <v>208</v>
      </c>
    </row>
    <row r="910" spans="2:14" x14ac:dyDescent="0.2">
      <c r="B910" s="104" t="s">
        <v>1156</v>
      </c>
      <c r="C910" s="284">
        <v>735</v>
      </c>
      <c r="D910" s="285">
        <v>210.71972789115645</v>
      </c>
      <c r="E910" s="286">
        <v>0.1684315041156581</v>
      </c>
      <c r="F910" s="285">
        <v>974</v>
      </c>
      <c r="G910" s="284">
        <v>232</v>
      </c>
      <c r="H910" s="285">
        <v>0</v>
      </c>
      <c r="I910" s="286">
        <v>0</v>
      </c>
      <c r="J910" s="285">
        <v>0</v>
      </c>
      <c r="K910" s="284">
        <v>0</v>
      </c>
      <c r="L910" s="285">
        <v>0</v>
      </c>
      <c r="M910" s="286">
        <v>0</v>
      </c>
      <c r="N910" s="285">
        <v>0</v>
      </c>
    </row>
    <row r="911" spans="2:14" x14ac:dyDescent="0.2">
      <c r="B911" s="105" t="s">
        <v>1157</v>
      </c>
      <c r="C911" s="287">
        <v>872</v>
      </c>
      <c r="D911" s="288">
        <v>177.38302752293578</v>
      </c>
      <c r="E911" s="289">
        <v>0.17549703813717499</v>
      </c>
      <c r="F911" s="288">
        <v>465</v>
      </c>
      <c r="G911" s="287">
        <v>319</v>
      </c>
      <c r="H911" s="288">
        <v>0</v>
      </c>
      <c r="I911" s="289">
        <v>0</v>
      </c>
      <c r="J911" s="288">
        <v>0</v>
      </c>
      <c r="K911" s="287">
        <v>53</v>
      </c>
      <c r="L911" s="288">
        <v>119.62264150943396</v>
      </c>
      <c r="M911" s="289">
        <v>0.20127623099145997</v>
      </c>
      <c r="N911" s="288">
        <v>262</v>
      </c>
    </row>
    <row r="913" spans="2:15" x14ac:dyDescent="0.2">
      <c r="O913" s="12" t="s">
        <v>313</v>
      </c>
    </row>
    <row r="914" spans="2:15" x14ac:dyDescent="0.2">
      <c r="O914" s="12" t="s">
        <v>321</v>
      </c>
    </row>
    <row r="915" spans="2:15" x14ac:dyDescent="0.2">
      <c r="B915" s="3" t="s">
        <v>0</v>
      </c>
      <c r="C915" s="272"/>
      <c r="D915" s="273"/>
      <c r="E915" s="274"/>
      <c r="F915" s="274"/>
      <c r="G915" s="272"/>
      <c r="H915" s="273"/>
      <c r="I915" s="274"/>
      <c r="J915" s="274"/>
      <c r="K915" s="272"/>
      <c r="L915" s="273"/>
      <c r="M915" s="274"/>
      <c r="N915" s="274"/>
    </row>
    <row r="916" spans="2:15" x14ac:dyDescent="0.2">
      <c r="B916" s="3" t="s">
        <v>277</v>
      </c>
      <c r="C916" s="272"/>
      <c r="D916" s="273"/>
      <c r="E916" s="274"/>
      <c r="F916" s="274"/>
      <c r="G916" s="272"/>
      <c r="H916" s="273"/>
      <c r="I916" s="274"/>
      <c r="J916" s="274"/>
      <c r="K916" s="272"/>
      <c r="L916" s="273"/>
      <c r="M916" s="274"/>
      <c r="N916" s="274"/>
    </row>
    <row r="917" spans="2:15" x14ac:dyDescent="0.2">
      <c r="B917" s="103" t="s">
        <v>308</v>
      </c>
      <c r="C917" s="272"/>
      <c r="D917" s="273"/>
      <c r="E917" s="274"/>
      <c r="F917" s="274"/>
      <c r="G917" s="272"/>
      <c r="H917" s="273"/>
      <c r="I917" s="274"/>
      <c r="J917" s="274"/>
      <c r="K917" s="272"/>
      <c r="L917" s="273"/>
      <c r="M917" s="274"/>
      <c r="N917" s="274"/>
    </row>
    <row r="918" spans="2:15" x14ac:dyDescent="0.2">
      <c r="B918" s="3"/>
      <c r="C918" s="101"/>
      <c r="D918" s="101"/>
      <c r="E918" s="101"/>
      <c r="F918" s="101"/>
      <c r="G918" s="101"/>
      <c r="H918" s="101"/>
      <c r="I918" s="101"/>
      <c r="J918" s="101"/>
      <c r="K918" s="101"/>
      <c r="L918" s="101"/>
      <c r="M918" s="101"/>
      <c r="N918" s="101"/>
    </row>
    <row r="919" spans="2:15" x14ac:dyDescent="0.2">
      <c r="B919" s="109"/>
      <c r="C919" s="180" t="s">
        <v>152</v>
      </c>
      <c r="D919" s="275"/>
      <c r="E919" s="276"/>
      <c r="F919" s="277"/>
      <c r="G919" s="180" t="s">
        <v>2699</v>
      </c>
      <c r="H919" s="275"/>
      <c r="I919" s="276"/>
      <c r="J919" s="277"/>
      <c r="K919" s="180" t="s">
        <v>376</v>
      </c>
      <c r="L919" s="275"/>
      <c r="M919" s="276"/>
      <c r="N919" s="277"/>
    </row>
    <row r="920" spans="2:15" ht="25.5" x14ac:dyDescent="0.2">
      <c r="B920" s="181" t="s">
        <v>314</v>
      </c>
      <c r="C920" s="278" t="s">
        <v>2853</v>
      </c>
      <c r="D920" s="279" t="s">
        <v>2850</v>
      </c>
      <c r="E920" s="280" t="s">
        <v>2851</v>
      </c>
      <c r="F920" s="279" t="s">
        <v>2852</v>
      </c>
      <c r="G920" s="278" t="s">
        <v>2853</v>
      </c>
      <c r="H920" s="279" t="s">
        <v>2850</v>
      </c>
      <c r="I920" s="280" t="s">
        <v>2851</v>
      </c>
      <c r="J920" s="279" t="s">
        <v>2852</v>
      </c>
      <c r="K920" s="278" t="s">
        <v>2853</v>
      </c>
      <c r="L920" s="279" t="s">
        <v>2850</v>
      </c>
      <c r="M920" s="280" t="s">
        <v>2851</v>
      </c>
      <c r="N920" s="279" t="s">
        <v>2852</v>
      </c>
    </row>
    <row r="921" spans="2:15" x14ac:dyDescent="0.2">
      <c r="B921" s="129" t="s">
        <v>1158</v>
      </c>
      <c r="C921" s="281">
        <v>801</v>
      </c>
      <c r="D921" s="282">
        <v>269.97627965043694</v>
      </c>
      <c r="E921" s="283">
        <v>0.16551628596183465</v>
      </c>
      <c r="F921" s="282">
        <v>1284</v>
      </c>
      <c r="G921" s="281">
        <v>157</v>
      </c>
      <c r="H921" s="282">
        <v>0</v>
      </c>
      <c r="I921" s="283">
        <v>0</v>
      </c>
      <c r="J921" s="282">
        <v>0</v>
      </c>
      <c r="K921" s="281">
        <v>42</v>
      </c>
      <c r="L921" s="282">
        <v>140.4047619047619</v>
      </c>
      <c r="M921" s="283">
        <v>0.20340093818984539</v>
      </c>
      <c r="N921" s="282">
        <v>339</v>
      </c>
    </row>
    <row r="922" spans="2:15" x14ac:dyDescent="0.2">
      <c r="B922" s="104" t="s">
        <v>1159</v>
      </c>
      <c r="C922" s="284">
        <v>0</v>
      </c>
      <c r="D922" s="285">
        <v>0</v>
      </c>
      <c r="E922" s="286">
        <v>0</v>
      </c>
      <c r="F922" s="285">
        <v>0</v>
      </c>
      <c r="G922" s="284">
        <v>0</v>
      </c>
      <c r="H922" s="285">
        <v>0</v>
      </c>
      <c r="I922" s="286">
        <v>0</v>
      </c>
      <c r="J922" s="285">
        <v>0</v>
      </c>
      <c r="K922" s="284">
        <v>0</v>
      </c>
      <c r="L922" s="285">
        <v>0</v>
      </c>
      <c r="M922" s="286">
        <v>0</v>
      </c>
      <c r="N922" s="285">
        <v>0</v>
      </c>
    </row>
    <row r="923" spans="2:15" x14ac:dyDescent="0.2">
      <c r="B923" s="104" t="s">
        <v>1160</v>
      </c>
      <c r="C923" s="284">
        <v>213</v>
      </c>
      <c r="D923" s="285">
        <v>2101.5727699530516</v>
      </c>
      <c r="E923" s="286">
        <v>0.34761152246756932</v>
      </c>
      <c r="F923" s="285">
        <v>25498</v>
      </c>
      <c r="G923" s="284">
        <v>168</v>
      </c>
      <c r="H923" s="285">
        <v>0</v>
      </c>
      <c r="I923" s="286">
        <v>0</v>
      </c>
      <c r="J923" s="285">
        <v>0</v>
      </c>
      <c r="K923" s="284">
        <v>1</v>
      </c>
      <c r="L923" s="285">
        <v>48</v>
      </c>
      <c r="M923" s="286">
        <v>0.20083682008368209</v>
      </c>
      <c r="N923" s="285">
        <v>48</v>
      </c>
    </row>
    <row r="924" spans="2:15" x14ac:dyDescent="0.2">
      <c r="B924" s="104" t="s">
        <v>1161</v>
      </c>
      <c r="C924" s="284">
        <v>1314</v>
      </c>
      <c r="D924" s="285">
        <v>246.27321156773212</v>
      </c>
      <c r="E924" s="286">
        <v>0.16867061061739341</v>
      </c>
      <c r="F924" s="285">
        <v>1531</v>
      </c>
      <c r="G924" s="284">
        <v>637</v>
      </c>
      <c r="H924" s="285">
        <v>0</v>
      </c>
      <c r="I924" s="286">
        <v>0</v>
      </c>
      <c r="J924" s="285">
        <v>0</v>
      </c>
      <c r="K924" s="284">
        <v>30</v>
      </c>
      <c r="L924" s="285">
        <v>146.16666666666666</v>
      </c>
      <c r="M924" s="286">
        <v>0.20448610333892936</v>
      </c>
      <c r="N924" s="285">
        <v>287</v>
      </c>
    </row>
    <row r="925" spans="2:15" x14ac:dyDescent="0.2">
      <c r="B925" s="104" t="s">
        <v>1162</v>
      </c>
      <c r="C925" s="284">
        <v>2472</v>
      </c>
      <c r="D925" s="285">
        <v>362.37459546925567</v>
      </c>
      <c r="E925" s="286">
        <v>0.18990402298716558</v>
      </c>
      <c r="F925" s="285">
        <v>3460</v>
      </c>
      <c r="G925" s="284">
        <v>754</v>
      </c>
      <c r="H925" s="285">
        <v>0</v>
      </c>
      <c r="I925" s="286">
        <v>0</v>
      </c>
      <c r="J925" s="285">
        <v>0</v>
      </c>
      <c r="K925" s="284">
        <v>108</v>
      </c>
      <c r="L925" s="285">
        <v>146.90740740740742</v>
      </c>
      <c r="M925" s="286">
        <v>0.20412206669411281</v>
      </c>
      <c r="N925" s="285">
        <v>415</v>
      </c>
    </row>
    <row r="926" spans="2:15" x14ac:dyDescent="0.2">
      <c r="B926" s="104" t="s">
        <v>1163</v>
      </c>
      <c r="C926" s="284">
        <v>0</v>
      </c>
      <c r="D926" s="285">
        <v>0</v>
      </c>
      <c r="E926" s="286">
        <v>0</v>
      </c>
      <c r="F926" s="285">
        <v>0</v>
      </c>
      <c r="G926" s="284">
        <v>0</v>
      </c>
      <c r="H926" s="285">
        <v>0</v>
      </c>
      <c r="I926" s="286">
        <v>0</v>
      </c>
      <c r="J926" s="285">
        <v>0</v>
      </c>
      <c r="K926" s="284">
        <v>0</v>
      </c>
      <c r="L926" s="285">
        <v>0</v>
      </c>
      <c r="M926" s="286">
        <v>0</v>
      </c>
      <c r="N926" s="285">
        <v>0</v>
      </c>
    </row>
    <row r="927" spans="2:15" x14ac:dyDescent="0.2">
      <c r="B927" s="104" t="s">
        <v>1164</v>
      </c>
      <c r="C927" s="284">
        <v>863</v>
      </c>
      <c r="D927" s="285">
        <v>268.91541135573578</v>
      </c>
      <c r="E927" s="286">
        <v>0.14282408575574768</v>
      </c>
      <c r="F927" s="285">
        <v>2550</v>
      </c>
      <c r="G927" s="284">
        <v>273</v>
      </c>
      <c r="H927" s="285">
        <v>0</v>
      </c>
      <c r="I927" s="286">
        <v>0</v>
      </c>
      <c r="J927" s="285">
        <v>0</v>
      </c>
      <c r="K927" s="284">
        <v>0</v>
      </c>
      <c r="L927" s="285">
        <v>0</v>
      </c>
      <c r="M927" s="286">
        <v>0</v>
      </c>
      <c r="N927" s="285">
        <v>0</v>
      </c>
    </row>
    <row r="928" spans="2:15" x14ac:dyDescent="0.2">
      <c r="B928" s="104" t="s">
        <v>1165</v>
      </c>
      <c r="C928" s="284">
        <v>834</v>
      </c>
      <c r="D928" s="285">
        <v>218.35491606714629</v>
      </c>
      <c r="E928" s="286">
        <v>0.14343617331306469</v>
      </c>
      <c r="F928" s="285">
        <v>1343</v>
      </c>
      <c r="G928" s="284">
        <v>196</v>
      </c>
      <c r="H928" s="285">
        <v>0</v>
      </c>
      <c r="I928" s="286">
        <v>0</v>
      </c>
      <c r="J928" s="285">
        <v>0</v>
      </c>
      <c r="K928" s="284">
        <v>15</v>
      </c>
      <c r="L928" s="285">
        <v>119</v>
      </c>
      <c r="M928" s="286">
        <v>0.19739024659957982</v>
      </c>
      <c r="N928" s="285">
        <v>203</v>
      </c>
    </row>
    <row r="929" spans="2:14" x14ac:dyDescent="0.2">
      <c r="B929" s="104" t="s">
        <v>1166</v>
      </c>
      <c r="C929" s="284">
        <v>1143</v>
      </c>
      <c r="D929" s="285">
        <v>579.13735783027118</v>
      </c>
      <c r="E929" s="286">
        <v>0.31541400011340448</v>
      </c>
      <c r="F929" s="285">
        <v>4603</v>
      </c>
      <c r="G929" s="284">
        <v>657</v>
      </c>
      <c r="H929" s="285">
        <v>0</v>
      </c>
      <c r="I929" s="286">
        <v>0</v>
      </c>
      <c r="J929" s="285">
        <v>0</v>
      </c>
      <c r="K929" s="284">
        <v>170</v>
      </c>
      <c r="L929" s="285">
        <v>142.51176470588234</v>
      </c>
      <c r="M929" s="286">
        <v>0.20338485044367394</v>
      </c>
      <c r="N929" s="285">
        <v>394</v>
      </c>
    </row>
    <row r="930" spans="2:14" x14ac:dyDescent="0.2">
      <c r="B930" s="104" t="s">
        <v>1167</v>
      </c>
      <c r="C930" s="284">
        <v>893</v>
      </c>
      <c r="D930" s="285">
        <v>1460.679731243001</v>
      </c>
      <c r="E930" s="286">
        <v>0.30421828369174109</v>
      </c>
      <c r="F930" s="285">
        <v>19600</v>
      </c>
      <c r="G930" s="284">
        <v>497</v>
      </c>
      <c r="H930" s="285">
        <v>0</v>
      </c>
      <c r="I930" s="286">
        <v>0</v>
      </c>
      <c r="J930" s="285">
        <v>0</v>
      </c>
      <c r="K930" s="284">
        <v>277</v>
      </c>
      <c r="L930" s="285">
        <v>219.12274368231047</v>
      </c>
      <c r="M930" s="286">
        <v>0.2052384027808305</v>
      </c>
      <c r="N930" s="285">
        <v>1476</v>
      </c>
    </row>
    <row r="931" spans="2:14" x14ac:dyDescent="0.2">
      <c r="B931" s="104" t="s">
        <v>1168</v>
      </c>
      <c r="C931" s="284">
        <v>674</v>
      </c>
      <c r="D931" s="285">
        <v>244.71216617210683</v>
      </c>
      <c r="E931" s="286">
        <v>0.19376606532802643</v>
      </c>
      <c r="F931" s="285">
        <v>705</v>
      </c>
      <c r="G931" s="284">
        <v>527</v>
      </c>
      <c r="H931" s="285">
        <v>0</v>
      </c>
      <c r="I931" s="286">
        <v>0</v>
      </c>
      <c r="J931" s="285">
        <v>0</v>
      </c>
      <c r="K931" s="284">
        <v>460</v>
      </c>
      <c r="L931" s="285">
        <v>125.60434782608695</v>
      </c>
      <c r="M931" s="286">
        <v>0.20052545178788961</v>
      </c>
      <c r="N931" s="285">
        <v>369</v>
      </c>
    </row>
    <row r="932" spans="2:14" x14ac:dyDescent="0.2">
      <c r="B932" s="104" t="s">
        <v>1169</v>
      </c>
      <c r="C932" s="284">
        <v>0</v>
      </c>
      <c r="D932" s="285">
        <v>0</v>
      </c>
      <c r="E932" s="286">
        <v>0</v>
      </c>
      <c r="F932" s="285">
        <v>0</v>
      </c>
      <c r="G932" s="284">
        <v>0</v>
      </c>
      <c r="H932" s="285">
        <v>0</v>
      </c>
      <c r="I932" s="286">
        <v>0</v>
      </c>
      <c r="J932" s="285">
        <v>0</v>
      </c>
      <c r="K932" s="284">
        <v>0</v>
      </c>
      <c r="L932" s="285">
        <v>0</v>
      </c>
      <c r="M932" s="286">
        <v>0</v>
      </c>
      <c r="N932" s="285">
        <v>0</v>
      </c>
    </row>
    <row r="933" spans="2:14" x14ac:dyDescent="0.2">
      <c r="B933" s="104" t="s">
        <v>1170</v>
      </c>
      <c r="C933" s="284">
        <v>491</v>
      </c>
      <c r="D933" s="285">
        <v>251.31568228105905</v>
      </c>
      <c r="E933" s="286">
        <v>0.19282282071115486</v>
      </c>
      <c r="F933" s="285">
        <v>575</v>
      </c>
      <c r="G933" s="284">
        <v>570</v>
      </c>
      <c r="H933" s="285">
        <v>0</v>
      </c>
      <c r="I933" s="286">
        <v>0</v>
      </c>
      <c r="J933" s="285">
        <v>0</v>
      </c>
      <c r="K933" s="284">
        <v>131</v>
      </c>
      <c r="L933" s="285">
        <v>114.67938931297709</v>
      </c>
      <c r="M933" s="286">
        <v>0.20152657419579856</v>
      </c>
      <c r="N933" s="285">
        <v>319</v>
      </c>
    </row>
    <row r="934" spans="2:14" x14ac:dyDescent="0.2">
      <c r="B934" s="104" t="s">
        <v>1171</v>
      </c>
      <c r="C934" s="284">
        <v>0</v>
      </c>
      <c r="D934" s="285">
        <v>0</v>
      </c>
      <c r="E934" s="286">
        <v>0</v>
      </c>
      <c r="F934" s="285">
        <v>0</v>
      </c>
      <c r="G934" s="284">
        <v>0</v>
      </c>
      <c r="H934" s="285">
        <v>0</v>
      </c>
      <c r="I934" s="286">
        <v>0</v>
      </c>
      <c r="J934" s="285">
        <v>0</v>
      </c>
      <c r="K934" s="284">
        <v>0</v>
      </c>
      <c r="L934" s="285">
        <v>0</v>
      </c>
      <c r="M934" s="286">
        <v>0</v>
      </c>
      <c r="N934" s="285">
        <v>0</v>
      </c>
    </row>
    <row r="935" spans="2:14" x14ac:dyDescent="0.2">
      <c r="B935" s="104" t="s">
        <v>1172</v>
      </c>
      <c r="C935" s="284">
        <v>0</v>
      </c>
      <c r="D935" s="285">
        <v>0</v>
      </c>
      <c r="E935" s="286">
        <v>0</v>
      </c>
      <c r="F935" s="285">
        <v>0</v>
      </c>
      <c r="G935" s="284">
        <v>0</v>
      </c>
      <c r="H935" s="285">
        <v>0</v>
      </c>
      <c r="I935" s="286">
        <v>0</v>
      </c>
      <c r="J935" s="285">
        <v>0</v>
      </c>
      <c r="K935" s="284">
        <v>0</v>
      </c>
      <c r="L935" s="285">
        <v>0</v>
      </c>
      <c r="M935" s="286">
        <v>0</v>
      </c>
      <c r="N935" s="285">
        <v>0</v>
      </c>
    </row>
    <row r="936" spans="2:14" x14ac:dyDescent="0.2">
      <c r="B936" s="104" t="s">
        <v>1173</v>
      </c>
      <c r="C936" s="284">
        <v>490</v>
      </c>
      <c r="D936" s="285">
        <v>185.21632653061224</v>
      </c>
      <c r="E936" s="286">
        <v>9.5538162735737231E-2</v>
      </c>
      <c r="F936" s="285">
        <v>729</v>
      </c>
      <c r="G936" s="284">
        <v>198</v>
      </c>
      <c r="H936" s="285">
        <v>0</v>
      </c>
      <c r="I936" s="286">
        <v>0</v>
      </c>
      <c r="J936" s="285">
        <v>0</v>
      </c>
      <c r="K936" s="284">
        <v>167</v>
      </c>
      <c r="L936" s="285">
        <v>133.22155688622755</v>
      </c>
      <c r="M936" s="286">
        <v>0.20302604442335426</v>
      </c>
      <c r="N936" s="285">
        <v>316</v>
      </c>
    </row>
    <row r="937" spans="2:14" x14ac:dyDescent="0.2">
      <c r="B937" s="104" t="s">
        <v>1174</v>
      </c>
      <c r="C937" s="284">
        <v>182</v>
      </c>
      <c r="D937" s="285">
        <v>326.34065934065933</v>
      </c>
      <c r="E937" s="286">
        <v>0.20026029725136896</v>
      </c>
      <c r="F937" s="285">
        <v>850</v>
      </c>
      <c r="G937" s="284">
        <v>1084</v>
      </c>
      <c r="H937" s="285">
        <v>0</v>
      </c>
      <c r="I937" s="286">
        <v>0</v>
      </c>
      <c r="J937" s="285">
        <v>0</v>
      </c>
      <c r="K937" s="284">
        <v>787</v>
      </c>
      <c r="L937" s="285">
        <v>139.05717916137229</v>
      </c>
      <c r="M937" s="286">
        <v>0.19941726237224144</v>
      </c>
      <c r="N937" s="285">
        <v>678</v>
      </c>
    </row>
    <row r="938" spans="2:14" x14ac:dyDescent="0.2">
      <c r="B938" s="104" t="s">
        <v>1175</v>
      </c>
      <c r="C938" s="284">
        <v>468</v>
      </c>
      <c r="D938" s="285">
        <v>280.20940170940173</v>
      </c>
      <c r="E938" s="286">
        <v>0.20476107200629556</v>
      </c>
      <c r="F938" s="285">
        <v>639</v>
      </c>
      <c r="G938" s="284">
        <v>884</v>
      </c>
      <c r="H938" s="285">
        <v>0</v>
      </c>
      <c r="I938" s="286">
        <v>0</v>
      </c>
      <c r="J938" s="285">
        <v>0</v>
      </c>
      <c r="K938" s="284">
        <v>461</v>
      </c>
      <c r="L938" s="285">
        <v>126.25162689804772</v>
      </c>
      <c r="M938" s="286">
        <v>0.20110639268301944</v>
      </c>
      <c r="N938" s="285">
        <v>353</v>
      </c>
    </row>
    <row r="939" spans="2:14" x14ac:dyDescent="0.2">
      <c r="B939" s="104" t="s">
        <v>1176</v>
      </c>
      <c r="C939" s="284">
        <v>0</v>
      </c>
      <c r="D939" s="285">
        <v>0</v>
      </c>
      <c r="E939" s="286">
        <v>0</v>
      </c>
      <c r="F939" s="285">
        <v>0</v>
      </c>
      <c r="G939" s="284">
        <v>0</v>
      </c>
      <c r="H939" s="285">
        <v>0</v>
      </c>
      <c r="I939" s="286">
        <v>0</v>
      </c>
      <c r="J939" s="285">
        <v>0</v>
      </c>
      <c r="K939" s="284">
        <v>0</v>
      </c>
      <c r="L939" s="285">
        <v>0</v>
      </c>
      <c r="M939" s="286">
        <v>0</v>
      </c>
      <c r="N939" s="285">
        <v>0</v>
      </c>
    </row>
    <row r="940" spans="2:14" x14ac:dyDescent="0.2">
      <c r="B940" s="104" t="s">
        <v>1177</v>
      </c>
      <c r="C940" s="284">
        <v>0</v>
      </c>
      <c r="D940" s="285">
        <v>0</v>
      </c>
      <c r="E940" s="286">
        <v>0</v>
      </c>
      <c r="F940" s="285">
        <v>0</v>
      </c>
      <c r="G940" s="284">
        <v>0</v>
      </c>
      <c r="H940" s="285">
        <v>0</v>
      </c>
      <c r="I940" s="286">
        <v>0</v>
      </c>
      <c r="J940" s="285">
        <v>0</v>
      </c>
      <c r="K940" s="284">
        <v>0</v>
      </c>
      <c r="L940" s="285">
        <v>0</v>
      </c>
      <c r="M940" s="286">
        <v>0</v>
      </c>
      <c r="N940" s="285">
        <v>0</v>
      </c>
    </row>
    <row r="941" spans="2:14" x14ac:dyDescent="0.2">
      <c r="B941" s="104" t="s">
        <v>1178</v>
      </c>
      <c r="C941" s="284">
        <v>231</v>
      </c>
      <c r="D941" s="285">
        <v>562.13419913419909</v>
      </c>
      <c r="E941" s="286">
        <v>0.28212660097987019</v>
      </c>
      <c r="F941" s="285">
        <v>2524</v>
      </c>
      <c r="G941" s="284">
        <v>255</v>
      </c>
      <c r="H941" s="285">
        <v>0</v>
      </c>
      <c r="I941" s="286">
        <v>0</v>
      </c>
      <c r="J941" s="285">
        <v>0</v>
      </c>
      <c r="K941" s="284">
        <v>35</v>
      </c>
      <c r="L941" s="285">
        <v>123</v>
      </c>
      <c r="M941" s="286">
        <v>0.20298943794794422</v>
      </c>
      <c r="N941" s="285">
        <v>264</v>
      </c>
    </row>
    <row r="942" spans="2:14" x14ac:dyDescent="0.2">
      <c r="B942" s="104" t="s">
        <v>1179</v>
      </c>
      <c r="C942" s="284">
        <v>1490</v>
      </c>
      <c r="D942" s="285">
        <v>280.6187919463087</v>
      </c>
      <c r="E942" s="286">
        <v>0.16866157683217708</v>
      </c>
      <c r="F942" s="285">
        <v>1670</v>
      </c>
      <c r="G942" s="284">
        <v>1761</v>
      </c>
      <c r="H942" s="285">
        <v>0</v>
      </c>
      <c r="I942" s="286">
        <v>0</v>
      </c>
      <c r="J942" s="285">
        <v>0</v>
      </c>
      <c r="K942" s="284">
        <v>544</v>
      </c>
      <c r="L942" s="285">
        <v>146.59558823529412</v>
      </c>
      <c r="M942" s="286">
        <v>0.20353846782097351</v>
      </c>
      <c r="N942" s="285">
        <v>493</v>
      </c>
    </row>
    <row r="943" spans="2:14" x14ac:dyDescent="0.2">
      <c r="B943" s="104" t="s">
        <v>1180</v>
      </c>
      <c r="C943" s="284">
        <v>0</v>
      </c>
      <c r="D943" s="285">
        <v>0</v>
      </c>
      <c r="E943" s="286">
        <v>0</v>
      </c>
      <c r="F943" s="285">
        <v>0</v>
      </c>
      <c r="G943" s="284">
        <v>0</v>
      </c>
      <c r="H943" s="285">
        <v>0</v>
      </c>
      <c r="I943" s="286">
        <v>0</v>
      </c>
      <c r="J943" s="285">
        <v>0</v>
      </c>
      <c r="K943" s="284">
        <v>0</v>
      </c>
      <c r="L943" s="285">
        <v>0</v>
      </c>
      <c r="M943" s="286">
        <v>0</v>
      </c>
      <c r="N943" s="285">
        <v>0</v>
      </c>
    </row>
    <row r="944" spans="2:14" x14ac:dyDescent="0.2">
      <c r="B944" s="104" t="s">
        <v>1181</v>
      </c>
      <c r="C944" s="284">
        <v>1924</v>
      </c>
      <c r="D944" s="285">
        <v>318.19490644490645</v>
      </c>
      <c r="E944" s="286">
        <v>0.21920424969234054</v>
      </c>
      <c r="F944" s="285">
        <v>1648</v>
      </c>
      <c r="G944" s="284">
        <v>1261</v>
      </c>
      <c r="H944" s="285">
        <v>0</v>
      </c>
      <c r="I944" s="286">
        <v>0</v>
      </c>
      <c r="J944" s="285">
        <v>0</v>
      </c>
      <c r="K944" s="284">
        <v>439</v>
      </c>
      <c r="L944" s="285">
        <v>129.04555808656036</v>
      </c>
      <c r="M944" s="286">
        <v>0.20201620380275864</v>
      </c>
      <c r="N944" s="285">
        <v>420</v>
      </c>
    </row>
    <row r="945" spans="2:14" x14ac:dyDescent="0.2">
      <c r="B945" s="104" t="s">
        <v>1182</v>
      </c>
      <c r="C945" s="284">
        <v>325</v>
      </c>
      <c r="D945" s="285">
        <v>361.84307692307692</v>
      </c>
      <c r="E945" s="286">
        <v>0.19424526977362633</v>
      </c>
      <c r="F945" s="285">
        <v>1575</v>
      </c>
      <c r="G945" s="284">
        <v>113</v>
      </c>
      <c r="H945" s="285">
        <v>0</v>
      </c>
      <c r="I945" s="286">
        <v>0</v>
      </c>
      <c r="J945" s="285">
        <v>0</v>
      </c>
      <c r="K945" s="284">
        <v>27</v>
      </c>
      <c r="L945" s="285">
        <v>166.25925925925927</v>
      </c>
      <c r="M945" s="286">
        <v>0.20059880239520966</v>
      </c>
      <c r="N945" s="285">
        <v>468</v>
      </c>
    </row>
    <row r="946" spans="2:14" x14ac:dyDescent="0.2">
      <c r="B946" s="104" t="s">
        <v>1183</v>
      </c>
      <c r="C946" s="284">
        <v>903</v>
      </c>
      <c r="D946" s="285">
        <v>705.50498338870432</v>
      </c>
      <c r="E946" s="286">
        <v>0.24076520790045142</v>
      </c>
      <c r="F946" s="285">
        <v>6439</v>
      </c>
      <c r="G946" s="284">
        <v>348</v>
      </c>
      <c r="H946" s="285">
        <v>0</v>
      </c>
      <c r="I946" s="286">
        <v>0</v>
      </c>
      <c r="J946" s="285">
        <v>0</v>
      </c>
      <c r="K946" s="284">
        <v>282</v>
      </c>
      <c r="L946" s="285">
        <v>259.75886524822693</v>
      </c>
      <c r="M946" s="286">
        <v>0.20363389709888691</v>
      </c>
      <c r="N946" s="285">
        <v>2286</v>
      </c>
    </row>
    <row r="947" spans="2:14" x14ac:dyDescent="0.2">
      <c r="B947" s="104" t="s">
        <v>1184</v>
      </c>
      <c r="C947" s="284">
        <v>1418</v>
      </c>
      <c r="D947" s="285">
        <v>276.15937940761637</v>
      </c>
      <c r="E947" s="286">
        <v>0.19972427834728168</v>
      </c>
      <c r="F947" s="285">
        <v>1211</v>
      </c>
      <c r="G947" s="284">
        <v>1307</v>
      </c>
      <c r="H947" s="285">
        <v>0</v>
      </c>
      <c r="I947" s="286">
        <v>0</v>
      </c>
      <c r="J947" s="285">
        <v>0</v>
      </c>
      <c r="K947" s="284">
        <v>204</v>
      </c>
      <c r="L947" s="285">
        <v>119.1078431372549</v>
      </c>
      <c r="M947" s="286">
        <v>0.20010541399700221</v>
      </c>
      <c r="N947" s="285">
        <v>301</v>
      </c>
    </row>
    <row r="948" spans="2:14" x14ac:dyDescent="0.2">
      <c r="B948" s="104" t="s">
        <v>1185</v>
      </c>
      <c r="C948" s="284">
        <v>1260</v>
      </c>
      <c r="D948" s="285">
        <v>199.39047619047619</v>
      </c>
      <c r="E948" s="286">
        <v>0.15171564187108233</v>
      </c>
      <c r="F948" s="285">
        <v>671</v>
      </c>
      <c r="G948" s="284">
        <v>1555</v>
      </c>
      <c r="H948" s="285">
        <v>0</v>
      </c>
      <c r="I948" s="286">
        <v>0</v>
      </c>
      <c r="J948" s="285">
        <v>0</v>
      </c>
      <c r="K948" s="284">
        <v>431</v>
      </c>
      <c r="L948" s="285">
        <v>134.58004640371229</v>
      </c>
      <c r="M948" s="286">
        <v>0.20162961109025423</v>
      </c>
      <c r="N948" s="285">
        <v>434</v>
      </c>
    </row>
    <row r="949" spans="2:14" x14ac:dyDescent="0.2">
      <c r="B949" s="104" t="s">
        <v>1186</v>
      </c>
      <c r="C949" s="284">
        <v>1226</v>
      </c>
      <c r="D949" s="285">
        <v>379.00734094616638</v>
      </c>
      <c r="E949" s="286">
        <v>0.1675180230506137</v>
      </c>
      <c r="F949" s="285">
        <v>3484</v>
      </c>
      <c r="G949" s="284">
        <v>649</v>
      </c>
      <c r="H949" s="285">
        <v>0</v>
      </c>
      <c r="I949" s="286">
        <v>0</v>
      </c>
      <c r="J949" s="285">
        <v>0</v>
      </c>
      <c r="K949" s="284">
        <v>485</v>
      </c>
      <c r="L949" s="285">
        <v>197.25979381443298</v>
      </c>
      <c r="M949" s="286">
        <v>0.20224502954264389</v>
      </c>
      <c r="N949" s="285">
        <v>1701</v>
      </c>
    </row>
    <row r="950" spans="2:14" x14ac:dyDescent="0.2">
      <c r="B950" s="104" t="s">
        <v>1187</v>
      </c>
      <c r="C950" s="284">
        <v>1936</v>
      </c>
      <c r="D950" s="285">
        <v>327.95971074380168</v>
      </c>
      <c r="E950" s="286">
        <v>0.20339531434447422</v>
      </c>
      <c r="F950" s="285">
        <v>1333</v>
      </c>
      <c r="G950" s="284">
        <v>1020</v>
      </c>
      <c r="H950" s="285">
        <v>0</v>
      </c>
      <c r="I950" s="286">
        <v>0</v>
      </c>
      <c r="J950" s="285">
        <v>0</v>
      </c>
      <c r="K950" s="284">
        <v>591</v>
      </c>
      <c r="L950" s="285">
        <v>129.42131979695432</v>
      </c>
      <c r="M950" s="286">
        <v>0.20248258773636607</v>
      </c>
      <c r="N950" s="285">
        <v>356</v>
      </c>
    </row>
    <row r="951" spans="2:14" x14ac:dyDescent="0.2">
      <c r="B951" s="104" t="s">
        <v>1188</v>
      </c>
      <c r="C951" s="284">
        <v>4</v>
      </c>
      <c r="D951" s="285">
        <v>252.25</v>
      </c>
      <c r="E951" s="286">
        <v>0.17735981719107041</v>
      </c>
      <c r="F951" s="285">
        <v>365</v>
      </c>
      <c r="G951" s="284">
        <v>502</v>
      </c>
      <c r="H951" s="285">
        <v>0</v>
      </c>
      <c r="I951" s="286">
        <v>0</v>
      </c>
      <c r="J951" s="285">
        <v>0</v>
      </c>
      <c r="K951" s="284">
        <v>1976</v>
      </c>
      <c r="L951" s="285">
        <v>135.35222672064776</v>
      </c>
      <c r="M951" s="286">
        <v>0.20107175721270942</v>
      </c>
      <c r="N951" s="285">
        <v>694</v>
      </c>
    </row>
    <row r="952" spans="2:14" x14ac:dyDescent="0.2">
      <c r="B952" s="104" t="s">
        <v>1189</v>
      </c>
      <c r="C952" s="284">
        <v>2607</v>
      </c>
      <c r="D952" s="285">
        <v>263.50632911392404</v>
      </c>
      <c r="E952" s="286">
        <v>0.18639737455110827</v>
      </c>
      <c r="F952" s="285">
        <v>746</v>
      </c>
      <c r="G952" s="284">
        <v>882</v>
      </c>
      <c r="H952" s="285">
        <v>0</v>
      </c>
      <c r="I952" s="286">
        <v>0</v>
      </c>
      <c r="J952" s="285">
        <v>0</v>
      </c>
      <c r="K952" s="284">
        <v>815</v>
      </c>
      <c r="L952" s="285">
        <v>129.80368098159508</v>
      </c>
      <c r="M952" s="286">
        <v>0.19999659708975548</v>
      </c>
      <c r="N952" s="285">
        <v>586</v>
      </c>
    </row>
    <row r="953" spans="2:14" x14ac:dyDescent="0.2">
      <c r="B953" s="104" t="s">
        <v>1190</v>
      </c>
      <c r="C953" s="284">
        <v>1824</v>
      </c>
      <c r="D953" s="285">
        <v>242.80482456140351</v>
      </c>
      <c r="E953" s="286">
        <v>0.20034534188801678</v>
      </c>
      <c r="F953" s="285">
        <v>652</v>
      </c>
      <c r="G953" s="284">
        <v>1357</v>
      </c>
      <c r="H953" s="285">
        <v>0</v>
      </c>
      <c r="I953" s="286">
        <v>0</v>
      </c>
      <c r="J953" s="285">
        <v>0</v>
      </c>
      <c r="K953" s="284">
        <v>144</v>
      </c>
      <c r="L953" s="285">
        <v>102.38888888888889</v>
      </c>
      <c r="M953" s="286">
        <v>0.19689119170984459</v>
      </c>
      <c r="N953" s="285">
        <v>226</v>
      </c>
    </row>
    <row r="954" spans="2:14" x14ac:dyDescent="0.2">
      <c r="B954" s="104" t="s">
        <v>1191</v>
      </c>
      <c r="C954" s="284">
        <v>1539</v>
      </c>
      <c r="D954" s="285">
        <v>307.49642625081219</v>
      </c>
      <c r="E954" s="286">
        <v>0.17211879050540113</v>
      </c>
      <c r="F954" s="285">
        <v>1262</v>
      </c>
      <c r="G954" s="284">
        <v>1329</v>
      </c>
      <c r="H954" s="285">
        <v>0</v>
      </c>
      <c r="I954" s="286">
        <v>0</v>
      </c>
      <c r="J954" s="285">
        <v>0</v>
      </c>
      <c r="K954" s="284">
        <v>791</v>
      </c>
      <c r="L954" s="285">
        <v>146.46776232616941</v>
      </c>
      <c r="M954" s="286">
        <v>0.20055393989752113</v>
      </c>
      <c r="N954" s="285">
        <v>641</v>
      </c>
    </row>
    <row r="955" spans="2:14" x14ac:dyDescent="0.2">
      <c r="B955" s="104" t="s">
        <v>1192</v>
      </c>
      <c r="C955" s="284">
        <v>1500</v>
      </c>
      <c r="D955" s="285">
        <v>298.60066666666665</v>
      </c>
      <c r="E955" s="286">
        <v>0.1817035962140503</v>
      </c>
      <c r="F955" s="285">
        <v>1432</v>
      </c>
      <c r="G955" s="284">
        <v>770</v>
      </c>
      <c r="H955" s="285">
        <v>0</v>
      </c>
      <c r="I955" s="286">
        <v>0</v>
      </c>
      <c r="J955" s="285">
        <v>0</v>
      </c>
      <c r="K955" s="284">
        <v>521</v>
      </c>
      <c r="L955" s="285">
        <v>134.042226487524</v>
      </c>
      <c r="M955" s="286">
        <v>0.1997631538298712</v>
      </c>
      <c r="N955" s="285">
        <v>872</v>
      </c>
    </row>
    <row r="956" spans="2:14" x14ac:dyDescent="0.2">
      <c r="B956" s="104" t="s">
        <v>1193</v>
      </c>
      <c r="C956" s="284">
        <v>0</v>
      </c>
      <c r="D956" s="285">
        <v>0</v>
      </c>
      <c r="E956" s="286">
        <v>0</v>
      </c>
      <c r="F956" s="285">
        <v>0</v>
      </c>
      <c r="G956" s="284">
        <v>0</v>
      </c>
      <c r="H956" s="285">
        <v>0</v>
      </c>
      <c r="I956" s="286">
        <v>0</v>
      </c>
      <c r="J956" s="285">
        <v>0</v>
      </c>
      <c r="K956" s="284">
        <v>0</v>
      </c>
      <c r="L956" s="285">
        <v>0</v>
      </c>
      <c r="M956" s="286">
        <v>0</v>
      </c>
      <c r="N956" s="285">
        <v>0</v>
      </c>
    </row>
    <row r="957" spans="2:14" x14ac:dyDescent="0.2">
      <c r="B957" s="104" t="s">
        <v>1194</v>
      </c>
      <c r="C957" s="284">
        <v>2265</v>
      </c>
      <c r="D957" s="285">
        <v>450.61721854304636</v>
      </c>
      <c r="E957" s="286">
        <v>0.13720725521500166</v>
      </c>
      <c r="F957" s="285">
        <v>3169</v>
      </c>
      <c r="G957" s="284">
        <v>536</v>
      </c>
      <c r="H957" s="285">
        <v>0</v>
      </c>
      <c r="I957" s="286">
        <v>0</v>
      </c>
      <c r="J957" s="285">
        <v>0</v>
      </c>
      <c r="K957" s="284">
        <v>142</v>
      </c>
      <c r="L957" s="285">
        <v>194.17605633802816</v>
      </c>
      <c r="M957" s="286">
        <v>0.20232460871288005</v>
      </c>
      <c r="N957" s="285">
        <v>1037</v>
      </c>
    </row>
    <row r="958" spans="2:14" x14ac:dyDescent="0.2">
      <c r="B958" s="104" t="s">
        <v>1195</v>
      </c>
      <c r="C958" s="284">
        <v>0</v>
      </c>
      <c r="D958" s="285">
        <v>0</v>
      </c>
      <c r="E958" s="286">
        <v>0</v>
      </c>
      <c r="F958" s="285">
        <v>0</v>
      </c>
      <c r="G958" s="284">
        <v>0</v>
      </c>
      <c r="H958" s="285">
        <v>0</v>
      </c>
      <c r="I958" s="286">
        <v>0</v>
      </c>
      <c r="J958" s="285">
        <v>0</v>
      </c>
      <c r="K958" s="284">
        <v>0</v>
      </c>
      <c r="L958" s="285">
        <v>0</v>
      </c>
      <c r="M958" s="286">
        <v>0</v>
      </c>
      <c r="N958" s="285">
        <v>0</v>
      </c>
    </row>
    <row r="959" spans="2:14" x14ac:dyDescent="0.2">
      <c r="B959" s="104" t="s">
        <v>1196</v>
      </c>
      <c r="C959" s="284">
        <v>933</v>
      </c>
      <c r="D959" s="285">
        <v>562.17684887459802</v>
      </c>
      <c r="E959" s="286">
        <v>0.22173114067182498</v>
      </c>
      <c r="F959" s="285">
        <v>2284</v>
      </c>
      <c r="G959" s="284">
        <v>409</v>
      </c>
      <c r="H959" s="285">
        <v>0</v>
      </c>
      <c r="I959" s="286">
        <v>0</v>
      </c>
      <c r="J959" s="285">
        <v>0</v>
      </c>
      <c r="K959" s="284">
        <v>283</v>
      </c>
      <c r="L959" s="285">
        <v>140.12367491166077</v>
      </c>
      <c r="M959" s="286">
        <v>0.20219763410157054</v>
      </c>
      <c r="N959" s="285">
        <v>392</v>
      </c>
    </row>
    <row r="960" spans="2:14" x14ac:dyDescent="0.2">
      <c r="B960" s="104" t="s">
        <v>1197</v>
      </c>
      <c r="C960" s="284">
        <v>152</v>
      </c>
      <c r="D960" s="285">
        <v>236.19736842105263</v>
      </c>
      <c r="E960" s="286">
        <v>0.22788698958379627</v>
      </c>
      <c r="F960" s="285">
        <v>508</v>
      </c>
      <c r="G960" s="284">
        <v>148</v>
      </c>
      <c r="H960" s="285">
        <v>0</v>
      </c>
      <c r="I960" s="286">
        <v>0</v>
      </c>
      <c r="J960" s="285">
        <v>0</v>
      </c>
      <c r="K960" s="284">
        <v>11</v>
      </c>
      <c r="L960" s="285">
        <v>86.181818181818187</v>
      </c>
      <c r="M960" s="286">
        <v>0.19774718397997493</v>
      </c>
      <c r="N960" s="285">
        <v>158</v>
      </c>
    </row>
    <row r="961" spans="2:15" x14ac:dyDescent="0.2">
      <c r="B961" s="104" t="s">
        <v>1198</v>
      </c>
      <c r="C961" s="284">
        <v>1156</v>
      </c>
      <c r="D961" s="285">
        <v>337.24221453287197</v>
      </c>
      <c r="E961" s="286">
        <v>0.17375646764295438</v>
      </c>
      <c r="F961" s="285">
        <v>1295</v>
      </c>
      <c r="G961" s="284">
        <v>1255</v>
      </c>
      <c r="H961" s="285">
        <v>0</v>
      </c>
      <c r="I961" s="286">
        <v>0</v>
      </c>
      <c r="J961" s="285">
        <v>0</v>
      </c>
      <c r="K961" s="284">
        <v>1081</v>
      </c>
      <c r="L961" s="285">
        <v>146.50971322849213</v>
      </c>
      <c r="M961" s="286">
        <v>0.20380359950894733</v>
      </c>
      <c r="N961" s="285">
        <v>1127</v>
      </c>
    </row>
    <row r="962" spans="2:15" x14ac:dyDescent="0.2">
      <c r="B962" s="104" t="s">
        <v>1199</v>
      </c>
      <c r="C962" s="284">
        <v>987</v>
      </c>
      <c r="D962" s="285">
        <v>2601.9422492401218</v>
      </c>
      <c r="E962" s="286">
        <v>0.33801006692373381</v>
      </c>
      <c r="F962" s="285">
        <v>15319</v>
      </c>
      <c r="G962" s="284">
        <v>230</v>
      </c>
      <c r="H962" s="285">
        <v>0</v>
      </c>
      <c r="I962" s="286">
        <v>0</v>
      </c>
      <c r="J962" s="285">
        <v>0</v>
      </c>
      <c r="K962" s="284">
        <v>145</v>
      </c>
      <c r="L962" s="285">
        <v>272.97241379310344</v>
      </c>
      <c r="M962" s="286">
        <v>0.20545335631086092</v>
      </c>
      <c r="N962" s="285">
        <v>842</v>
      </c>
    </row>
    <row r="963" spans="2:15" x14ac:dyDescent="0.2">
      <c r="B963" s="104" t="s">
        <v>1200</v>
      </c>
      <c r="C963" s="284">
        <v>0</v>
      </c>
      <c r="D963" s="285">
        <v>0</v>
      </c>
      <c r="E963" s="286">
        <v>0</v>
      </c>
      <c r="F963" s="285">
        <v>0</v>
      </c>
      <c r="G963" s="284">
        <v>0</v>
      </c>
      <c r="H963" s="285">
        <v>0</v>
      </c>
      <c r="I963" s="286">
        <v>0</v>
      </c>
      <c r="J963" s="285">
        <v>0</v>
      </c>
      <c r="K963" s="284">
        <v>0</v>
      </c>
      <c r="L963" s="285">
        <v>0</v>
      </c>
      <c r="M963" s="286">
        <v>0</v>
      </c>
      <c r="N963" s="285">
        <v>0</v>
      </c>
    </row>
    <row r="964" spans="2:15" x14ac:dyDescent="0.2">
      <c r="B964" s="104" t="s">
        <v>1201</v>
      </c>
      <c r="C964" s="284">
        <v>0</v>
      </c>
      <c r="D964" s="285">
        <v>0</v>
      </c>
      <c r="E964" s="286">
        <v>0</v>
      </c>
      <c r="F964" s="285">
        <v>0</v>
      </c>
      <c r="G964" s="284">
        <v>0</v>
      </c>
      <c r="H964" s="285">
        <v>0</v>
      </c>
      <c r="I964" s="286">
        <v>0</v>
      </c>
      <c r="J964" s="285">
        <v>0</v>
      </c>
      <c r="K964" s="284">
        <v>0</v>
      </c>
      <c r="L964" s="285">
        <v>0</v>
      </c>
      <c r="M964" s="286">
        <v>0</v>
      </c>
      <c r="N964" s="285">
        <v>0</v>
      </c>
    </row>
    <row r="965" spans="2:15" x14ac:dyDescent="0.2">
      <c r="B965" s="104" t="s">
        <v>1202</v>
      </c>
      <c r="C965" s="284">
        <v>1558</v>
      </c>
      <c r="D965" s="285">
        <v>556.64890885750958</v>
      </c>
      <c r="E965" s="286">
        <v>0.20052421306190427</v>
      </c>
      <c r="F965" s="285">
        <v>5670</v>
      </c>
      <c r="G965" s="284">
        <v>1207</v>
      </c>
      <c r="H965" s="285">
        <v>0</v>
      </c>
      <c r="I965" s="286">
        <v>0</v>
      </c>
      <c r="J965" s="285">
        <v>0</v>
      </c>
      <c r="K965" s="284">
        <v>596</v>
      </c>
      <c r="L965" s="285">
        <v>243.6996644295302</v>
      </c>
      <c r="M965" s="286">
        <v>0.20204429965070525</v>
      </c>
      <c r="N965" s="285">
        <v>1295</v>
      </c>
    </row>
    <row r="966" spans="2:15" x14ac:dyDescent="0.2">
      <c r="B966" s="104" t="s">
        <v>1203</v>
      </c>
      <c r="C966" s="284">
        <v>246</v>
      </c>
      <c r="D966" s="285">
        <v>413.70325203252031</v>
      </c>
      <c r="E966" s="286">
        <v>0.15507749227058221</v>
      </c>
      <c r="F966" s="285">
        <v>2547</v>
      </c>
      <c r="G966" s="284">
        <v>115</v>
      </c>
      <c r="H966" s="285">
        <v>0</v>
      </c>
      <c r="I966" s="286">
        <v>0</v>
      </c>
      <c r="J966" s="285">
        <v>0</v>
      </c>
      <c r="K966" s="284">
        <v>15</v>
      </c>
      <c r="L966" s="285">
        <v>183.8</v>
      </c>
      <c r="M966" s="286">
        <v>0.19629761480954078</v>
      </c>
      <c r="N966" s="285">
        <v>331</v>
      </c>
    </row>
    <row r="967" spans="2:15" x14ac:dyDescent="0.2">
      <c r="B967" s="104" t="s">
        <v>1204</v>
      </c>
      <c r="C967" s="284">
        <v>283</v>
      </c>
      <c r="D967" s="285">
        <v>380.40636042402826</v>
      </c>
      <c r="E967" s="286">
        <v>0.1651269339967758</v>
      </c>
      <c r="F967" s="285">
        <v>1263</v>
      </c>
      <c r="G967" s="284">
        <v>120</v>
      </c>
      <c r="H967" s="285">
        <v>0</v>
      </c>
      <c r="I967" s="286">
        <v>0</v>
      </c>
      <c r="J967" s="285">
        <v>0</v>
      </c>
      <c r="K967" s="284">
        <v>0</v>
      </c>
      <c r="L967" s="285">
        <v>0</v>
      </c>
      <c r="M967" s="286">
        <v>0</v>
      </c>
      <c r="N967" s="285">
        <v>0</v>
      </c>
    </row>
    <row r="968" spans="2:15" x14ac:dyDescent="0.2">
      <c r="B968" s="105" t="s">
        <v>1205</v>
      </c>
      <c r="C968" s="287">
        <v>831</v>
      </c>
      <c r="D968" s="288">
        <v>278.9723225030084</v>
      </c>
      <c r="E968" s="289">
        <v>0.12122051921323207</v>
      </c>
      <c r="F968" s="288">
        <v>2058</v>
      </c>
      <c r="G968" s="287">
        <v>703</v>
      </c>
      <c r="H968" s="288">
        <v>0</v>
      </c>
      <c r="I968" s="289">
        <v>0</v>
      </c>
      <c r="J968" s="288">
        <v>0</v>
      </c>
      <c r="K968" s="287">
        <v>341</v>
      </c>
      <c r="L968" s="288">
        <v>171.83870967741936</v>
      </c>
      <c r="M968" s="289">
        <v>0.19952397815338929</v>
      </c>
      <c r="N968" s="288">
        <v>1102</v>
      </c>
    </row>
    <row r="970" spans="2:15" x14ac:dyDescent="0.2">
      <c r="O970" s="12" t="s">
        <v>313</v>
      </c>
    </row>
    <row r="971" spans="2:15" x14ac:dyDescent="0.2">
      <c r="O971" s="12" t="s">
        <v>322</v>
      </c>
    </row>
    <row r="972" spans="2:15" x14ac:dyDescent="0.2">
      <c r="B972" s="3" t="s">
        <v>0</v>
      </c>
      <c r="C972" s="272"/>
      <c r="D972" s="273"/>
      <c r="E972" s="274"/>
      <c r="F972" s="274"/>
      <c r="G972" s="272"/>
      <c r="H972" s="273"/>
      <c r="I972" s="274"/>
      <c r="J972" s="274"/>
      <c r="K972" s="272"/>
      <c r="L972" s="273"/>
      <c r="M972" s="274"/>
      <c r="N972" s="274"/>
    </row>
    <row r="973" spans="2:15" x14ac:dyDescent="0.2">
      <c r="B973" s="3" t="s">
        <v>277</v>
      </c>
      <c r="C973" s="272"/>
      <c r="D973" s="273"/>
      <c r="E973" s="274"/>
      <c r="F973" s="274"/>
      <c r="G973" s="272"/>
      <c r="H973" s="273"/>
      <c r="I973" s="274"/>
      <c r="J973" s="274"/>
      <c r="K973" s="272"/>
      <c r="L973" s="273"/>
      <c r="M973" s="274"/>
      <c r="N973" s="274"/>
    </row>
    <row r="974" spans="2:15" x14ac:dyDescent="0.2">
      <c r="B974" s="103" t="s">
        <v>308</v>
      </c>
      <c r="C974" s="272"/>
      <c r="D974" s="273"/>
      <c r="E974" s="274"/>
      <c r="F974" s="274"/>
      <c r="G974" s="272"/>
      <c r="H974" s="273"/>
      <c r="I974" s="274"/>
      <c r="J974" s="274"/>
      <c r="K974" s="272"/>
      <c r="L974" s="273"/>
      <c r="M974" s="274"/>
      <c r="N974" s="274"/>
    </row>
    <row r="975" spans="2:15" x14ac:dyDescent="0.2">
      <c r="B975" s="3"/>
      <c r="C975" s="101"/>
      <c r="D975" s="101"/>
      <c r="E975" s="101"/>
      <c r="F975" s="101"/>
      <c r="G975" s="101"/>
      <c r="H975" s="101"/>
      <c r="I975" s="101"/>
      <c r="J975" s="101"/>
      <c r="K975" s="101"/>
      <c r="L975" s="101"/>
      <c r="M975" s="101"/>
      <c r="N975" s="101"/>
    </row>
    <row r="976" spans="2:15" x14ac:dyDescent="0.2">
      <c r="B976" s="109"/>
      <c r="C976" s="180" t="s">
        <v>152</v>
      </c>
      <c r="D976" s="275"/>
      <c r="E976" s="276"/>
      <c r="F976" s="277"/>
      <c r="G976" s="180" t="s">
        <v>2699</v>
      </c>
      <c r="H976" s="275"/>
      <c r="I976" s="276"/>
      <c r="J976" s="277"/>
      <c r="K976" s="180" t="s">
        <v>376</v>
      </c>
      <c r="L976" s="275"/>
      <c r="M976" s="276"/>
      <c r="N976" s="277"/>
    </row>
    <row r="977" spans="2:14" ht="25.5" x14ac:dyDescent="0.2">
      <c r="B977" s="181" t="s">
        <v>314</v>
      </c>
      <c r="C977" s="278" t="s">
        <v>2853</v>
      </c>
      <c r="D977" s="279" t="s">
        <v>2850</v>
      </c>
      <c r="E977" s="280" t="s">
        <v>2851</v>
      </c>
      <c r="F977" s="279" t="s">
        <v>2852</v>
      </c>
      <c r="G977" s="278" t="s">
        <v>2853</v>
      </c>
      <c r="H977" s="279" t="s">
        <v>2850</v>
      </c>
      <c r="I977" s="280" t="s">
        <v>2851</v>
      </c>
      <c r="J977" s="279" t="s">
        <v>2852</v>
      </c>
      <c r="K977" s="278" t="s">
        <v>2853</v>
      </c>
      <c r="L977" s="279" t="s">
        <v>2850</v>
      </c>
      <c r="M977" s="280" t="s">
        <v>2851</v>
      </c>
      <c r="N977" s="279" t="s">
        <v>2852</v>
      </c>
    </row>
    <row r="978" spans="2:14" x14ac:dyDescent="0.2">
      <c r="B978" s="129" t="s">
        <v>1206</v>
      </c>
      <c r="C978" s="281">
        <v>1386</v>
      </c>
      <c r="D978" s="282">
        <v>565.17748917748918</v>
      </c>
      <c r="E978" s="283">
        <v>0.23197466726802185</v>
      </c>
      <c r="F978" s="282">
        <v>5400</v>
      </c>
      <c r="G978" s="281">
        <v>790</v>
      </c>
      <c r="H978" s="282">
        <v>0</v>
      </c>
      <c r="I978" s="283">
        <v>0</v>
      </c>
      <c r="J978" s="282">
        <v>0</v>
      </c>
      <c r="K978" s="281">
        <v>437</v>
      </c>
      <c r="L978" s="282">
        <v>175.18764302059498</v>
      </c>
      <c r="M978" s="283">
        <v>0.20243748942291417</v>
      </c>
      <c r="N978" s="282">
        <v>629</v>
      </c>
    </row>
    <row r="979" spans="2:14" x14ac:dyDescent="0.2">
      <c r="B979" s="104" t="s">
        <v>1207</v>
      </c>
      <c r="C979" s="284">
        <v>1665</v>
      </c>
      <c r="D979" s="285">
        <v>378.11351351351351</v>
      </c>
      <c r="E979" s="286">
        <v>0.14815959258165368</v>
      </c>
      <c r="F979" s="285">
        <v>2299</v>
      </c>
      <c r="G979" s="284">
        <v>291</v>
      </c>
      <c r="H979" s="285">
        <v>0</v>
      </c>
      <c r="I979" s="286">
        <v>0</v>
      </c>
      <c r="J979" s="285">
        <v>0</v>
      </c>
      <c r="K979" s="284">
        <v>240</v>
      </c>
      <c r="L979" s="285">
        <v>178.9375</v>
      </c>
      <c r="M979" s="286">
        <v>0.20308901489177567</v>
      </c>
      <c r="N979" s="285">
        <v>452</v>
      </c>
    </row>
    <row r="980" spans="2:14" x14ac:dyDescent="0.2">
      <c r="B980" s="104" t="s">
        <v>1208</v>
      </c>
      <c r="C980" s="284">
        <v>0</v>
      </c>
      <c r="D980" s="285">
        <v>0</v>
      </c>
      <c r="E980" s="286">
        <v>0</v>
      </c>
      <c r="F980" s="285">
        <v>0</v>
      </c>
      <c r="G980" s="284">
        <v>0</v>
      </c>
      <c r="H980" s="285">
        <v>0</v>
      </c>
      <c r="I980" s="286">
        <v>0</v>
      </c>
      <c r="J980" s="285">
        <v>0</v>
      </c>
      <c r="K980" s="284">
        <v>0</v>
      </c>
      <c r="L980" s="285">
        <v>0</v>
      </c>
      <c r="M980" s="286">
        <v>0</v>
      </c>
      <c r="N980" s="285">
        <v>0</v>
      </c>
    </row>
    <row r="981" spans="2:14" x14ac:dyDescent="0.2">
      <c r="B981" s="104" t="s">
        <v>1209</v>
      </c>
      <c r="C981" s="284">
        <v>1462</v>
      </c>
      <c r="D981" s="285">
        <v>454.89603283173733</v>
      </c>
      <c r="E981" s="286">
        <v>0.153989282817522</v>
      </c>
      <c r="F981" s="285">
        <v>4367</v>
      </c>
      <c r="G981" s="284">
        <v>336</v>
      </c>
      <c r="H981" s="285">
        <v>0</v>
      </c>
      <c r="I981" s="286">
        <v>0</v>
      </c>
      <c r="J981" s="285">
        <v>0</v>
      </c>
      <c r="K981" s="284">
        <v>355</v>
      </c>
      <c r="L981" s="285">
        <v>174.28450704225352</v>
      </c>
      <c r="M981" s="286">
        <v>0.20376835268777538</v>
      </c>
      <c r="N981" s="285">
        <v>571</v>
      </c>
    </row>
    <row r="982" spans="2:14" x14ac:dyDescent="0.2">
      <c r="B982" s="104" t="s">
        <v>1210</v>
      </c>
      <c r="C982" s="284">
        <v>73</v>
      </c>
      <c r="D982" s="285">
        <v>613.7397260273973</v>
      </c>
      <c r="E982" s="286">
        <v>0.15977732526416766</v>
      </c>
      <c r="F982" s="285">
        <v>2703</v>
      </c>
      <c r="G982" s="284">
        <v>2</v>
      </c>
      <c r="H982" s="285">
        <v>0</v>
      </c>
      <c r="I982" s="286">
        <v>0</v>
      </c>
      <c r="J982" s="285">
        <v>0</v>
      </c>
      <c r="K982" s="284">
        <v>1</v>
      </c>
      <c r="L982" s="285">
        <v>353</v>
      </c>
      <c r="M982" s="286">
        <v>0.21380981223500917</v>
      </c>
      <c r="N982" s="285">
        <v>353</v>
      </c>
    </row>
    <row r="983" spans="2:14" x14ac:dyDescent="0.2">
      <c r="B983" s="104" t="s">
        <v>1211</v>
      </c>
      <c r="C983" s="284">
        <v>2608</v>
      </c>
      <c r="D983" s="285">
        <v>363.35927914110431</v>
      </c>
      <c r="E983" s="286">
        <v>0.13984175367784424</v>
      </c>
      <c r="F983" s="285">
        <v>6313</v>
      </c>
      <c r="G983" s="284">
        <v>1192</v>
      </c>
      <c r="H983" s="285">
        <v>0</v>
      </c>
      <c r="I983" s="286">
        <v>0</v>
      </c>
      <c r="J983" s="285">
        <v>0</v>
      </c>
      <c r="K983" s="284">
        <v>1106</v>
      </c>
      <c r="L983" s="285">
        <v>168.36256781193489</v>
      </c>
      <c r="M983" s="286">
        <v>0.20326851324237993</v>
      </c>
      <c r="N983" s="285">
        <v>1491</v>
      </c>
    </row>
    <row r="984" spans="2:14" x14ac:dyDescent="0.2">
      <c r="B984" s="104" t="s">
        <v>1212</v>
      </c>
      <c r="C984" s="284">
        <v>3</v>
      </c>
      <c r="D984" s="285">
        <v>218.33333333333334</v>
      </c>
      <c r="E984" s="286">
        <v>0.11755204594400581</v>
      </c>
      <c r="F984" s="285">
        <v>346</v>
      </c>
      <c r="G984" s="284">
        <v>1</v>
      </c>
      <c r="H984" s="285">
        <v>0</v>
      </c>
      <c r="I984" s="286">
        <v>0</v>
      </c>
      <c r="J984" s="285">
        <v>0</v>
      </c>
      <c r="K984" s="284">
        <v>0</v>
      </c>
      <c r="L984" s="285">
        <v>0</v>
      </c>
      <c r="M984" s="286">
        <v>0</v>
      </c>
      <c r="N984" s="285">
        <v>0</v>
      </c>
    </row>
    <row r="985" spans="2:14" x14ac:dyDescent="0.2">
      <c r="B985" s="104" t="s">
        <v>1213</v>
      </c>
      <c r="C985" s="284">
        <v>2077</v>
      </c>
      <c r="D985" s="285">
        <v>861.825710158883</v>
      </c>
      <c r="E985" s="286">
        <v>0.21499538303512833</v>
      </c>
      <c r="F985" s="285">
        <v>8814</v>
      </c>
      <c r="G985" s="284">
        <v>238</v>
      </c>
      <c r="H985" s="285">
        <v>0</v>
      </c>
      <c r="I985" s="286">
        <v>0</v>
      </c>
      <c r="J985" s="285">
        <v>0</v>
      </c>
      <c r="K985" s="284">
        <v>196</v>
      </c>
      <c r="L985" s="285">
        <v>188.32653061224491</v>
      </c>
      <c r="M985" s="286">
        <v>0.20475725570249392</v>
      </c>
      <c r="N985" s="285">
        <v>652</v>
      </c>
    </row>
    <row r="986" spans="2:14" x14ac:dyDescent="0.2">
      <c r="B986" s="104" t="s">
        <v>1214</v>
      </c>
      <c r="C986" s="284">
        <v>2090</v>
      </c>
      <c r="D986" s="285">
        <v>246.26459330143541</v>
      </c>
      <c r="E986" s="286">
        <v>0.22121263305925276</v>
      </c>
      <c r="F986" s="285">
        <v>669</v>
      </c>
      <c r="G986" s="284">
        <v>1427</v>
      </c>
      <c r="H986" s="285">
        <v>0</v>
      </c>
      <c r="I986" s="286">
        <v>0</v>
      </c>
      <c r="J986" s="285">
        <v>0</v>
      </c>
      <c r="K986" s="284">
        <v>292</v>
      </c>
      <c r="L986" s="285">
        <v>108.57534246575342</v>
      </c>
      <c r="M986" s="286">
        <v>0.19935234382368661</v>
      </c>
      <c r="N986" s="285">
        <v>322</v>
      </c>
    </row>
    <row r="987" spans="2:14" x14ac:dyDescent="0.2">
      <c r="B987" s="104" t="s">
        <v>1215</v>
      </c>
      <c r="C987" s="284">
        <v>0</v>
      </c>
      <c r="D987" s="285">
        <v>0</v>
      </c>
      <c r="E987" s="286">
        <v>0</v>
      </c>
      <c r="F987" s="285">
        <v>0</v>
      </c>
      <c r="G987" s="284">
        <v>0</v>
      </c>
      <c r="H987" s="285">
        <v>0</v>
      </c>
      <c r="I987" s="286">
        <v>0</v>
      </c>
      <c r="J987" s="285">
        <v>0</v>
      </c>
      <c r="K987" s="284">
        <v>0</v>
      </c>
      <c r="L987" s="285">
        <v>0</v>
      </c>
      <c r="M987" s="286">
        <v>0</v>
      </c>
      <c r="N987" s="285">
        <v>0</v>
      </c>
    </row>
    <row r="988" spans="2:14" x14ac:dyDescent="0.2">
      <c r="B988" s="104" t="s">
        <v>1216</v>
      </c>
      <c r="C988" s="284">
        <v>0</v>
      </c>
      <c r="D988" s="285">
        <v>0</v>
      </c>
      <c r="E988" s="286">
        <v>0</v>
      </c>
      <c r="F988" s="285">
        <v>0</v>
      </c>
      <c r="G988" s="284">
        <v>0</v>
      </c>
      <c r="H988" s="285">
        <v>0</v>
      </c>
      <c r="I988" s="286">
        <v>0</v>
      </c>
      <c r="J988" s="285">
        <v>0</v>
      </c>
      <c r="K988" s="284">
        <v>0</v>
      </c>
      <c r="L988" s="285">
        <v>0</v>
      </c>
      <c r="M988" s="286">
        <v>0</v>
      </c>
      <c r="N988" s="285">
        <v>0</v>
      </c>
    </row>
    <row r="989" spans="2:14" x14ac:dyDescent="0.2">
      <c r="B989" s="104" t="s">
        <v>1217</v>
      </c>
      <c r="C989" s="284">
        <v>1389</v>
      </c>
      <c r="D989" s="285">
        <v>402.93736501079911</v>
      </c>
      <c r="E989" s="286">
        <v>0.19740761420299258</v>
      </c>
      <c r="F989" s="285">
        <v>1420</v>
      </c>
      <c r="G989" s="284">
        <v>771</v>
      </c>
      <c r="H989" s="285">
        <v>0</v>
      </c>
      <c r="I989" s="286">
        <v>0</v>
      </c>
      <c r="J989" s="285">
        <v>0</v>
      </c>
      <c r="K989" s="284">
        <v>777</v>
      </c>
      <c r="L989" s="285">
        <v>150.62162162162161</v>
      </c>
      <c r="M989" s="286">
        <v>0.20375925580941878</v>
      </c>
      <c r="N989" s="285">
        <v>572</v>
      </c>
    </row>
    <row r="990" spans="2:14" x14ac:dyDescent="0.2">
      <c r="B990" s="104" t="s">
        <v>1218</v>
      </c>
      <c r="C990" s="284">
        <v>1858</v>
      </c>
      <c r="D990" s="285">
        <v>391.72604951560817</v>
      </c>
      <c r="E990" s="286">
        <v>0.22582297599936463</v>
      </c>
      <c r="F990" s="285">
        <v>1170</v>
      </c>
      <c r="G990" s="284">
        <v>587</v>
      </c>
      <c r="H990" s="285">
        <v>0</v>
      </c>
      <c r="I990" s="286">
        <v>0</v>
      </c>
      <c r="J990" s="285">
        <v>0</v>
      </c>
      <c r="K990" s="284">
        <v>375</v>
      </c>
      <c r="L990" s="285">
        <v>135.26933333333332</v>
      </c>
      <c r="M990" s="286">
        <v>0.20382283333266371</v>
      </c>
      <c r="N990" s="285">
        <v>408</v>
      </c>
    </row>
    <row r="991" spans="2:14" x14ac:dyDescent="0.2">
      <c r="B991" s="104" t="s">
        <v>1219</v>
      </c>
      <c r="C991" s="284">
        <v>1987</v>
      </c>
      <c r="D991" s="285">
        <v>422.63714141922497</v>
      </c>
      <c r="E991" s="286">
        <v>0.20922307577703125</v>
      </c>
      <c r="F991" s="285">
        <v>2453</v>
      </c>
      <c r="G991" s="284">
        <v>613</v>
      </c>
      <c r="H991" s="285">
        <v>0</v>
      </c>
      <c r="I991" s="286">
        <v>0</v>
      </c>
      <c r="J991" s="285">
        <v>0</v>
      </c>
      <c r="K991" s="284">
        <v>437</v>
      </c>
      <c r="L991" s="285">
        <v>155.92219679633868</v>
      </c>
      <c r="M991" s="286">
        <v>0.20363712437052639</v>
      </c>
      <c r="N991" s="285">
        <v>835</v>
      </c>
    </row>
    <row r="992" spans="2:14" x14ac:dyDescent="0.2">
      <c r="B992" s="104" t="s">
        <v>1220</v>
      </c>
      <c r="C992" s="284">
        <v>0</v>
      </c>
      <c r="D992" s="285">
        <v>0</v>
      </c>
      <c r="E992" s="286">
        <v>0</v>
      </c>
      <c r="F992" s="285">
        <v>0</v>
      </c>
      <c r="G992" s="284">
        <v>0</v>
      </c>
      <c r="H992" s="285">
        <v>0</v>
      </c>
      <c r="I992" s="286">
        <v>0</v>
      </c>
      <c r="J992" s="285">
        <v>0</v>
      </c>
      <c r="K992" s="284">
        <v>0</v>
      </c>
      <c r="L992" s="285">
        <v>0</v>
      </c>
      <c r="M992" s="286">
        <v>0</v>
      </c>
      <c r="N992" s="285">
        <v>0</v>
      </c>
    </row>
    <row r="993" spans="2:14" x14ac:dyDescent="0.2">
      <c r="B993" s="104" t="s">
        <v>1221</v>
      </c>
      <c r="C993" s="284">
        <v>1483</v>
      </c>
      <c r="D993" s="285">
        <v>350.59136884693191</v>
      </c>
      <c r="E993" s="286">
        <v>0.13888767938726976</v>
      </c>
      <c r="F993" s="285">
        <v>1323</v>
      </c>
      <c r="G993" s="284">
        <v>592</v>
      </c>
      <c r="H993" s="285">
        <v>0</v>
      </c>
      <c r="I993" s="286">
        <v>0</v>
      </c>
      <c r="J993" s="285">
        <v>0</v>
      </c>
      <c r="K993" s="284">
        <v>415</v>
      </c>
      <c r="L993" s="285">
        <v>177.69397590361444</v>
      </c>
      <c r="M993" s="286">
        <v>0.2047540774224359</v>
      </c>
      <c r="N993" s="285">
        <v>545</v>
      </c>
    </row>
    <row r="994" spans="2:14" x14ac:dyDescent="0.2">
      <c r="B994" s="104" t="s">
        <v>1222</v>
      </c>
      <c r="C994" s="284">
        <v>393</v>
      </c>
      <c r="D994" s="285">
        <v>237.63613231552162</v>
      </c>
      <c r="E994" s="286">
        <v>0.2401618033929338</v>
      </c>
      <c r="F994" s="285">
        <v>534</v>
      </c>
      <c r="G994" s="284">
        <v>381</v>
      </c>
      <c r="H994" s="285">
        <v>0</v>
      </c>
      <c r="I994" s="286">
        <v>0</v>
      </c>
      <c r="J994" s="285">
        <v>0</v>
      </c>
      <c r="K994" s="284">
        <v>169</v>
      </c>
      <c r="L994" s="285">
        <v>100.95266272189349</v>
      </c>
      <c r="M994" s="286">
        <v>0.20200094719393791</v>
      </c>
      <c r="N994" s="285">
        <v>367</v>
      </c>
    </row>
    <row r="995" spans="2:14" x14ac:dyDescent="0.2">
      <c r="B995" s="104" t="s">
        <v>1223</v>
      </c>
      <c r="C995" s="284">
        <v>690</v>
      </c>
      <c r="D995" s="285">
        <v>259.73913043478262</v>
      </c>
      <c r="E995" s="286">
        <v>0.27151377793802833</v>
      </c>
      <c r="F995" s="285">
        <v>816</v>
      </c>
      <c r="G995" s="284">
        <v>491</v>
      </c>
      <c r="H995" s="285">
        <v>0</v>
      </c>
      <c r="I995" s="286">
        <v>0</v>
      </c>
      <c r="J995" s="285">
        <v>0</v>
      </c>
      <c r="K995" s="284">
        <v>94</v>
      </c>
      <c r="L995" s="285">
        <v>94.734042553191486</v>
      </c>
      <c r="M995" s="286">
        <v>0.20173530877622214</v>
      </c>
      <c r="N995" s="285">
        <v>241</v>
      </c>
    </row>
    <row r="996" spans="2:14" x14ac:dyDescent="0.2">
      <c r="B996" s="104" t="s">
        <v>1224</v>
      </c>
      <c r="C996" s="284">
        <v>1094</v>
      </c>
      <c r="D996" s="285">
        <v>267.2979890310786</v>
      </c>
      <c r="E996" s="286">
        <v>0.25692945299780612</v>
      </c>
      <c r="F996" s="285">
        <v>869</v>
      </c>
      <c r="G996" s="284">
        <v>884</v>
      </c>
      <c r="H996" s="285">
        <v>0</v>
      </c>
      <c r="I996" s="286">
        <v>0</v>
      </c>
      <c r="J996" s="285">
        <v>0</v>
      </c>
      <c r="K996" s="284">
        <v>283</v>
      </c>
      <c r="L996" s="285">
        <v>105.20848056537102</v>
      </c>
      <c r="M996" s="286">
        <v>0.20096520535925211</v>
      </c>
      <c r="N996" s="285">
        <v>349</v>
      </c>
    </row>
    <row r="997" spans="2:14" x14ac:dyDescent="0.2">
      <c r="B997" s="104" t="s">
        <v>1225</v>
      </c>
      <c r="C997" s="284">
        <v>2123</v>
      </c>
      <c r="D997" s="285">
        <v>677.67263306641541</v>
      </c>
      <c r="E997" s="286">
        <v>0.29536227325843512</v>
      </c>
      <c r="F997" s="285">
        <v>11411</v>
      </c>
      <c r="G997" s="284">
        <v>744</v>
      </c>
      <c r="H997" s="285">
        <v>0</v>
      </c>
      <c r="I997" s="286">
        <v>0</v>
      </c>
      <c r="J997" s="285">
        <v>0</v>
      </c>
      <c r="K997" s="284">
        <v>96</v>
      </c>
      <c r="L997" s="285">
        <v>117.02083333333333</v>
      </c>
      <c r="M997" s="286">
        <v>0.20307302964569773</v>
      </c>
      <c r="N997" s="285">
        <v>270</v>
      </c>
    </row>
    <row r="998" spans="2:14" x14ac:dyDescent="0.2">
      <c r="B998" s="104" t="s">
        <v>1226</v>
      </c>
      <c r="C998" s="284">
        <v>948</v>
      </c>
      <c r="D998" s="285">
        <v>307.86708860759495</v>
      </c>
      <c r="E998" s="286">
        <v>0.25098594310854572</v>
      </c>
      <c r="F998" s="285">
        <v>1151</v>
      </c>
      <c r="G998" s="284">
        <v>368</v>
      </c>
      <c r="H998" s="285">
        <v>0</v>
      </c>
      <c r="I998" s="286">
        <v>0</v>
      </c>
      <c r="J998" s="285">
        <v>0</v>
      </c>
      <c r="K998" s="284">
        <v>46</v>
      </c>
      <c r="L998" s="285">
        <v>93.152173913043484</v>
      </c>
      <c r="M998" s="286">
        <v>0.20534815737767764</v>
      </c>
      <c r="N998" s="285">
        <v>253</v>
      </c>
    </row>
    <row r="999" spans="2:14" x14ac:dyDescent="0.2">
      <c r="B999" s="104" t="s">
        <v>1227</v>
      </c>
      <c r="C999" s="284">
        <v>861</v>
      </c>
      <c r="D999" s="285">
        <v>246.29036004645761</v>
      </c>
      <c r="E999" s="286">
        <v>0.25302385074580558</v>
      </c>
      <c r="F999" s="285">
        <v>544</v>
      </c>
      <c r="G999" s="284">
        <v>626</v>
      </c>
      <c r="H999" s="285">
        <v>0</v>
      </c>
      <c r="I999" s="286">
        <v>0</v>
      </c>
      <c r="J999" s="285">
        <v>0</v>
      </c>
      <c r="K999" s="284">
        <v>165</v>
      </c>
      <c r="L999" s="285">
        <v>103.84242424242424</v>
      </c>
      <c r="M999" s="286">
        <v>0.20350618808941245</v>
      </c>
      <c r="N999" s="285">
        <v>202</v>
      </c>
    </row>
    <row r="1000" spans="2:14" x14ac:dyDescent="0.2">
      <c r="B1000" s="104" t="s">
        <v>1228</v>
      </c>
      <c r="C1000" s="284">
        <v>2283</v>
      </c>
      <c r="D1000" s="285">
        <v>298.0127025843189</v>
      </c>
      <c r="E1000" s="286">
        <v>0.21797640639111848</v>
      </c>
      <c r="F1000" s="285">
        <v>977</v>
      </c>
      <c r="G1000" s="284">
        <v>860</v>
      </c>
      <c r="H1000" s="285">
        <v>0</v>
      </c>
      <c r="I1000" s="286">
        <v>0</v>
      </c>
      <c r="J1000" s="285">
        <v>0</v>
      </c>
      <c r="K1000" s="284">
        <v>361</v>
      </c>
      <c r="L1000" s="285">
        <v>119.44875346260388</v>
      </c>
      <c r="M1000" s="286">
        <v>0.20191893461199872</v>
      </c>
      <c r="N1000" s="285">
        <v>303</v>
      </c>
    </row>
    <row r="1001" spans="2:14" x14ac:dyDescent="0.2">
      <c r="B1001" s="104" t="s">
        <v>1229</v>
      </c>
      <c r="C1001" s="284">
        <v>0</v>
      </c>
      <c r="D1001" s="285">
        <v>0</v>
      </c>
      <c r="E1001" s="286">
        <v>0</v>
      </c>
      <c r="F1001" s="285">
        <v>0</v>
      </c>
      <c r="G1001" s="284">
        <v>0</v>
      </c>
      <c r="H1001" s="285">
        <v>0</v>
      </c>
      <c r="I1001" s="286">
        <v>0</v>
      </c>
      <c r="J1001" s="285">
        <v>0</v>
      </c>
      <c r="K1001" s="284">
        <v>0</v>
      </c>
      <c r="L1001" s="285">
        <v>0</v>
      </c>
      <c r="M1001" s="286">
        <v>0</v>
      </c>
      <c r="N1001" s="285">
        <v>0</v>
      </c>
    </row>
    <row r="1002" spans="2:14" x14ac:dyDescent="0.2">
      <c r="B1002" s="104" t="s">
        <v>1230</v>
      </c>
      <c r="C1002" s="284">
        <v>0</v>
      </c>
      <c r="D1002" s="285">
        <v>0</v>
      </c>
      <c r="E1002" s="286">
        <v>0</v>
      </c>
      <c r="F1002" s="285">
        <v>0</v>
      </c>
      <c r="G1002" s="284">
        <v>0</v>
      </c>
      <c r="H1002" s="285">
        <v>0</v>
      </c>
      <c r="I1002" s="286">
        <v>0</v>
      </c>
      <c r="J1002" s="285">
        <v>0</v>
      </c>
      <c r="K1002" s="284">
        <v>0</v>
      </c>
      <c r="L1002" s="285">
        <v>0</v>
      </c>
      <c r="M1002" s="286">
        <v>0</v>
      </c>
      <c r="N1002" s="285">
        <v>0</v>
      </c>
    </row>
    <row r="1003" spans="2:14" x14ac:dyDescent="0.2">
      <c r="B1003" s="104" t="s">
        <v>1231</v>
      </c>
      <c r="C1003" s="284">
        <v>0</v>
      </c>
      <c r="D1003" s="285">
        <v>0</v>
      </c>
      <c r="E1003" s="286">
        <v>0</v>
      </c>
      <c r="F1003" s="285">
        <v>0</v>
      </c>
      <c r="G1003" s="284">
        <v>0</v>
      </c>
      <c r="H1003" s="285">
        <v>0</v>
      </c>
      <c r="I1003" s="286">
        <v>0</v>
      </c>
      <c r="J1003" s="285">
        <v>0</v>
      </c>
      <c r="K1003" s="284">
        <v>0</v>
      </c>
      <c r="L1003" s="285">
        <v>0</v>
      </c>
      <c r="M1003" s="286">
        <v>0</v>
      </c>
      <c r="N1003" s="285">
        <v>0</v>
      </c>
    </row>
    <row r="1004" spans="2:14" x14ac:dyDescent="0.2">
      <c r="B1004" s="104" t="s">
        <v>1232</v>
      </c>
      <c r="C1004" s="284">
        <v>1109</v>
      </c>
      <c r="D1004" s="285">
        <v>279.99819657348962</v>
      </c>
      <c r="E1004" s="286">
        <v>0.22396899092851941</v>
      </c>
      <c r="F1004" s="285">
        <v>846</v>
      </c>
      <c r="G1004" s="284">
        <v>1012</v>
      </c>
      <c r="H1004" s="285">
        <v>0</v>
      </c>
      <c r="I1004" s="286">
        <v>0</v>
      </c>
      <c r="J1004" s="285">
        <v>0</v>
      </c>
      <c r="K1004" s="284">
        <v>322</v>
      </c>
      <c r="L1004" s="285">
        <v>104.6863354037267</v>
      </c>
      <c r="M1004" s="286">
        <v>0.20062253752484804</v>
      </c>
      <c r="N1004" s="285">
        <v>390</v>
      </c>
    </row>
    <row r="1005" spans="2:14" x14ac:dyDescent="0.2">
      <c r="B1005" s="104" t="s">
        <v>1233</v>
      </c>
      <c r="C1005" s="284">
        <v>850</v>
      </c>
      <c r="D1005" s="285">
        <v>523.47529411764708</v>
      </c>
      <c r="E1005" s="286">
        <v>0.27276254883414142</v>
      </c>
      <c r="F1005" s="285">
        <v>3917</v>
      </c>
      <c r="G1005" s="284">
        <v>588</v>
      </c>
      <c r="H1005" s="285">
        <v>0</v>
      </c>
      <c r="I1005" s="286">
        <v>0</v>
      </c>
      <c r="J1005" s="285">
        <v>0</v>
      </c>
      <c r="K1005" s="284">
        <v>440</v>
      </c>
      <c r="L1005" s="285">
        <v>125.33181818181818</v>
      </c>
      <c r="M1005" s="286">
        <v>0.20194673932149754</v>
      </c>
      <c r="N1005" s="285">
        <v>401</v>
      </c>
    </row>
    <row r="1006" spans="2:14" x14ac:dyDescent="0.2">
      <c r="B1006" s="104" t="s">
        <v>1234</v>
      </c>
      <c r="C1006" s="284">
        <v>741</v>
      </c>
      <c r="D1006" s="285">
        <v>205.08097165991902</v>
      </c>
      <c r="E1006" s="286">
        <v>0.20242809816294161</v>
      </c>
      <c r="F1006" s="285">
        <v>629</v>
      </c>
      <c r="G1006" s="284">
        <v>832</v>
      </c>
      <c r="H1006" s="285">
        <v>0</v>
      </c>
      <c r="I1006" s="286">
        <v>0</v>
      </c>
      <c r="J1006" s="285">
        <v>0</v>
      </c>
      <c r="K1006" s="284">
        <v>198</v>
      </c>
      <c r="L1006" s="285">
        <v>107.10606060606061</v>
      </c>
      <c r="M1006" s="286">
        <v>0.20293779904306231</v>
      </c>
      <c r="N1006" s="285">
        <v>334</v>
      </c>
    </row>
    <row r="1007" spans="2:14" x14ac:dyDescent="0.2">
      <c r="B1007" s="104" t="s">
        <v>1235</v>
      </c>
      <c r="C1007" s="284">
        <v>582</v>
      </c>
      <c r="D1007" s="285">
        <v>248.69243986254295</v>
      </c>
      <c r="E1007" s="286">
        <v>0.23324647364154827</v>
      </c>
      <c r="F1007" s="285">
        <v>911</v>
      </c>
      <c r="G1007" s="284">
        <v>576</v>
      </c>
      <c r="H1007" s="285">
        <v>0</v>
      </c>
      <c r="I1007" s="286">
        <v>0</v>
      </c>
      <c r="J1007" s="285">
        <v>0</v>
      </c>
      <c r="K1007" s="284">
        <v>150</v>
      </c>
      <c r="L1007" s="285">
        <v>108.97333333333333</v>
      </c>
      <c r="M1007" s="286">
        <v>0.20131037710288435</v>
      </c>
      <c r="N1007" s="285">
        <v>389</v>
      </c>
    </row>
    <row r="1008" spans="2:14" x14ac:dyDescent="0.2">
      <c r="B1008" s="104" t="s">
        <v>1236</v>
      </c>
      <c r="C1008" s="284">
        <v>0</v>
      </c>
      <c r="D1008" s="285">
        <v>0</v>
      </c>
      <c r="E1008" s="286">
        <v>0</v>
      </c>
      <c r="F1008" s="285">
        <v>0</v>
      </c>
      <c r="G1008" s="284">
        <v>1</v>
      </c>
      <c r="H1008" s="285">
        <v>0</v>
      </c>
      <c r="I1008" s="286">
        <v>0</v>
      </c>
      <c r="J1008" s="285">
        <v>0</v>
      </c>
      <c r="K1008" s="284">
        <v>0</v>
      </c>
      <c r="L1008" s="285">
        <v>0</v>
      </c>
      <c r="M1008" s="286">
        <v>0</v>
      </c>
      <c r="N1008" s="285">
        <v>0</v>
      </c>
    </row>
    <row r="1009" spans="2:14" x14ac:dyDescent="0.2">
      <c r="B1009" s="104" t="s">
        <v>1237</v>
      </c>
      <c r="C1009" s="284">
        <v>1360</v>
      </c>
      <c r="D1009" s="285">
        <v>231.71176470588236</v>
      </c>
      <c r="E1009" s="286">
        <v>0.22126760820506197</v>
      </c>
      <c r="F1009" s="285">
        <v>804</v>
      </c>
      <c r="G1009" s="284">
        <v>1172</v>
      </c>
      <c r="H1009" s="285">
        <v>0</v>
      </c>
      <c r="I1009" s="286">
        <v>0</v>
      </c>
      <c r="J1009" s="285">
        <v>0</v>
      </c>
      <c r="K1009" s="284">
        <v>219</v>
      </c>
      <c r="L1009" s="285">
        <v>96.105022831050235</v>
      </c>
      <c r="M1009" s="286">
        <v>0.20153977267286538</v>
      </c>
      <c r="N1009" s="285">
        <v>190</v>
      </c>
    </row>
    <row r="1010" spans="2:14" x14ac:dyDescent="0.2">
      <c r="B1010" s="104" t="s">
        <v>1238</v>
      </c>
      <c r="C1010" s="284">
        <v>1022</v>
      </c>
      <c r="D1010" s="285">
        <v>205.34833659491193</v>
      </c>
      <c r="E1010" s="286">
        <v>0.20786776715434518</v>
      </c>
      <c r="F1010" s="285">
        <v>579</v>
      </c>
      <c r="G1010" s="284">
        <v>1046</v>
      </c>
      <c r="H1010" s="285">
        <v>0</v>
      </c>
      <c r="I1010" s="286">
        <v>0</v>
      </c>
      <c r="J1010" s="285">
        <v>0</v>
      </c>
      <c r="K1010" s="284">
        <v>290</v>
      </c>
      <c r="L1010" s="285">
        <v>120.31034482758621</v>
      </c>
      <c r="M1010" s="286">
        <v>0.20231716651590004</v>
      </c>
      <c r="N1010" s="285">
        <v>630</v>
      </c>
    </row>
    <row r="1011" spans="2:14" x14ac:dyDescent="0.2">
      <c r="B1011" s="104" t="s">
        <v>1239</v>
      </c>
      <c r="C1011" s="284">
        <v>808</v>
      </c>
      <c r="D1011" s="285">
        <v>249.3118811881188</v>
      </c>
      <c r="E1011" s="286">
        <v>0.22593843793321589</v>
      </c>
      <c r="F1011" s="285">
        <v>604</v>
      </c>
      <c r="G1011" s="284">
        <v>1039</v>
      </c>
      <c r="H1011" s="285">
        <v>0</v>
      </c>
      <c r="I1011" s="286">
        <v>0</v>
      </c>
      <c r="J1011" s="285">
        <v>0</v>
      </c>
      <c r="K1011" s="284">
        <v>79</v>
      </c>
      <c r="L1011" s="285">
        <v>106.32911392405063</v>
      </c>
      <c r="M1011" s="286">
        <v>0.20200562729961757</v>
      </c>
      <c r="N1011" s="285">
        <v>350</v>
      </c>
    </row>
    <row r="1012" spans="2:14" x14ac:dyDescent="0.2">
      <c r="B1012" s="104" t="s">
        <v>1240</v>
      </c>
      <c r="C1012" s="284">
        <v>1755</v>
      </c>
      <c r="D1012" s="285">
        <v>709.0763532763533</v>
      </c>
      <c r="E1012" s="286">
        <v>0.30641805785611353</v>
      </c>
      <c r="F1012" s="285">
        <v>19895</v>
      </c>
      <c r="G1012" s="284">
        <v>442</v>
      </c>
      <c r="H1012" s="285">
        <v>0</v>
      </c>
      <c r="I1012" s="286">
        <v>0</v>
      </c>
      <c r="J1012" s="285">
        <v>0</v>
      </c>
      <c r="K1012" s="284">
        <v>391</v>
      </c>
      <c r="L1012" s="285">
        <v>164.26598465473145</v>
      </c>
      <c r="M1012" s="286">
        <v>0.20469966567548536</v>
      </c>
      <c r="N1012" s="285">
        <v>871</v>
      </c>
    </row>
    <row r="1013" spans="2:14" x14ac:dyDescent="0.2">
      <c r="B1013" s="104" t="s">
        <v>1241</v>
      </c>
      <c r="C1013" s="284">
        <v>865</v>
      </c>
      <c r="D1013" s="285">
        <v>549.11098265895953</v>
      </c>
      <c r="E1013" s="286">
        <v>0.21511732968479746</v>
      </c>
      <c r="F1013" s="285">
        <v>4230</v>
      </c>
      <c r="G1013" s="284">
        <v>337</v>
      </c>
      <c r="H1013" s="285">
        <v>0</v>
      </c>
      <c r="I1013" s="286">
        <v>0</v>
      </c>
      <c r="J1013" s="285">
        <v>0</v>
      </c>
      <c r="K1013" s="284">
        <v>289</v>
      </c>
      <c r="L1013" s="285">
        <v>146.47404844290656</v>
      </c>
      <c r="M1013" s="286">
        <v>0.2058610410010262</v>
      </c>
      <c r="N1013" s="285">
        <v>335</v>
      </c>
    </row>
    <row r="1014" spans="2:14" x14ac:dyDescent="0.2">
      <c r="B1014" s="104" t="s">
        <v>1242</v>
      </c>
      <c r="C1014" s="284">
        <v>0</v>
      </c>
      <c r="D1014" s="285">
        <v>0</v>
      </c>
      <c r="E1014" s="286">
        <v>0</v>
      </c>
      <c r="F1014" s="285">
        <v>0</v>
      </c>
      <c r="G1014" s="284">
        <v>0</v>
      </c>
      <c r="H1014" s="285">
        <v>0</v>
      </c>
      <c r="I1014" s="286">
        <v>0</v>
      </c>
      <c r="J1014" s="285">
        <v>0</v>
      </c>
      <c r="K1014" s="284">
        <v>0</v>
      </c>
      <c r="L1014" s="285">
        <v>0</v>
      </c>
      <c r="M1014" s="286">
        <v>0</v>
      </c>
      <c r="N1014" s="285">
        <v>0</v>
      </c>
    </row>
    <row r="1015" spans="2:14" x14ac:dyDescent="0.2">
      <c r="B1015" s="104" t="s">
        <v>1243</v>
      </c>
      <c r="C1015" s="284">
        <v>0</v>
      </c>
      <c r="D1015" s="285">
        <v>0</v>
      </c>
      <c r="E1015" s="286">
        <v>0</v>
      </c>
      <c r="F1015" s="285">
        <v>0</v>
      </c>
      <c r="G1015" s="284">
        <v>0</v>
      </c>
      <c r="H1015" s="285">
        <v>0</v>
      </c>
      <c r="I1015" s="286">
        <v>0</v>
      </c>
      <c r="J1015" s="285">
        <v>0</v>
      </c>
      <c r="K1015" s="284">
        <v>0</v>
      </c>
      <c r="L1015" s="285">
        <v>0</v>
      </c>
      <c r="M1015" s="286">
        <v>0</v>
      </c>
      <c r="N1015" s="285">
        <v>0</v>
      </c>
    </row>
    <row r="1016" spans="2:14" x14ac:dyDescent="0.2">
      <c r="B1016" s="104" t="s">
        <v>1244</v>
      </c>
      <c r="C1016" s="284">
        <v>0</v>
      </c>
      <c r="D1016" s="285">
        <v>0</v>
      </c>
      <c r="E1016" s="286">
        <v>0</v>
      </c>
      <c r="F1016" s="285">
        <v>0</v>
      </c>
      <c r="G1016" s="284">
        <v>0</v>
      </c>
      <c r="H1016" s="285">
        <v>0</v>
      </c>
      <c r="I1016" s="286">
        <v>0</v>
      </c>
      <c r="J1016" s="285">
        <v>0</v>
      </c>
      <c r="K1016" s="284">
        <v>0</v>
      </c>
      <c r="L1016" s="285">
        <v>0</v>
      </c>
      <c r="M1016" s="286">
        <v>0</v>
      </c>
      <c r="N1016" s="285">
        <v>0</v>
      </c>
    </row>
    <row r="1017" spans="2:14" x14ac:dyDescent="0.2">
      <c r="B1017" s="104" t="s">
        <v>1245</v>
      </c>
      <c r="C1017" s="284">
        <v>0</v>
      </c>
      <c r="D1017" s="285">
        <v>0</v>
      </c>
      <c r="E1017" s="286">
        <v>0</v>
      </c>
      <c r="F1017" s="285">
        <v>0</v>
      </c>
      <c r="G1017" s="284">
        <v>0</v>
      </c>
      <c r="H1017" s="285">
        <v>0</v>
      </c>
      <c r="I1017" s="286">
        <v>0</v>
      </c>
      <c r="J1017" s="285">
        <v>0</v>
      </c>
      <c r="K1017" s="284">
        <v>0</v>
      </c>
      <c r="L1017" s="285">
        <v>0</v>
      </c>
      <c r="M1017" s="286">
        <v>0</v>
      </c>
      <c r="N1017" s="285">
        <v>0</v>
      </c>
    </row>
    <row r="1018" spans="2:14" x14ac:dyDescent="0.2">
      <c r="B1018" s="104" t="s">
        <v>1246</v>
      </c>
      <c r="C1018" s="284">
        <v>0</v>
      </c>
      <c r="D1018" s="285">
        <v>0</v>
      </c>
      <c r="E1018" s="286">
        <v>0</v>
      </c>
      <c r="F1018" s="285">
        <v>0</v>
      </c>
      <c r="G1018" s="284">
        <v>0</v>
      </c>
      <c r="H1018" s="285">
        <v>0</v>
      </c>
      <c r="I1018" s="286">
        <v>0</v>
      </c>
      <c r="J1018" s="285">
        <v>0</v>
      </c>
      <c r="K1018" s="284">
        <v>0</v>
      </c>
      <c r="L1018" s="285">
        <v>0</v>
      </c>
      <c r="M1018" s="286">
        <v>0</v>
      </c>
      <c r="N1018" s="285">
        <v>0</v>
      </c>
    </row>
    <row r="1019" spans="2:14" x14ac:dyDescent="0.2">
      <c r="B1019" s="104" t="s">
        <v>1247</v>
      </c>
      <c r="C1019" s="284">
        <v>0</v>
      </c>
      <c r="D1019" s="285">
        <v>0</v>
      </c>
      <c r="E1019" s="286">
        <v>0</v>
      </c>
      <c r="F1019" s="285">
        <v>0</v>
      </c>
      <c r="G1019" s="284">
        <v>0</v>
      </c>
      <c r="H1019" s="285">
        <v>0</v>
      </c>
      <c r="I1019" s="286">
        <v>0</v>
      </c>
      <c r="J1019" s="285">
        <v>0</v>
      </c>
      <c r="K1019" s="284">
        <v>0</v>
      </c>
      <c r="L1019" s="285">
        <v>0</v>
      </c>
      <c r="M1019" s="286">
        <v>0</v>
      </c>
      <c r="N1019" s="285">
        <v>0</v>
      </c>
    </row>
    <row r="1020" spans="2:14" x14ac:dyDescent="0.2">
      <c r="B1020" s="104" t="s">
        <v>1248</v>
      </c>
      <c r="C1020" s="284">
        <v>1788</v>
      </c>
      <c r="D1020" s="285">
        <v>288.12583892617448</v>
      </c>
      <c r="E1020" s="286">
        <v>0.19598257202279346</v>
      </c>
      <c r="F1020" s="285">
        <v>1514</v>
      </c>
      <c r="G1020" s="284">
        <v>893</v>
      </c>
      <c r="H1020" s="285">
        <v>0</v>
      </c>
      <c r="I1020" s="286">
        <v>0</v>
      </c>
      <c r="J1020" s="285">
        <v>0</v>
      </c>
      <c r="K1020" s="284">
        <v>233</v>
      </c>
      <c r="L1020" s="285">
        <v>130.85407725321889</v>
      </c>
      <c r="M1020" s="286">
        <v>0.20516254062674544</v>
      </c>
      <c r="N1020" s="285">
        <v>281</v>
      </c>
    </row>
    <row r="1021" spans="2:14" x14ac:dyDescent="0.2">
      <c r="B1021" s="104" t="s">
        <v>1249</v>
      </c>
      <c r="C1021" s="284">
        <v>0</v>
      </c>
      <c r="D1021" s="285">
        <v>0</v>
      </c>
      <c r="E1021" s="286">
        <v>0</v>
      </c>
      <c r="F1021" s="285">
        <v>0</v>
      </c>
      <c r="G1021" s="284">
        <v>1</v>
      </c>
      <c r="H1021" s="285">
        <v>0</v>
      </c>
      <c r="I1021" s="286">
        <v>0</v>
      </c>
      <c r="J1021" s="285">
        <v>0</v>
      </c>
      <c r="K1021" s="284">
        <v>0</v>
      </c>
      <c r="L1021" s="285">
        <v>0</v>
      </c>
      <c r="M1021" s="286">
        <v>0</v>
      </c>
      <c r="N1021" s="285">
        <v>0</v>
      </c>
    </row>
    <row r="1022" spans="2:14" x14ac:dyDescent="0.2">
      <c r="B1022" s="104" t="s">
        <v>1250</v>
      </c>
      <c r="C1022" s="284">
        <v>349</v>
      </c>
      <c r="D1022" s="285">
        <v>493.58739255014325</v>
      </c>
      <c r="E1022" s="286">
        <v>0.24465454628087091</v>
      </c>
      <c r="F1022" s="285">
        <v>2065</v>
      </c>
      <c r="G1022" s="284">
        <v>91</v>
      </c>
      <c r="H1022" s="285">
        <v>0</v>
      </c>
      <c r="I1022" s="286">
        <v>0</v>
      </c>
      <c r="J1022" s="285">
        <v>0</v>
      </c>
      <c r="K1022" s="284">
        <v>46</v>
      </c>
      <c r="L1022" s="285">
        <v>148.21739130434781</v>
      </c>
      <c r="M1022" s="286">
        <v>0.20551000723414514</v>
      </c>
      <c r="N1022" s="285">
        <v>327</v>
      </c>
    </row>
    <row r="1023" spans="2:14" x14ac:dyDescent="0.2">
      <c r="B1023" s="104" t="s">
        <v>1251</v>
      </c>
      <c r="C1023" s="284">
        <v>0</v>
      </c>
      <c r="D1023" s="285">
        <v>0</v>
      </c>
      <c r="E1023" s="286">
        <v>0</v>
      </c>
      <c r="F1023" s="285">
        <v>0</v>
      </c>
      <c r="G1023" s="284">
        <v>0</v>
      </c>
      <c r="H1023" s="285">
        <v>0</v>
      </c>
      <c r="I1023" s="286">
        <v>0</v>
      </c>
      <c r="J1023" s="285">
        <v>0</v>
      </c>
      <c r="K1023" s="284">
        <v>0</v>
      </c>
      <c r="L1023" s="285">
        <v>0</v>
      </c>
      <c r="M1023" s="286">
        <v>0</v>
      </c>
      <c r="N1023" s="285">
        <v>0</v>
      </c>
    </row>
    <row r="1024" spans="2:14" x14ac:dyDescent="0.2">
      <c r="B1024" s="104" t="s">
        <v>1252</v>
      </c>
      <c r="C1024" s="284">
        <v>914</v>
      </c>
      <c r="D1024" s="285">
        <v>230.5667396061269</v>
      </c>
      <c r="E1024" s="286">
        <v>0.16946606505133333</v>
      </c>
      <c r="F1024" s="285">
        <v>1257</v>
      </c>
      <c r="G1024" s="284">
        <v>903</v>
      </c>
      <c r="H1024" s="285">
        <v>0</v>
      </c>
      <c r="I1024" s="286">
        <v>0</v>
      </c>
      <c r="J1024" s="285">
        <v>0</v>
      </c>
      <c r="K1024" s="284">
        <v>174</v>
      </c>
      <c r="L1024" s="285">
        <v>102.01724137931035</v>
      </c>
      <c r="M1024" s="286">
        <v>0.201660910660729</v>
      </c>
      <c r="N1024" s="285">
        <v>230</v>
      </c>
    </row>
    <row r="1025" spans="2:15" x14ac:dyDescent="0.2">
      <c r="B1025" s="105" t="s">
        <v>1253</v>
      </c>
      <c r="C1025" s="287">
        <v>562</v>
      </c>
      <c r="D1025" s="288">
        <v>192.25800711743773</v>
      </c>
      <c r="E1025" s="289">
        <v>0.18273559664866079</v>
      </c>
      <c r="F1025" s="288">
        <v>894</v>
      </c>
      <c r="G1025" s="287">
        <v>633</v>
      </c>
      <c r="H1025" s="288">
        <v>0</v>
      </c>
      <c r="I1025" s="289">
        <v>0</v>
      </c>
      <c r="J1025" s="288">
        <v>0</v>
      </c>
      <c r="K1025" s="287">
        <v>85</v>
      </c>
      <c r="L1025" s="288">
        <v>97.705882352941174</v>
      </c>
      <c r="M1025" s="289">
        <v>0.20068142277208589</v>
      </c>
      <c r="N1025" s="288">
        <v>223</v>
      </c>
    </row>
    <row r="1027" spans="2:15" x14ac:dyDescent="0.2">
      <c r="O1027" s="12" t="s">
        <v>313</v>
      </c>
    </row>
    <row r="1028" spans="2:15" x14ac:dyDescent="0.2">
      <c r="O1028" s="12" t="s">
        <v>323</v>
      </c>
    </row>
    <row r="1029" spans="2:15" x14ac:dyDescent="0.2">
      <c r="B1029" s="3" t="s">
        <v>0</v>
      </c>
      <c r="C1029" s="272"/>
      <c r="D1029" s="273"/>
      <c r="E1029" s="274"/>
      <c r="F1029" s="274"/>
      <c r="G1029" s="272"/>
      <c r="H1029" s="273"/>
      <c r="I1029" s="274"/>
      <c r="J1029" s="274"/>
      <c r="K1029" s="272"/>
      <c r="L1029" s="273"/>
      <c r="M1029" s="274"/>
      <c r="N1029" s="274"/>
    </row>
    <row r="1030" spans="2:15" x14ac:dyDescent="0.2">
      <c r="B1030" s="3" t="s">
        <v>277</v>
      </c>
      <c r="C1030" s="272"/>
      <c r="D1030" s="273"/>
      <c r="E1030" s="274"/>
      <c r="F1030" s="274"/>
      <c r="G1030" s="272"/>
      <c r="H1030" s="273"/>
      <c r="I1030" s="274"/>
      <c r="J1030" s="274"/>
      <c r="K1030" s="272"/>
      <c r="L1030" s="273"/>
      <c r="M1030" s="274"/>
      <c r="N1030" s="274"/>
    </row>
    <row r="1031" spans="2:15" x14ac:dyDescent="0.2">
      <c r="B1031" s="103" t="s">
        <v>308</v>
      </c>
      <c r="C1031" s="272"/>
      <c r="D1031" s="273"/>
      <c r="E1031" s="274"/>
      <c r="F1031" s="274"/>
      <c r="G1031" s="272"/>
      <c r="H1031" s="273"/>
      <c r="I1031" s="274"/>
      <c r="J1031" s="274"/>
      <c r="K1031" s="272"/>
      <c r="L1031" s="273"/>
      <c r="M1031" s="274"/>
      <c r="N1031" s="274"/>
    </row>
    <row r="1032" spans="2:15" x14ac:dyDescent="0.2">
      <c r="B1032" s="3"/>
      <c r="C1032" s="101"/>
      <c r="D1032" s="101"/>
      <c r="E1032" s="101"/>
      <c r="F1032" s="101"/>
      <c r="G1032" s="101"/>
      <c r="H1032" s="101"/>
      <c r="I1032" s="101"/>
      <c r="J1032" s="101"/>
      <c r="K1032" s="101"/>
      <c r="L1032" s="101"/>
      <c r="M1032" s="101"/>
      <c r="N1032" s="101"/>
    </row>
    <row r="1033" spans="2:15" x14ac:dyDescent="0.2">
      <c r="B1033" s="109"/>
      <c r="C1033" s="180" t="s">
        <v>152</v>
      </c>
      <c r="D1033" s="275"/>
      <c r="E1033" s="276"/>
      <c r="F1033" s="277"/>
      <c r="G1033" s="180" t="s">
        <v>2699</v>
      </c>
      <c r="H1033" s="275"/>
      <c r="I1033" s="276"/>
      <c r="J1033" s="277"/>
      <c r="K1033" s="180" t="s">
        <v>376</v>
      </c>
      <c r="L1033" s="275"/>
      <c r="M1033" s="276"/>
      <c r="N1033" s="277"/>
    </row>
    <row r="1034" spans="2:15" ht="25.5" x14ac:dyDescent="0.2">
      <c r="B1034" s="181" t="s">
        <v>314</v>
      </c>
      <c r="C1034" s="278" t="s">
        <v>2853</v>
      </c>
      <c r="D1034" s="279" t="s">
        <v>2850</v>
      </c>
      <c r="E1034" s="280" t="s">
        <v>2851</v>
      </c>
      <c r="F1034" s="279" t="s">
        <v>2852</v>
      </c>
      <c r="G1034" s="278" t="s">
        <v>2853</v>
      </c>
      <c r="H1034" s="279" t="s">
        <v>2850</v>
      </c>
      <c r="I1034" s="280" t="s">
        <v>2851</v>
      </c>
      <c r="J1034" s="279" t="s">
        <v>2852</v>
      </c>
      <c r="K1034" s="278" t="s">
        <v>2853</v>
      </c>
      <c r="L1034" s="279" t="s">
        <v>2850</v>
      </c>
      <c r="M1034" s="280" t="s">
        <v>2851</v>
      </c>
      <c r="N1034" s="279" t="s">
        <v>2852</v>
      </c>
    </row>
    <row r="1035" spans="2:15" x14ac:dyDescent="0.2">
      <c r="B1035" s="129" t="s">
        <v>1254</v>
      </c>
      <c r="C1035" s="281">
        <v>1648</v>
      </c>
      <c r="D1035" s="282">
        <v>247.97208737864077</v>
      </c>
      <c r="E1035" s="283">
        <v>0.20755840116370616</v>
      </c>
      <c r="F1035" s="282">
        <v>890</v>
      </c>
      <c r="G1035" s="281">
        <v>684</v>
      </c>
      <c r="H1035" s="282">
        <v>0</v>
      </c>
      <c r="I1035" s="283">
        <v>0</v>
      </c>
      <c r="J1035" s="282">
        <v>0</v>
      </c>
      <c r="K1035" s="281">
        <v>209</v>
      </c>
      <c r="L1035" s="282">
        <v>100.39712918660287</v>
      </c>
      <c r="M1035" s="283">
        <v>0.20336896789013048</v>
      </c>
      <c r="N1035" s="282">
        <v>264</v>
      </c>
    </row>
    <row r="1036" spans="2:15" x14ac:dyDescent="0.2">
      <c r="B1036" s="104" t="s">
        <v>1255</v>
      </c>
      <c r="C1036" s="284">
        <v>0</v>
      </c>
      <c r="D1036" s="285">
        <v>0</v>
      </c>
      <c r="E1036" s="286">
        <v>0</v>
      </c>
      <c r="F1036" s="285">
        <v>0</v>
      </c>
      <c r="G1036" s="284">
        <v>3</v>
      </c>
      <c r="H1036" s="285">
        <v>0</v>
      </c>
      <c r="I1036" s="286">
        <v>0</v>
      </c>
      <c r="J1036" s="285">
        <v>0</v>
      </c>
      <c r="K1036" s="284">
        <v>0</v>
      </c>
      <c r="L1036" s="285">
        <v>0</v>
      </c>
      <c r="M1036" s="286">
        <v>0</v>
      </c>
      <c r="N1036" s="285">
        <v>0</v>
      </c>
    </row>
    <row r="1037" spans="2:15" x14ac:dyDescent="0.2">
      <c r="B1037" s="104" t="s">
        <v>1256</v>
      </c>
      <c r="C1037" s="284">
        <v>1185</v>
      </c>
      <c r="D1037" s="285">
        <v>269.02447257383966</v>
      </c>
      <c r="E1037" s="286">
        <v>0.16934347359323554</v>
      </c>
      <c r="F1037" s="285">
        <v>1128</v>
      </c>
      <c r="G1037" s="284">
        <v>397</v>
      </c>
      <c r="H1037" s="285">
        <v>0</v>
      </c>
      <c r="I1037" s="286">
        <v>0</v>
      </c>
      <c r="J1037" s="285">
        <v>0</v>
      </c>
      <c r="K1037" s="284">
        <v>166</v>
      </c>
      <c r="L1037" s="285">
        <v>123.18072289156626</v>
      </c>
      <c r="M1037" s="286">
        <v>0.20228120331991262</v>
      </c>
      <c r="N1037" s="285">
        <v>362</v>
      </c>
    </row>
    <row r="1038" spans="2:15" x14ac:dyDescent="0.2">
      <c r="B1038" s="104" t="s">
        <v>1257</v>
      </c>
      <c r="C1038" s="284">
        <v>0</v>
      </c>
      <c r="D1038" s="285">
        <v>0</v>
      </c>
      <c r="E1038" s="286">
        <v>0</v>
      </c>
      <c r="F1038" s="285">
        <v>0</v>
      </c>
      <c r="G1038" s="284">
        <v>0</v>
      </c>
      <c r="H1038" s="285">
        <v>0</v>
      </c>
      <c r="I1038" s="286">
        <v>0</v>
      </c>
      <c r="J1038" s="285">
        <v>0</v>
      </c>
      <c r="K1038" s="284">
        <v>0</v>
      </c>
      <c r="L1038" s="285">
        <v>0</v>
      </c>
      <c r="M1038" s="286">
        <v>0</v>
      </c>
      <c r="N1038" s="285">
        <v>0</v>
      </c>
    </row>
    <row r="1039" spans="2:15" x14ac:dyDescent="0.2">
      <c r="B1039" s="104" t="s">
        <v>1258</v>
      </c>
      <c r="C1039" s="284">
        <v>0</v>
      </c>
      <c r="D1039" s="285">
        <v>0</v>
      </c>
      <c r="E1039" s="286">
        <v>0</v>
      </c>
      <c r="F1039" s="285">
        <v>0</v>
      </c>
      <c r="G1039" s="284">
        <v>0</v>
      </c>
      <c r="H1039" s="285">
        <v>0</v>
      </c>
      <c r="I1039" s="286">
        <v>0</v>
      </c>
      <c r="J1039" s="285">
        <v>0</v>
      </c>
      <c r="K1039" s="284">
        <v>0</v>
      </c>
      <c r="L1039" s="285">
        <v>0</v>
      </c>
      <c r="M1039" s="286">
        <v>0</v>
      </c>
      <c r="N1039" s="285">
        <v>0</v>
      </c>
    </row>
    <row r="1040" spans="2:15" x14ac:dyDescent="0.2">
      <c r="B1040" s="104" t="s">
        <v>1259</v>
      </c>
      <c r="C1040" s="284">
        <v>0</v>
      </c>
      <c r="D1040" s="285">
        <v>0</v>
      </c>
      <c r="E1040" s="286">
        <v>0</v>
      </c>
      <c r="F1040" s="285">
        <v>0</v>
      </c>
      <c r="G1040" s="284">
        <v>0</v>
      </c>
      <c r="H1040" s="285">
        <v>0</v>
      </c>
      <c r="I1040" s="286">
        <v>0</v>
      </c>
      <c r="J1040" s="285">
        <v>0</v>
      </c>
      <c r="K1040" s="284">
        <v>0</v>
      </c>
      <c r="L1040" s="285">
        <v>0</v>
      </c>
      <c r="M1040" s="286">
        <v>0</v>
      </c>
      <c r="N1040" s="285">
        <v>0</v>
      </c>
    </row>
    <row r="1041" spans="2:14" x14ac:dyDescent="0.2">
      <c r="B1041" s="104" t="s">
        <v>1260</v>
      </c>
      <c r="C1041" s="284">
        <v>1212</v>
      </c>
      <c r="D1041" s="285">
        <v>242.62871287128712</v>
      </c>
      <c r="E1041" s="286">
        <v>0.24257147240832611</v>
      </c>
      <c r="F1041" s="285">
        <v>958</v>
      </c>
      <c r="G1041" s="284">
        <v>635</v>
      </c>
      <c r="H1041" s="285">
        <v>0</v>
      </c>
      <c r="I1041" s="286">
        <v>0</v>
      </c>
      <c r="J1041" s="285">
        <v>0</v>
      </c>
      <c r="K1041" s="284">
        <v>203</v>
      </c>
      <c r="L1041" s="285">
        <v>99.832512315270932</v>
      </c>
      <c r="M1041" s="286">
        <v>0.202498001598721</v>
      </c>
      <c r="N1041" s="285">
        <v>345</v>
      </c>
    </row>
    <row r="1042" spans="2:14" x14ac:dyDescent="0.2">
      <c r="B1042" s="104" t="s">
        <v>1261</v>
      </c>
      <c r="C1042" s="284">
        <v>713</v>
      </c>
      <c r="D1042" s="285">
        <v>235.46283309957926</v>
      </c>
      <c r="E1042" s="286">
        <v>0.21931990385117839</v>
      </c>
      <c r="F1042" s="285">
        <v>691</v>
      </c>
      <c r="G1042" s="284">
        <v>410</v>
      </c>
      <c r="H1042" s="285">
        <v>0</v>
      </c>
      <c r="I1042" s="286">
        <v>0</v>
      </c>
      <c r="J1042" s="285">
        <v>0</v>
      </c>
      <c r="K1042" s="284">
        <v>41</v>
      </c>
      <c r="L1042" s="285">
        <v>105.46341463414635</v>
      </c>
      <c r="M1042" s="286">
        <v>0.20101343498675095</v>
      </c>
      <c r="N1042" s="285">
        <v>204</v>
      </c>
    </row>
    <row r="1043" spans="2:14" x14ac:dyDescent="0.2">
      <c r="B1043" s="104" t="s">
        <v>1262</v>
      </c>
      <c r="C1043" s="284">
        <v>0</v>
      </c>
      <c r="D1043" s="285">
        <v>0</v>
      </c>
      <c r="E1043" s="286">
        <v>0</v>
      </c>
      <c r="F1043" s="285">
        <v>0</v>
      </c>
      <c r="G1043" s="284">
        <v>0</v>
      </c>
      <c r="H1043" s="285">
        <v>0</v>
      </c>
      <c r="I1043" s="286">
        <v>0</v>
      </c>
      <c r="J1043" s="285">
        <v>0</v>
      </c>
      <c r="K1043" s="284">
        <v>0</v>
      </c>
      <c r="L1043" s="285">
        <v>0</v>
      </c>
      <c r="M1043" s="286">
        <v>0</v>
      </c>
      <c r="N1043" s="285">
        <v>0</v>
      </c>
    </row>
    <row r="1044" spans="2:14" x14ac:dyDescent="0.2">
      <c r="B1044" s="104" t="s">
        <v>1263</v>
      </c>
      <c r="C1044" s="284">
        <v>667</v>
      </c>
      <c r="D1044" s="285">
        <v>249.90254872563719</v>
      </c>
      <c r="E1044" s="286">
        <v>0.26057193417426272</v>
      </c>
      <c r="F1044" s="285">
        <v>822</v>
      </c>
      <c r="G1044" s="284">
        <v>576</v>
      </c>
      <c r="H1044" s="285">
        <v>0</v>
      </c>
      <c r="I1044" s="286">
        <v>0</v>
      </c>
      <c r="J1044" s="285">
        <v>0</v>
      </c>
      <c r="K1044" s="284">
        <v>157</v>
      </c>
      <c r="L1044" s="285">
        <v>83.968152866242036</v>
      </c>
      <c r="M1044" s="286">
        <v>0.20152870136818768</v>
      </c>
      <c r="N1044" s="285">
        <v>304</v>
      </c>
    </row>
    <row r="1045" spans="2:14" x14ac:dyDescent="0.2">
      <c r="B1045" s="104" t="s">
        <v>1264</v>
      </c>
      <c r="C1045" s="284">
        <v>371</v>
      </c>
      <c r="D1045" s="285">
        <v>230.59029649595686</v>
      </c>
      <c r="E1045" s="286">
        <v>0.2235540677908523</v>
      </c>
      <c r="F1045" s="285">
        <v>589</v>
      </c>
      <c r="G1045" s="284">
        <v>370</v>
      </c>
      <c r="H1045" s="285">
        <v>0</v>
      </c>
      <c r="I1045" s="286">
        <v>0</v>
      </c>
      <c r="J1045" s="285">
        <v>0</v>
      </c>
      <c r="K1045" s="284">
        <v>163</v>
      </c>
      <c r="L1045" s="285">
        <v>94.662576687116569</v>
      </c>
      <c r="M1045" s="286">
        <v>0.2004572972692078</v>
      </c>
      <c r="N1045" s="285">
        <v>371</v>
      </c>
    </row>
    <row r="1046" spans="2:14" x14ac:dyDescent="0.2">
      <c r="B1046" s="104" t="s">
        <v>1265</v>
      </c>
      <c r="C1046" s="284">
        <v>835</v>
      </c>
      <c r="D1046" s="285">
        <v>270.39999999999998</v>
      </c>
      <c r="E1046" s="286">
        <v>0.24415072671888138</v>
      </c>
      <c r="F1046" s="285">
        <v>662</v>
      </c>
      <c r="G1046" s="284">
        <v>218</v>
      </c>
      <c r="H1046" s="285">
        <v>0</v>
      </c>
      <c r="I1046" s="286">
        <v>0</v>
      </c>
      <c r="J1046" s="285">
        <v>0</v>
      </c>
      <c r="K1046" s="284">
        <v>76</v>
      </c>
      <c r="L1046" s="285">
        <v>116.23684210526316</v>
      </c>
      <c r="M1046" s="286">
        <v>0.19770382472081094</v>
      </c>
      <c r="N1046" s="285">
        <v>234</v>
      </c>
    </row>
    <row r="1047" spans="2:14" x14ac:dyDescent="0.2">
      <c r="B1047" s="104" t="s">
        <v>1266</v>
      </c>
      <c r="C1047" s="284">
        <v>0</v>
      </c>
      <c r="D1047" s="285">
        <v>0</v>
      </c>
      <c r="E1047" s="286">
        <v>0</v>
      </c>
      <c r="F1047" s="285">
        <v>0</v>
      </c>
      <c r="G1047" s="284">
        <v>0</v>
      </c>
      <c r="H1047" s="285">
        <v>0</v>
      </c>
      <c r="I1047" s="286">
        <v>0</v>
      </c>
      <c r="J1047" s="285">
        <v>0</v>
      </c>
      <c r="K1047" s="284">
        <v>0</v>
      </c>
      <c r="L1047" s="285">
        <v>0</v>
      </c>
      <c r="M1047" s="286">
        <v>0</v>
      </c>
      <c r="N1047" s="285">
        <v>0</v>
      </c>
    </row>
    <row r="1048" spans="2:14" x14ac:dyDescent="0.2">
      <c r="B1048" s="104" t="s">
        <v>1267</v>
      </c>
      <c r="C1048" s="284">
        <v>0</v>
      </c>
      <c r="D1048" s="285">
        <v>0</v>
      </c>
      <c r="E1048" s="286">
        <v>0</v>
      </c>
      <c r="F1048" s="285">
        <v>0</v>
      </c>
      <c r="G1048" s="284">
        <v>0</v>
      </c>
      <c r="H1048" s="285">
        <v>0</v>
      </c>
      <c r="I1048" s="286">
        <v>0</v>
      </c>
      <c r="J1048" s="285">
        <v>0</v>
      </c>
      <c r="K1048" s="284">
        <v>0</v>
      </c>
      <c r="L1048" s="285">
        <v>0</v>
      </c>
      <c r="M1048" s="286">
        <v>0</v>
      </c>
      <c r="N1048" s="285">
        <v>0</v>
      </c>
    </row>
    <row r="1049" spans="2:14" x14ac:dyDescent="0.2">
      <c r="B1049" s="104" t="s">
        <v>1268</v>
      </c>
      <c r="C1049" s="284">
        <v>1183</v>
      </c>
      <c r="D1049" s="285">
        <v>312.87320371935755</v>
      </c>
      <c r="E1049" s="286">
        <v>0.18507615979806724</v>
      </c>
      <c r="F1049" s="285">
        <v>1250</v>
      </c>
      <c r="G1049" s="284">
        <v>193</v>
      </c>
      <c r="H1049" s="285">
        <v>0</v>
      </c>
      <c r="I1049" s="286">
        <v>0</v>
      </c>
      <c r="J1049" s="285">
        <v>0</v>
      </c>
      <c r="K1049" s="284">
        <v>0</v>
      </c>
      <c r="L1049" s="285">
        <v>0</v>
      </c>
      <c r="M1049" s="286">
        <v>0</v>
      </c>
      <c r="N1049" s="285">
        <v>0</v>
      </c>
    </row>
    <row r="1050" spans="2:14" x14ac:dyDescent="0.2">
      <c r="B1050" s="104" t="s">
        <v>1269</v>
      </c>
      <c r="C1050" s="284">
        <v>524</v>
      </c>
      <c r="D1050" s="285">
        <v>481.71755725190837</v>
      </c>
      <c r="E1050" s="286">
        <v>0.19685340262689555</v>
      </c>
      <c r="F1050" s="285">
        <v>1830</v>
      </c>
      <c r="G1050" s="284">
        <v>31</v>
      </c>
      <c r="H1050" s="285">
        <v>0</v>
      </c>
      <c r="I1050" s="286">
        <v>0</v>
      </c>
      <c r="J1050" s="285">
        <v>0</v>
      </c>
      <c r="K1050" s="284">
        <v>0</v>
      </c>
      <c r="L1050" s="285">
        <v>0</v>
      </c>
      <c r="M1050" s="286">
        <v>0</v>
      </c>
      <c r="N1050" s="285">
        <v>0</v>
      </c>
    </row>
    <row r="1051" spans="2:14" x14ac:dyDescent="0.2">
      <c r="B1051" s="104" t="s">
        <v>1270</v>
      </c>
      <c r="C1051" s="284">
        <v>0</v>
      </c>
      <c r="D1051" s="285">
        <v>0</v>
      </c>
      <c r="E1051" s="286">
        <v>0</v>
      </c>
      <c r="F1051" s="285">
        <v>0</v>
      </c>
      <c r="G1051" s="284">
        <v>0</v>
      </c>
      <c r="H1051" s="285">
        <v>0</v>
      </c>
      <c r="I1051" s="286">
        <v>0</v>
      </c>
      <c r="J1051" s="285">
        <v>0</v>
      </c>
      <c r="K1051" s="284">
        <v>0</v>
      </c>
      <c r="L1051" s="285">
        <v>0</v>
      </c>
      <c r="M1051" s="286">
        <v>0</v>
      </c>
      <c r="N1051" s="285">
        <v>0</v>
      </c>
    </row>
    <row r="1052" spans="2:14" x14ac:dyDescent="0.2">
      <c r="B1052" s="104" t="s">
        <v>1271</v>
      </c>
      <c r="C1052" s="284">
        <v>0</v>
      </c>
      <c r="D1052" s="285">
        <v>0</v>
      </c>
      <c r="E1052" s="286">
        <v>0</v>
      </c>
      <c r="F1052" s="285">
        <v>0</v>
      </c>
      <c r="G1052" s="284">
        <v>0</v>
      </c>
      <c r="H1052" s="285">
        <v>0</v>
      </c>
      <c r="I1052" s="286">
        <v>0</v>
      </c>
      <c r="J1052" s="285">
        <v>0</v>
      </c>
      <c r="K1052" s="284">
        <v>0</v>
      </c>
      <c r="L1052" s="285">
        <v>0</v>
      </c>
      <c r="M1052" s="286">
        <v>0</v>
      </c>
      <c r="N1052" s="285">
        <v>0</v>
      </c>
    </row>
    <row r="1053" spans="2:14" x14ac:dyDescent="0.2">
      <c r="B1053" s="104" t="s">
        <v>1272</v>
      </c>
      <c r="C1053" s="284">
        <v>746</v>
      </c>
      <c r="D1053" s="285">
        <v>239.15281501340482</v>
      </c>
      <c r="E1053" s="286">
        <v>0.20221199117742406</v>
      </c>
      <c r="F1053" s="285">
        <v>600</v>
      </c>
      <c r="G1053" s="284">
        <v>306</v>
      </c>
      <c r="H1053" s="285">
        <v>0</v>
      </c>
      <c r="I1053" s="286">
        <v>0</v>
      </c>
      <c r="J1053" s="285">
        <v>0</v>
      </c>
      <c r="K1053" s="284">
        <v>132</v>
      </c>
      <c r="L1053" s="285">
        <v>118.72727272727273</v>
      </c>
      <c r="M1053" s="286">
        <v>0.20060416773334699</v>
      </c>
      <c r="N1053" s="285">
        <v>294</v>
      </c>
    </row>
    <row r="1054" spans="2:14" x14ac:dyDescent="0.2">
      <c r="B1054" s="104" t="s">
        <v>1273</v>
      </c>
      <c r="C1054" s="284">
        <v>461</v>
      </c>
      <c r="D1054" s="285">
        <v>271.9761388286334</v>
      </c>
      <c r="E1054" s="286">
        <v>0.23067016710483479</v>
      </c>
      <c r="F1054" s="285">
        <v>762</v>
      </c>
      <c r="G1054" s="284">
        <v>583</v>
      </c>
      <c r="H1054" s="285">
        <v>0</v>
      </c>
      <c r="I1054" s="286">
        <v>0</v>
      </c>
      <c r="J1054" s="285">
        <v>0</v>
      </c>
      <c r="K1054" s="284">
        <v>30</v>
      </c>
      <c r="L1054" s="285">
        <v>87.63333333333334</v>
      </c>
      <c r="M1054" s="286">
        <v>0.19876011189234144</v>
      </c>
      <c r="N1054" s="285">
        <v>164</v>
      </c>
    </row>
    <row r="1055" spans="2:14" x14ac:dyDescent="0.2">
      <c r="B1055" s="104" t="s">
        <v>1274</v>
      </c>
      <c r="C1055" s="284">
        <v>1944</v>
      </c>
      <c r="D1055" s="285">
        <v>432.07098765432102</v>
      </c>
      <c r="E1055" s="286">
        <v>0.25714165007384104</v>
      </c>
      <c r="F1055" s="285">
        <v>5024</v>
      </c>
      <c r="G1055" s="284">
        <v>565</v>
      </c>
      <c r="H1055" s="285">
        <v>0</v>
      </c>
      <c r="I1055" s="286">
        <v>0</v>
      </c>
      <c r="J1055" s="285">
        <v>0</v>
      </c>
      <c r="K1055" s="284">
        <v>81</v>
      </c>
      <c r="L1055" s="285">
        <v>139.4320987654321</v>
      </c>
      <c r="M1055" s="286">
        <v>0.20303090225969411</v>
      </c>
      <c r="N1055" s="285">
        <v>292</v>
      </c>
    </row>
    <row r="1056" spans="2:14" x14ac:dyDescent="0.2">
      <c r="B1056" s="104" t="s">
        <v>1275</v>
      </c>
      <c r="C1056" s="284">
        <v>361</v>
      </c>
      <c r="D1056" s="285">
        <v>239.2409972299169</v>
      </c>
      <c r="E1056" s="286">
        <v>0.24147176827478223</v>
      </c>
      <c r="F1056" s="285">
        <v>521</v>
      </c>
      <c r="G1056" s="284">
        <v>777</v>
      </c>
      <c r="H1056" s="285">
        <v>0</v>
      </c>
      <c r="I1056" s="286">
        <v>0</v>
      </c>
      <c r="J1056" s="285">
        <v>0</v>
      </c>
      <c r="K1056" s="284">
        <v>132</v>
      </c>
      <c r="L1056" s="285">
        <v>112</v>
      </c>
      <c r="M1056" s="286">
        <v>0.20101158427149612</v>
      </c>
      <c r="N1056" s="285">
        <v>297</v>
      </c>
    </row>
    <row r="1057" spans="2:14" x14ac:dyDescent="0.2">
      <c r="B1057" s="104" t="s">
        <v>1276</v>
      </c>
      <c r="C1057" s="284">
        <v>1659</v>
      </c>
      <c r="D1057" s="285">
        <v>1075.7775768535262</v>
      </c>
      <c r="E1057" s="286">
        <v>0.4466765710384224</v>
      </c>
      <c r="F1057" s="285">
        <v>21382</v>
      </c>
      <c r="G1057" s="284">
        <v>399</v>
      </c>
      <c r="H1057" s="285">
        <v>0</v>
      </c>
      <c r="I1057" s="286">
        <v>0</v>
      </c>
      <c r="J1057" s="285">
        <v>0</v>
      </c>
      <c r="K1057" s="284">
        <v>378</v>
      </c>
      <c r="L1057" s="285">
        <v>143.84656084656083</v>
      </c>
      <c r="M1057" s="286">
        <v>0.2030494385463073</v>
      </c>
      <c r="N1057" s="285">
        <v>384</v>
      </c>
    </row>
    <row r="1058" spans="2:14" x14ac:dyDescent="0.2">
      <c r="B1058" s="104" t="s">
        <v>1277</v>
      </c>
      <c r="C1058" s="284">
        <v>1832</v>
      </c>
      <c r="D1058" s="285">
        <v>279.77456331877727</v>
      </c>
      <c r="E1058" s="286">
        <v>0.21769870458849794</v>
      </c>
      <c r="F1058" s="285">
        <v>670</v>
      </c>
      <c r="G1058" s="284">
        <v>788</v>
      </c>
      <c r="H1058" s="285">
        <v>0</v>
      </c>
      <c r="I1058" s="286">
        <v>0</v>
      </c>
      <c r="J1058" s="285">
        <v>0</v>
      </c>
      <c r="K1058" s="284">
        <v>352</v>
      </c>
      <c r="L1058" s="285">
        <v>118.03977272727273</v>
      </c>
      <c r="M1058" s="286">
        <v>0.20273336293419342</v>
      </c>
      <c r="N1058" s="285">
        <v>344</v>
      </c>
    </row>
    <row r="1059" spans="2:14" x14ac:dyDescent="0.2">
      <c r="B1059" s="104" t="s">
        <v>1278</v>
      </c>
      <c r="C1059" s="284">
        <v>0</v>
      </c>
      <c r="D1059" s="285">
        <v>0</v>
      </c>
      <c r="E1059" s="286">
        <v>0</v>
      </c>
      <c r="F1059" s="285">
        <v>0</v>
      </c>
      <c r="G1059" s="284">
        <v>0</v>
      </c>
      <c r="H1059" s="285">
        <v>0</v>
      </c>
      <c r="I1059" s="286">
        <v>0</v>
      </c>
      <c r="J1059" s="285">
        <v>0</v>
      </c>
      <c r="K1059" s="284">
        <v>0</v>
      </c>
      <c r="L1059" s="285">
        <v>0</v>
      </c>
      <c r="M1059" s="286">
        <v>0</v>
      </c>
      <c r="N1059" s="285">
        <v>0</v>
      </c>
    </row>
    <row r="1060" spans="2:14" x14ac:dyDescent="0.2">
      <c r="B1060" s="104" t="s">
        <v>1279</v>
      </c>
      <c r="C1060" s="284">
        <v>395</v>
      </c>
      <c r="D1060" s="285">
        <v>308.75443037974685</v>
      </c>
      <c r="E1060" s="286">
        <v>0.19806640107967133</v>
      </c>
      <c r="F1060" s="285">
        <v>2030</v>
      </c>
      <c r="G1060" s="284">
        <v>221</v>
      </c>
      <c r="H1060" s="285">
        <v>0</v>
      </c>
      <c r="I1060" s="286">
        <v>0</v>
      </c>
      <c r="J1060" s="285">
        <v>0</v>
      </c>
      <c r="K1060" s="284">
        <v>14</v>
      </c>
      <c r="L1060" s="285">
        <v>156.28571428571428</v>
      </c>
      <c r="M1060" s="286">
        <v>0.20622054665409983</v>
      </c>
      <c r="N1060" s="285">
        <v>232</v>
      </c>
    </row>
    <row r="1061" spans="2:14" x14ac:dyDescent="0.2">
      <c r="B1061" s="104" t="s">
        <v>1280</v>
      </c>
      <c r="C1061" s="284">
        <v>1156</v>
      </c>
      <c r="D1061" s="285">
        <v>363.76730103806227</v>
      </c>
      <c r="E1061" s="286">
        <v>0.26806078802598288</v>
      </c>
      <c r="F1061" s="285">
        <v>995</v>
      </c>
      <c r="G1061" s="284">
        <v>536</v>
      </c>
      <c r="H1061" s="285">
        <v>0</v>
      </c>
      <c r="I1061" s="286">
        <v>0</v>
      </c>
      <c r="J1061" s="285">
        <v>0</v>
      </c>
      <c r="K1061" s="284">
        <v>118</v>
      </c>
      <c r="L1061" s="285">
        <v>113.08474576271186</v>
      </c>
      <c r="M1061" s="286">
        <v>0.2025193504325391</v>
      </c>
      <c r="N1061" s="285">
        <v>289</v>
      </c>
    </row>
    <row r="1062" spans="2:14" x14ac:dyDescent="0.2">
      <c r="B1062" s="104" t="s">
        <v>1281</v>
      </c>
      <c r="C1062" s="284">
        <v>1702</v>
      </c>
      <c r="D1062" s="285">
        <v>377.87485311398353</v>
      </c>
      <c r="E1062" s="286">
        <v>0.23021001008331887</v>
      </c>
      <c r="F1062" s="285">
        <v>2458</v>
      </c>
      <c r="G1062" s="284">
        <v>461</v>
      </c>
      <c r="H1062" s="285">
        <v>0</v>
      </c>
      <c r="I1062" s="286">
        <v>0</v>
      </c>
      <c r="J1062" s="285">
        <v>0</v>
      </c>
      <c r="K1062" s="284">
        <v>16</v>
      </c>
      <c r="L1062" s="285">
        <v>135.5625</v>
      </c>
      <c r="M1062" s="286">
        <v>0.20553397138254526</v>
      </c>
      <c r="N1062" s="285">
        <v>239</v>
      </c>
    </row>
    <row r="1063" spans="2:14" x14ac:dyDescent="0.2">
      <c r="B1063" s="104" t="s">
        <v>1282</v>
      </c>
      <c r="C1063" s="284">
        <v>1191</v>
      </c>
      <c r="D1063" s="285">
        <v>449.43408900083961</v>
      </c>
      <c r="E1063" s="286">
        <v>0.21520147146030366</v>
      </c>
      <c r="F1063" s="285">
        <v>9044</v>
      </c>
      <c r="G1063" s="284">
        <v>250</v>
      </c>
      <c r="H1063" s="285">
        <v>0</v>
      </c>
      <c r="I1063" s="286">
        <v>0</v>
      </c>
      <c r="J1063" s="285">
        <v>0</v>
      </c>
      <c r="K1063" s="284">
        <v>33</v>
      </c>
      <c r="L1063" s="285">
        <v>119.78787878787878</v>
      </c>
      <c r="M1063" s="286">
        <v>0.20058862333181104</v>
      </c>
      <c r="N1063" s="285">
        <v>220</v>
      </c>
    </row>
    <row r="1064" spans="2:14" x14ac:dyDescent="0.2">
      <c r="B1064" s="104" t="s">
        <v>1283</v>
      </c>
      <c r="C1064" s="284">
        <v>1665</v>
      </c>
      <c r="D1064" s="285">
        <v>606.55555555555554</v>
      </c>
      <c r="E1064" s="286">
        <v>0.27762856659028023</v>
      </c>
      <c r="F1064" s="285">
        <v>7197</v>
      </c>
      <c r="G1064" s="284">
        <v>580</v>
      </c>
      <c r="H1064" s="285">
        <v>0</v>
      </c>
      <c r="I1064" s="286">
        <v>0</v>
      </c>
      <c r="J1064" s="285">
        <v>0</v>
      </c>
      <c r="K1064" s="284">
        <v>141</v>
      </c>
      <c r="L1064" s="285">
        <v>143.82269503546098</v>
      </c>
      <c r="M1064" s="286">
        <v>0.20544225957106232</v>
      </c>
      <c r="N1064" s="285">
        <v>301</v>
      </c>
    </row>
    <row r="1065" spans="2:14" x14ac:dyDescent="0.2">
      <c r="B1065" s="104" t="s">
        <v>1284</v>
      </c>
      <c r="C1065" s="284">
        <v>1161</v>
      </c>
      <c r="D1065" s="285">
        <v>434.40826873385015</v>
      </c>
      <c r="E1065" s="286">
        <v>0.17560368248667091</v>
      </c>
      <c r="F1065" s="285">
        <v>5355</v>
      </c>
      <c r="G1065" s="284">
        <v>283</v>
      </c>
      <c r="H1065" s="285">
        <v>0</v>
      </c>
      <c r="I1065" s="286">
        <v>0</v>
      </c>
      <c r="J1065" s="285">
        <v>0</v>
      </c>
      <c r="K1065" s="284">
        <v>71</v>
      </c>
      <c r="L1065" s="285">
        <v>167.05633802816902</v>
      </c>
      <c r="M1065" s="286">
        <v>0.20523957017528671</v>
      </c>
      <c r="N1065" s="285">
        <v>468</v>
      </c>
    </row>
    <row r="1066" spans="2:14" x14ac:dyDescent="0.2">
      <c r="B1066" s="104" t="s">
        <v>1285</v>
      </c>
      <c r="C1066" s="284">
        <v>0</v>
      </c>
      <c r="D1066" s="285">
        <v>0</v>
      </c>
      <c r="E1066" s="286">
        <v>0</v>
      </c>
      <c r="F1066" s="285">
        <v>0</v>
      </c>
      <c r="G1066" s="284">
        <v>0</v>
      </c>
      <c r="H1066" s="285">
        <v>0</v>
      </c>
      <c r="I1066" s="286">
        <v>0</v>
      </c>
      <c r="J1066" s="285">
        <v>0</v>
      </c>
      <c r="K1066" s="284">
        <v>0</v>
      </c>
      <c r="L1066" s="285">
        <v>0</v>
      </c>
      <c r="M1066" s="286">
        <v>0</v>
      </c>
      <c r="N1066" s="285">
        <v>0</v>
      </c>
    </row>
    <row r="1067" spans="2:14" x14ac:dyDescent="0.2">
      <c r="B1067" s="104" t="s">
        <v>1286</v>
      </c>
      <c r="C1067" s="284">
        <v>2809</v>
      </c>
      <c r="D1067" s="285">
        <v>254.3563545745817</v>
      </c>
      <c r="E1067" s="286">
        <v>0.13720155957517255</v>
      </c>
      <c r="F1067" s="285">
        <v>2347</v>
      </c>
      <c r="G1067" s="284">
        <v>487</v>
      </c>
      <c r="H1067" s="285">
        <v>0</v>
      </c>
      <c r="I1067" s="286">
        <v>0</v>
      </c>
      <c r="J1067" s="285">
        <v>0</v>
      </c>
      <c r="K1067" s="284">
        <v>369</v>
      </c>
      <c r="L1067" s="285">
        <v>151.84010840108402</v>
      </c>
      <c r="M1067" s="286">
        <v>0.20140913420924922</v>
      </c>
      <c r="N1067" s="285">
        <v>626</v>
      </c>
    </row>
    <row r="1068" spans="2:14" x14ac:dyDescent="0.2">
      <c r="B1068" s="104" t="s">
        <v>1287</v>
      </c>
      <c r="C1068" s="284">
        <v>1279</v>
      </c>
      <c r="D1068" s="285">
        <v>454.13526192337764</v>
      </c>
      <c r="E1068" s="286">
        <v>0.17256803991853475</v>
      </c>
      <c r="F1068" s="285">
        <v>10731</v>
      </c>
      <c r="G1068" s="284">
        <v>173</v>
      </c>
      <c r="H1068" s="285">
        <v>0</v>
      </c>
      <c r="I1068" s="286">
        <v>0</v>
      </c>
      <c r="J1068" s="285">
        <v>0</v>
      </c>
      <c r="K1068" s="284">
        <v>183</v>
      </c>
      <c r="L1068" s="285">
        <v>150.8360655737705</v>
      </c>
      <c r="M1068" s="286">
        <v>0.20377383562553986</v>
      </c>
      <c r="N1068" s="285">
        <v>458</v>
      </c>
    </row>
    <row r="1069" spans="2:14" x14ac:dyDescent="0.2">
      <c r="B1069" s="104" t="s">
        <v>1288</v>
      </c>
      <c r="C1069" s="284">
        <v>951</v>
      </c>
      <c r="D1069" s="285">
        <v>404.22502628811776</v>
      </c>
      <c r="E1069" s="286">
        <v>0.24218251415762682</v>
      </c>
      <c r="F1069" s="285">
        <v>6330</v>
      </c>
      <c r="G1069" s="284">
        <v>660</v>
      </c>
      <c r="H1069" s="285">
        <v>0</v>
      </c>
      <c r="I1069" s="286">
        <v>0</v>
      </c>
      <c r="J1069" s="285">
        <v>0</v>
      </c>
      <c r="K1069" s="284">
        <v>174</v>
      </c>
      <c r="L1069" s="285">
        <v>147.43103448275863</v>
      </c>
      <c r="M1069" s="286">
        <v>0.20096986979615505</v>
      </c>
      <c r="N1069" s="285">
        <v>404</v>
      </c>
    </row>
    <row r="1070" spans="2:14" x14ac:dyDescent="0.2">
      <c r="B1070" s="104" t="s">
        <v>1289</v>
      </c>
      <c r="C1070" s="284">
        <v>0</v>
      </c>
      <c r="D1070" s="285">
        <v>0</v>
      </c>
      <c r="E1070" s="286">
        <v>0</v>
      </c>
      <c r="F1070" s="285">
        <v>0</v>
      </c>
      <c r="G1070" s="284">
        <v>0</v>
      </c>
      <c r="H1070" s="285">
        <v>0</v>
      </c>
      <c r="I1070" s="286">
        <v>0</v>
      </c>
      <c r="J1070" s="285">
        <v>0</v>
      </c>
      <c r="K1070" s="284">
        <v>0</v>
      </c>
      <c r="L1070" s="285">
        <v>0</v>
      </c>
      <c r="M1070" s="286">
        <v>0</v>
      </c>
      <c r="N1070" s="285">
        <v>0</v>
      </c>
    </row>
    <row r="1071" spans="2:14" x14ac:dyDescent="0.2">
      <c r="B1071" s="104" t="s">
        <v>1290</v>
      </c>
      <c r="C1071" s="284">
        <v>1890</v>
      </c>
      <c r="D1071" s="285">
        <v>411.9873015873016</v>
      </c>
      <c r="E1071" s="286">
        <v>0.25523771687171726</v>
      </c>
      <c r="F1071" s="285">
        <v>6179</v>
      </c>
      <c r="G1071" s="284">
        <v>894</v>
      </c>
      <c r="H1071" s="285">
        <v>0</v>
      </c>
      <c r="I1071" s="286">
        <v>0</v>
      </c>
      <c r="J1071" s="285">
        <v>0</v>
      </c>
      <c r="K1071" s="284">
        <v>322</v>
      </c>
      <c r="L1071" s="285">
        <v>107.64906832298136</v>
      </c>
      <c r="M1071" s="286">
        <v>0.19783123591016749</v>
      </c>
      <c r="N1071" s="285">
        <v>294</v>
      </c>
    </row>
    <row r="1072" spans="2:14" x14ac:dyDescent="0.2">
      <c r="B1072" s="104" t="s">
        <v>1291</v>
      </c>
      <c r="C1072" s="284">
        <v>1211</v>
      </c>
      <c r="D1072" s="285">
        <v>216.16267547481419</v>
      </c>
      <c r="E1072" s="286">
        <v>0.17914981973670874</v>
      </c>
      <c r="F1072" s="285">
        <v>581</v>
      </c>
      <c r="G1072" s="284">
        <v>458</v>
      </c>
      <c r="H1072" s="285">
        <v>0</v>
      </c>
      <c r="I1072" s="286">
        <v>0</v>
      </c>
      <c r="J1072" s="285">
        <v>0</v>
      </c>
      <c r="K1072" s="284">
        <v>85</v>
      </c>
      <c r="L1072" s="285">
        <v>107.97647058823529</v>
      </c>
      <c r="M1072" s="286">
        <v>0.19726180497345625</v>
      </c>
      <c r="N1072" s="285">
        <v>392</v>
      </c>
    </row>
    <row r="1073" spans="2:15" x14ac:dyDescent="0.2">
      <c r="B1073" s="104" t="s">
        <v>1292</v>
      </c>
      <c r="C1073" s="284">
        <v>0</v>
      </c>
      <c r="D1073" s="285">
        <v>0</v>
      </c>
      <c r="E1073" s="286">
        <v>0</v>
      </c>
      <c r="F1073" s="285">
        <v>0</v>
      </c>
      <c r="G1073" s="284">
        <v>0</v>
      </c>
      <c r="H1073" s="285">
        <v>0</v>
      </c>
      <c r="I1073" s="286">
        <v>0</v>
      </c>
      <c r="J1073" s="285">
        <v>0</v>
      </c>
      <c r="K1073" s="284">
        <v>0</v>
      </c>
      <c r="L1073" s="285">
        <v>0</v>
      </c>
      <c r="M1073" s="286">
        <v>0</v>
      </c>
      <c r="N1073" s="285">
        <v>0</v>
      </c>
    </row>
    <row r="1074" spans="2:15" x14ac:dyDescent="0.2">
      <c r="B1074" s="104" t="s">
        <v>1293</v>
      </c>
      <c r="C1074" s="284">
        <v>0</v>
      </c>
      <c r="D1074" s="285">
        <v>0</v>
      </c>
      <c r="E1074" s="286">
        <v>0</v>
      </c>
      <c r="F1074" s="285">
        <v>0</v>
      </c>
      <c r="G1074" s="284">
        <v>0</v>
      </c>
      <c r="H1074" s="285">
        <v>0</v>
      </c>
      <c r="I1074" s="286">
        <v>0</v>
      </c>
      <c r="J1074" s="285">
        <v>0</v>
      </c>
      <c r="K1074" s="284">
        <v>0</v>
      </c>
      <c r="L1074" s="285">
        <v>0</v>
      </c>
      <c r="M1074" s="286">
        <v>0</v>
      </c>
      <c r="N1074" s="285">
        <v>0</v>
      </c>
    </row>
    <row r="1075" spans="2:15" x14ac:dyDescent="0.2">
      <c r="B1075" s="104" t="s">
        <v>1294</v>
      </c>
      <c r="C1075" s="284">
        <v>0</v>
      </c>
      <c r="D1075" s="285">
        <v>0</v>
      </c>
      <c r="E1075" s="286">
        <v>0</v>
      </c>
      <c r="F1075" s="285">
        <v>0</v>
      </c>
      <c r="G1075" s="284">
        <v>0</v>
      </c>
      <c r="H1075" s="285">
        <v>0</v>
      </c>
      <c r="I1075" s="286">
        <v>0</v>
      </c>
      <c r="J1075" s="285">
        <v>0</v>
      </c>
      <c r="K1075" s="284">
        <v>0</v>
      </c>
      <c r="L1075" s="285">
        <v>0</v>
      </c>
      <c r="M1075" s="286">
        <v>0</v>
      </c>
      <c r="N1075" s="285">
        <v>0</v>
      </c>
    </row>
    <row r="1076" spans="2:15" x14ac:dyDescent="0.2">
      <c r="B1076" s="104" t="s">
        <v>1295</v>
      </c>
      <c r="C1076" s="284">
        <v>2001</v>
      </c>
      <c r="D1076" s="285">
        <v>331.01299350324837</v>
      </c>
      <c r="E1076" s="286">
        <v>0.20394365936980896</v>
      </c>
      <c r="F1076" s="285">
        <v>3189</v>
      </c>
      <c r="G1076" s="284">
        <v>702</v>
      </c>
      <c r="H1076" s="285">
        <v>0</v>
      </c>
      <c r="I1076" s="286">
        <v>0</v>
      </c>
      <c r="J1076" s="285">
        <v>0</v>
      </c>
      <c r="K1076" s="284">
        <v>177</v>
      </c>
      <c r="L1076" s="285">
        <v>127.35593220338983</v>
      </c>
      <c r="M1076" s="286">
        <v>0.19950261525254231</v>
      </c>
      <c r="N1076" s="285">
        <v>685</v>
      </c>
    </row>
    <row r="1077" spans="2:15" x14ac:dyDescent="0.2">
      <c r="B1077" s="104" t="s">
        <v>1296</v>
      </c>
      <c r="C1077" s="284">
        <v>0</v>
      </c>
      <c r="D1077" s="285">
        <v>0</v>
      </c>
      <c r="E1077" s="286">
        <v>0</v>
      </c>
      <c r="F1077" s="285">
        <v>0</v>
      </c>
      <c r="G1077" s="284">
        <v>0</v>
      </c>
      <c r="H1077" s="285">
        <v>0</v>
      </c>
      <c r="I1077" s="286">
        <v>0</v>
      </c>
      <c r="J1077" s="285">
        <v>0</v>
      </c>
      <c r="K1077" s="284">
        <v>0</v>
      </c>
      <c r="L1077" s="285">
        <v>0</v>
      </c>
      <c r="M1077" s="286">
        <v>0</v>
      </c>
      <c r="N1077" s="285">
        <v>0</v>
      </c>
    </row>
    <row r="1078" spans="2:15" x14ac:dyDescent="0.2">
      <c r="B1078" s="104" t="s">
        <v>1297</v>
      </c>
      <c r="C1078" s="284">
        <v>1616</v>
      </c>
      <c r="D1078" s="285">
        <v>666.90346534653463</v>
      </c>
      <c r="E1078" s="286">
        <v>0.29270258767842794</v>
      </c>
      <c r="F1078" s="285">
        <v>10351</v>
      </c>
      <c r="G1078" s="284">
        <v>506</v>
      </c>
      <c r="H1078" s="285">
        <v>0</v>
      </c>
      <c r="I1078" s="286">
        <v>0</v>
      </c>
      <c r="J1078" s="285">
        <v>0</v>
      </c>
      <c r="K1078" s="284">
        <v>611</v>
      </c>
      <c r="L1078" s="285">
        <v>155.32569558101474</v>
      </c>
      <c r="M1078" s="286">
        <v>0.20032506596306066</v>
      </c>
      <c r="N1078" s="285">
        <v>486</v>
      </c>
    </row>
    <row r="1079" spans="2:15" x14ac:dyDescent="0.2">
      <c r="B1079" s="104" t="s">
        <v>1298</v>
      </c>
      <c r="C1079" s="284">
        <v>451</v>
      </c>
      <c r="D1079" s="285">
        <v>194.88470066518846</v>
      </c>
      <c r="E1079" s="286">
        <v>0.10688444129886499</v>
      </c>
      <c r="F1079" s="285">
        <v>3201</v>
      </c>
      <c r="G1079" s="284">
        <v>370</v>
      </c>
      <c r="H1079" s="285">
        <v>0</v>
      </c>
      <c r="I1079" s="286">
        <v>0</v>
      </c>
      <c r="J1079" s="285">
        <v>0</v>
      </c>
      <c r="K1079" s="284">
        <v>224</v>
      </c>
      <c r="L1079" s="285">
        <v>114.93303571428571</v>
      </c>
      <c r="M1079" s="286">
        <v>0.19353068526926664</v>
      </c>
      <c r="N1079" s="285">
        <v>397</v>
      </c>
    </row>
    <row r="1080" spans="2:15" x14ac:dyDescent="0.2">
      <c r="B1080" s="104" t="s">
        <v>1299</v>
      </c>
      <c r="C1080" s="284">
        <v>0</v>
      </c>
      <c r="D1080" s="285">
        <v>0</v>
      </c>
      <c r="E1080" s="286">
        <v>0</v>
      </c>
      <c r="F1080" s="285">
        <v>0</v>
      </c>
      <c r="G1080" s="284">
        <v>0</v>
      </c>
      <c r="H1080" s="285">
        <v>0</v>
      </c>
      <c r="I1080" s="286">
        <v>0</v>
      </c>
      <c r="J1080" s="285">
        <v>0</v>
      </c>
      <c r="K1080" s="284">
        <v>0</v>
      </c>
      <c r="L1080" s="285">
        <v>0</v>
      </c>
      <c r="M1080" s="286">
        <v>0</v>
      </c>
      <c r="N1080" s="285">
        <v>0</v>
      </c>
    </row>
    <row r="1081" spans="2:15" x14ac:dyDescent="0.2">
      <c r="B1081" s="104" t="s">
        <v>1300</v>
      </c>
      <c r="C1081" s="284">
        <v>650</v>
      </c>
      <c r="D1081" s="285">
        <v>1102.7107692307693</v>
      </c>
      <c r="E1081" s="286">
        <v>0.57367348980531041</v>
      </c>
      <c r="F1081" s="285">
        <v>9760</v>
      </c>
      <c r="G1081" s="284">
        <v>170</v>
      </c>
      <c r="H1081" s="285">
        <v>0</v>
      </c>
      <c r="I1081" s="286">
        <v>0</v>
      </c>
      <c r="J1081" s="285">
        <v>0</v>
      </c>
      <c r="K1081" s="284">
        <v>23</v>
      </c>
      <c r="L1081" s="285">
        <v>157.13043478260869</v>
      </c>
      <c r="M1081" s="286">
        <v>0.20733176524582642</v>
      </c>
      <c r="N1081" s="285">
        <v>342</v>
      </c>
    </row>
    <row r="1082" spans="2:15" x14ac:dyDescent="0.2">
      <c r="B1082" s="105" t="s">
        <v>1301</v>
      </c>
      <c r="C1082" s="287">
        <v>0</v>
      </c>
      <c r="D1082" s="288">
        <v>0</v>
      </c>
      <c r="E1082" s="289">
        <v>0</v>
      </c>
      <c r="F1082" s="288">
        <v>0</v>
      </c>
      <c r="G1082" s="287">
        <v>0</v>
      </c>
      <c r="H1082" s="288">
        <v>0</v>
      </c>
      <c r="I1082" s="289">
        <v>0</v>
      </c>
      <c r="J1082" s="288">
        <v>0</v>
      </c>
      <c r="K1082" s="287">
        <v>0</v>
      </c>
      <c r="L1082" s="288">
        <v>0</v>
      </c>
      <c r="M1082" s="289">
        <v>0</v>
      </c>
      <c r="N1082" s="288">
        <v>0</v>
      </c>
    </row>
    <row r="1084" spans="2:15" x14ac:dyDescent="0.2">
      <c r="O1084" s="12" t="s">
        <v>313</v>
      </c>
    </row>
    <row r="1085" spans="2:15" x14ac:dyDescent="0.2">
      <c r="O1085" s="12" t="s">
        <v>324</v>
      </c>
    </row>
    <row r="1086" spans="2:15" x14ac:dyDescent="0.2">
      <c r="B1086" s="3" t="s">
        <v>0</v>
      </c>
      <c r="C1086" s="272"/>
      <c r="D1086" s="273"/>
      <c r="E1086" s="274"/>
      <c r="F1086" s="274"/>
      <c r="G1086" s="272"/>
      <c r="H1086" s="273"/>
      <c r="I1086" s="274"/>
      <c r="J1086" s="274"/>
      <c r="K1086" s="272"/>
      <c r="L1086" s="273"/>
      <c r="M1086" s="274"/>
      <c r="N1086" s="274"/>
    </row>
    <row r="1087" spans="2:15" x14ac:dyDescent="0.2">
      <c r="B1087" s="3" t="s">
        <v>277</v>
      </c>
      <c r="C1087" s="272"/>
      <c r="D1087" s="273"/>
      <c r="E1087" s="274"/>
      <c r="F1087" s="274"/>
      <c r="G1087" s="272"/>
      <c r="H1087" s="273"/>
      <c r="I1087" s="274"/>
      <c r="J1087" s="274"/>
      <c r="K1087" s="272"/>
      <c r="L1087" s="273"/>
      <c r="M1087" s="274"/>
      <c r="N1087" s="274"/>
    </row>
    <row r="1088" spans="2:15" x14ac:dyDescent="0.2">
      <c r="B1088" s="103" t="s">
        <v>308</v>
      </c>
      <c r="C1088" s="272"/>
      <c r="D1088" s="273"/>
      <c r="E1088" s="274"/>
      <c r="F1088" s="274"/>
      <c r="G1088" s="272"/>
      <c r="H1088" s="273"/>
      <c r="I1088" s="274"/>
      <c r="J1088" s="274"/>
      <c r="K1088" s="272"/>
      <c r="L1088" s="273"/>
      <c r="M1088" s="274"/>
      <c r="N1088" s="274"/>
    </row>
    <row r="1089" spans="2:14" x14ac:dyDescent="0.2">
      <c r="B1089" s="3"/>
      <c r="C1089" s="101"/>
      <c r="D1089" s="101"/>
      <c r="E1089" s="101"/>
      <c r="F1089" s="101"/>
      <c r="G1089" s="101"/>
      <c r="H1089" s="101"/>
      <c r="I1089" s="101"/>
      <c r="J1089" s="101"/>
      <c r="K1089" s="101"/>
      <c r="L1089" s="101"/>
      <c r="M1089" s="101"/>
      <c r="N1089" s="101"/>
    </row>
    <row r="1090" spans="2:14" x14ac:dyDescent="0.2">
      <c r="B1090" s="109"/>
      <c r="C1090" s="180" t="s">
        <v>152</v>
      </c>
      <c r="D1090" s="275"/>
      <c r="E1090" s="276"/>
      <c r="F1090" s="277"/>
      <c r="G1090" s="180" t="s">
        <v>2699</v>
      </c>
      <c r="H1090" s="275"/>
      <c r="I1090" s="276"/>
      <c r="J1090" s="277"/>
      <c r="K1090" s="180" t="s">
        <v>376</v>
      </c>
      <c r="L1090" s="275"/>
      <c r="M1090" s="276"/>
      <c r="N1090" s="277"/>
    </row>
    <row r="1091" spans="2:14" ht="25.5" x14ac:dyDescent="0.2">
      <c r="B1091" s="181" t="s">
        <v>314</v>
      </c>
      <c r="C1091" s="278" t="s">
        <v>2853</v>
      </c>
      <c r="D1091" s="279" t="s">
        <v>2850</v>
      </c>
      <c r="E1091" s="280" t="s">
        <v>2851</v>
      </c>
      <c r="F1091" s="279" t="s">
        <v>2852</v>
      </c>
      <c r="G1091" s="278" t="s">
        <v>2853</v>
      </c>
      <c r="H1091" s="279" t="s">
        <v>2850</v>
      </c>
      <c r="I1091" s="280" t="s">
        <v>2851</v>
      </c>
      <c r="J1091" s="279" t="s">
        <v>2852</v>
      </c>
      <c r="K1091" s="278" t="s">
        <v>2853</v>
      </c>
      <c r="L1091" s="279" t="s">
        <v>2850</v>
      </c>
      <c r="M1091" s="280" t="s">
        <v>2851</v>
      </c>
      <c r="N1091" s="279" t="s">
        <v>2852</v>
      </c>
    </row>
    <row r="1092" spans="2:14" x14ac:dyDescent="0.2">
      <c r="B1092" s="129" t="s">
        <v>1302</v>
      </c>
      <c r="C1092" s="281">
        <v>0</v>
      </c>
      <c r="D1092" s="282">
        <v>0</v>
      </c>
      <c r="E1092" s="283">
        <v>0</v>
      </c>
      <c r="F1092" s="282">
        <v>0</v>
      </c>
      <c r="G1092" s="281">
        <v>0</v>
      </c>
      <c r="H1092" s="282">
        <v>0</v>
      </c>
      <c r="I1092" s="283">
        <v>0</v>
      </c>
      <c r="J1092" s="282">
        <v>0</v>
      </c>
      <c r="K1092" s="281">
        <v>0</v>
      </c>
      <c r="L1092" s="282">
        <v>0</v>
      </c>
      <c r="M1092" s="283">
        <v>0</v>
      </c>
      <c r="N1092" s="282">
        <v>0</v>
      </c>
    </row>
    <row r="1093" spans="2:14" x14ac:dyDescent="0.2">
      <c r="B1093" s="104" t="s">
        <v>1303</v>
      </c>
      <c r="C1093" s="284">
        <v>2131</v>
      </c>
      <c r="D1093" s="285">
        <v>1106.0150164242141</v>
      </c>
      <c r="E1093" s="286">
        <v>0.43171882824832553</v>
      </c>
      <c r="F1093" s="285">
        <v>9919</v>
      </c>
      <c r="G1093" s="284">
        <v>439</v>
      </c>
      <c r="H1093" s="285">
        <v>0</v>
      </c>
      <c r="I1093" s="286">
        <v>0</v>
      </c>
      <c r="J1093" s="285">
        <v>0</v>
      </c>
      <c r="K1093" s="284">
        <v>183</v>
      </c>
      <c r="L1093" s="285">
        <v>150.98907103825135</v>
      </c>
      <c r="M1093" s="286">
        <v>0.20301088857214222</v>
      </c>
      <c r="N1093" s="285">
        <v>404</v>
      </c>
    </row>
    <row r="1094" spans="2:14" x14ac:dyDescent="0.2">
      <c r="B1094" s="104" t="s">
        <v>1304</v>
      </c>
      <c r="C1094" s="284">
        <v>351</v>
      </c>
      <c r="D1094" s="285">
        <v>1600.4957264957266</v>
      </c>
      <c r="E1094" s="286">
        <v>0.53996274488318852</v>
      </c>
      <c r="F1094" s="285">
        <v>8727</v>
      </c>
      <c r="G1094" s="284">
        <v>54</v>
      </c>
      <c r="H1094" s="285">
        <v>0</v>
      </c>
      <c r="I1094" s="286">
        <v>0</v>
      </c>
      <c r="J1094" s="285">
        <v>0</v>
      </c>
      <c r="K1094" s="284">
        <v>0</v>
      </c>
      <c r="L1094" s="285">
        <v>0</v>
      </c>
      <c r="M1094" s="286">
        <v>0</v>
      </c>
      <c r="N1094" s="285">
        <v>0</v>
      </c>
    </row>
    <row r="1095" spans="2:14" x14ac:dyDescent="0.2">
      <c r="B1095" s="104" t="s">
        <v>1305</v>
      </c>
      <c r="C1095" s="284">
        <v>882</v>
      </c>
      <c r="D1095" s="285">
        <v>2429.8401360544217</v>
      </c>
      <c r="E1095" s="286">
        <v>0.64181188738518857</v>
      </c>
      <c r="F1095" s="285">
        <v>28392</v>
      </c>
      <c r="G1095" s="284">
        <v>271</v>
      </c>
      <c r="H1095" s="285">
        <v>0</v>
      </c>
      <c r="I1095" s="286">
        <v>0</v>
      </c>
      <c r="J1095" s="285">
        <v>0</v>
      </c>
      <c r="K1095" s="284">
        <v>35</v>
      </c>
      <c r="L1095" s="285">
        <v>210.85714285714286</v>
      </c>
      <c r="M1095" s="286">
        <v>0.20291448996425632</v>
      </c>
      <c r="N1095" s="285">
        <v>720</v>
      </c>
    </row>
    <row r="1096" spans="2:14" x14ac:dyDescent="0.2">
      <c r="B1096" s="104" t="s">
        <v>1306</v>
      </c>
      <c r="C1096" s="284">
        <v>975</v>
      </c>
      <c r="D1096" s="285">
        <v>291.57846153846151</v>
      </c>
      <c r="E1096" s="286">
        <v>0.24611912349459386</v>
      </c>
      <c r="F1096" s="285">
        <v>678</v>
      </c>
      <c r="G1096" s="284">
        <v>529</v>
      </c>
      <c r="H1096" s="285">
        <v>0</v>
      </c>
      <c r="I1096" s="286">
        <v>0</v>
      </c>
      <c r="J1096" s="285">
        <v>0</v>
      </c>
      <c r="K1096" s="284">
        <v>99</v>
      </c>
      <c r="L1096" s="285">
        <v>100.74747474747475</v>
      </c>
      <c r="M1096" s="286">
        <v>0.19911363091910883</v>
      </c>
      <c r="N1096" s="285">
        <v>295</v>
      </c>
    </row>
    <row r="1097" spans="2:14" x14ac:dyDescent="0.2">
      <c r="B1097" s="104" t="s">
        <v>1307</v>
      </c>
      <c r="C1097" s="284">
        <v>0</v>
      </c>
      <c r="D1097" s="285">
        <v>0</v>
      </c>
      <c r="E1097" s="286">
        <v>0</v>
      </c>
      <c r="F1097" s="285">
        <v>0</v>
      </c>
      <c r="G1097" s="284">
        <v>1</v>
      </c>
      <c r="H1097" s="285">
        <v>0</v>
      </c>
      <c r="I1097" s="286">
        <v>0</v>
      </c>
      <c r="J1097" s="285">
        <v>0</v>
      </c>
      <c r="K1097" s="284">
        <v>0</v>
      </c>
      <c r="L1097" s="285">
        <v>0</v>
      </c>
      <c r="M1097" s="286">
        <v>0</v>
      </c>
      <c r="N1097" s="285">
        <v>0</v>
      </c>
    </row>
    <row r="1098" spans="2:14" x14ac:dyDescent="0.2">
      <c r="B1098" s="104" t="s">
        <v>1308</v>
      </c>
      <c r="C1098" s="284">
        <v>0</v>
      </c>
      <c r="D1098" s="285">
        <v>0</v>
      </c>
      <c r="E1098" s="286">
        <v>0</v>
      </c>
      <c r="F1098" s="285">
        <v>0</v>
      </c>
      <c r="G1098" s="284">
        <v>0</v>
      </c>
      <c r="H1098" s="285">
        <v>0</v>
      </c>
      <c r="I1098" s="286">
        <v>0</v>
      </c>
      <c r="J1098" s="285">
        <v>0</v>
      </c>
      <c r="K1098" s="284">
        <v>0</v>
      </c>
      <c r="L1098" s="285">
        <v>0</v>
      </c>
      <c r="M1098" s="286">
        <v>0</v>
      </c>
      <c r="N1098" s="285">
        <v>0</v>
      </c>
    </row>
    <row r="1099" spans="2:14" x14ac:dyDescent="0.2">
      <c r="B1099" s="104" t="s">
        <v>1309</v>
      </c>
      <c r="C1099" s="284">
        <v>1095</v>
      </c>
      <c r="D1099" s="285">
        <v>273.52876712328765</v>
      </c>
      <c r="E1099" s="286">
        <v>0.25482832435449354</v>
      </c>
      <c r="F1099" s="285">
        <v>699</v>
      </c>
      <c r="G1099" s="284">
        <v>546</v>
      </c>
      <c r="H1099" s="285">
        <v>0</v>
      </c>
      <c r="I1099" s="286">
        <v>0</v>
      </c>
      <c r="J1099" s="285">
        <v>0</v>
      </c>
      <c r="K1099" s="284">
        <v>98</v>
      </c>
      <c r="L1099" s="285">
        <v>93.132653061224488</v>
      </c>
      <c r="M1099" s="286">
        <v>0.1996893186890123</v>
      </c>
      <c r="N1099" s="285">
        <v>252</v>
      </c>
    </row>
    <row r="1100" spans="2:14" x14ac:dyDescent="0.2">
      <c r="B1100" s="104" t="s">
        <v>1310</v>
      </c>
      <c r="C1100" s="284">
        <v>0</v>
      </c>
      <c r="D1100" s="285">
        <v>0</v>
      </c>
      <c r="E1100" s="286">
        <v>0</v>
      </c>
      <c r="F1100" s="285">
        <v>0</v>
      </c>
      <c r="G1100" s="284">
        <v>0</v>
      </c>
      <c r="H1100" s="285">
        <v>0</v>
      </c>
      <c r="I1100" s="286">
        <v>0</v>
      </c>
      <c r="J1100" s="285">
        <v>0</v>
      </c>
      <c r="K1100" s="284">
        <v>0</v>
      </c>
      <c r="L1100" s="285">
        <v>0</v>
      </c>
      <c r="M1100" s="286">
        <v>0</v>
      </c>
      <c r="N1100" s="285">
        <v>0</v>
      </c>
    </row>
    <row r="1101" spans="2:14" x14ac:dyDescent="0.2">
      <c r="B1101" s="104" t="s">
        <v>1311</v>
      </c>
      <c r="C1101" s="284">
        <v>1095</v>
      </c>
      <c r="D1101" s="285">
        <v>384.68127853881276</v>
      </c>
      <c r="E1101" s="286">
        <v>0.26074888250744221</v>
      </c>
      <c r="F1101" s="285">
        <v>1646</v>
      </c>
      <c r="G1101" s="284">
        <v>418</v>
      </c>
      <c r="H1101" s="285">
        <v>0</v>
      </c>
      <c r="I1101" s="286">
        <v>0</v>
      </c>
      <c r="J1101" s="285">
        <v>0</v>
      </c>
      <c r="K1101" s="284">
        <v>352</v>
      </c>
      <c r="L1101" s="285">
        <v>147.42329545454547</v>
      </c>
      <c r="M1101" s="286">
        <v>0.19814126819880951</v>
      </c>
      <c r="N1101" s="285">
        <v>961</v>
      </c>
    </row>
    <row r="1102" spans="2:14" x14ac:dyDescent="0.2">
      <c r="B1102" s="104" t="s">
        <v>1312</v>
      </c>
      <c r="C1102" s="284">
        <v>997</v>
      </c>
      <c r="D1102" s="285">
        <v>243.84353059177533</v>
      </c>
      <c r="E1102" s="286">
        <v>0.20800973345095164</v>
      </c>
      <c r="F1102" s="285">
        <v>684</v>
      </c>
      <c r="G1102" s="284">
        <v>627</v>
      </c>
      <c r="H1102" s="285">
        <v>0</v>
      </c>
      <c r="I1102" s="286">
        <v>0</v>
      </c>
      <c r="J1102" s="285">
        <v>0</v>
      </c>
      <c r="K1102" s="284">
        <v>219</v>
      </c>
      <c r="L1102" s="285">
        <v>114.22831050228311</v>
      </c>
      <c r="M1102" s="286">
        <v>0.19950395163927226</v>
      </c>
      <c r="N1102" s="285">
        <v>342</v>
      </c>
    </row>
    <row r="1103" spans="2:14" x14ac:dyDescent="0.2">
      <c r="B1103" s="104" t="s">
        <v>1313</v>
      </c>
      <c r="C1103" s="284">
        <v>68</v>
      </c>
      <c r="D1103" s="285">
        <v>1072.8088235294117</v>
      </c>
      <c r="E1103" s="286">
        <v>0.5532710422133571</v>
      </c>
      <c r="F1103" s="285">
        <v>3570</v>
      </c>
      <c r="G1103" s="284">
        <v>15</v>
      </c>
      <c r="H1103" s="285">
        <v>0</v>
      </c>
      <c r="I1103" s="286">
        <v>0</v>
      </c>
      <c r="J1103" s="285">
        <v>0</v>
      </c>
      <c r="K1103" s="284">
        <v>2</v>
      </c>
      <c r="L1103" s="285">
        <v>181</v>
      </c>
      <c r="M1103" s="286">
        <v>0.20864553314121048</v>
      </c>
      <c r="N1103" s="285">
        <v>228</v>
      </c>
    </row>
    <row r="1104" spans="2:14" x14ac:dyDescent="0.2">
      <c r="B1104" s="104" t="s">
        <v>1314</v>
      </c>
      <c r="C1104" s="284">
        <v>377</v>
      </c>
      <c r="D1104" s="285">
        <v>275.48806366047745</v>
      </c>
      <c r="E1104" s="286">
        <v>0.2630433901670568</v>
      </c>
      <c r="F1104" s="285">
        <v>596</v>
      </c>
      <c r="G1104" s="284">
        <v>333</v>
      </c>
      <c r="H1104" s="285">
        <v>0</v>
      </c>
      <c r="I1104" s="286">
        <v>0</v>
      </c>
      <c r="J1104" s="285">
        <v>0</v>
      </c>
      <c r="K1104" s="284">
        <v>401</v>
      </c>
      <c r="L1104" s="285">
        <v>109.39900249376558</v>
      </c>
      <c r="M1104" s="286">
        <v>0.1976472814431689</v>
      </c>
      <c r="N1104" s="285">
        <v>361</v>
      </c>
    </row>
    <row r="1105" spans="2:14" x14ac:dyDescent="0.2">
      <c r="B1105" s="104" t="s">
        <v>1315</v>
      </c>
      <c r="C1105" s="284">
        <v>0</v>
      </c>
      <c r="D1105" s="285">
        <v>0</v>
      </c>
      <c r="E1105" s="286">
        <v>0</v>
      </c>
      <c r="F1105" s="285">
        <v>0</v>
      </c>
      <c r="G1105" s="284">
        <v>2</v>
      </c>
      <c r="H1105" s="285">
        <v>0</v>
      </c>
      <c r="I1105" s="286">
        <v>0</v>
      </c>
      <c r="J1105" s="285">
        <v>0</v>
      </c>
      <c r="K1105" s="284">
        <v>0</v>
      </c>
      <c r="L1105" s="285">
        <v>0</v>
      </c>
      <c r="M1105" s="286">
        <v>0</v>
      </c>
      <c r="N1105" s="285">
        <v>0</v>
      </c>
    </row>
    <row r="1106" spans="2:14" x14ac:dyDescent="0.2">
      <c r="B1106" s="104" t="s">
        <v>1316</v>
      </c>
      <c r="C1106" s="284">
        <v>0</v>
      </c>
      <c r="D1106" s="285">
        <v>0</v>
      </c>
      <c r="E1106" s="286">
        <v>0</v>
      </c>
      <c r="F1106" s="285">
        <v>0</v>
      </c>
      <c r="G1106" s="284">
        <v>0</v>
      </c>
      <c r="H1106" s="285">
        <v>0</v>
      </c>
      <c r="I1106" s="286">
        <v>0</v>
      </c>
      <c r="J1106" s="285">
        <v>0</v>
      </c>
      <c r="K1106" s="284">
        <v>0</v>
      </c>
      <c r="L1106" s="285">
        <v>0</v>
      </c>
      <c r="M1106" s="286">
        <v>0</v>
      </c>
      <c r="N1106" s="285">
        <v>0</v>
      </c>
    </row>
    <row r="1107" spans="2:14" x14ac:dyDescent="0.2">
      <c r="B1107" s="104" t="s">
        <v>1317</v>
      </c>
      <c r="C1107" s="284">
        <v>0</v>
      </c>
      <c r="D1107" s="285">
        <v>0</v>
      </c>
      <c r="E1107" s="286">
        <v>0</v>
      </c>
      <c r="F1107" s="285">
        <v>0</v>
      </c>
      <c r="G1107" s="284">
        <v>0</v>
      </c>
      <c r="H1107" s="285">
        <v>0</v>
      </c>
      <c r="I1107" s="286">
        <v>0</v>
      </c>
      <c r="J1107" s="285">
        <v>0</v>
      </c>
      <c r="K1107" s="284">
        <v>0</v>
      </c>
      <c r="L1107" s="285">
        <v>0</v>
      </c>
      <c r="M1107" s="286">
        <v>0</v>
      </c>
      <c r="N1107" s="285">
        <v>0</v>
      </c>
    </row>
    <row r="1108" spans="2:14" x14ac:dyDescent="0.2">
      <c r="B1108" s="104" t="s">
        <v>1318</v>
      </c>
      <c r="C1108" s="284">
        <v>950</v>
      </c>
      <c r="D1108" s="285">
        <v>738.49789473684211</v>
      </c>
      <c r="E1108" s="286">
        <v>0.41719596179679463</v>
      </c>
      <c r="F1108" s="285">
        <v>11248</v>
      </c>
      <c r="G1108" s="284">
        <v>368</v>
      </c>
      <c r="H1108" s="285">
        <v>0</v>
      </c>
      <c r="I1108" s="286">
        <v>0</v>
      </c>
      <c r="J1108" s="285">
        <v>0</v>
      </c>
      <c r="K1108" s="284">
        <v>63</v>
      </c>
      <c r="L1108" s="285">
        <v>120.88888888888889</v>
      </c>
      <c r="M1108" s="286">
        <v>0.20557669986773552</v>
      </c>
      <c r="N1108" s="285">
        <v>255</v>
      </c>
    </row>
    <row r="1109" spans="2:14" x14ac:dyDescent="0.2">
      <c r="B1109" s="104" t="s">
        <v>1319</v>
      </c>
      <c r="C1109" s="284">
        <v>0</v>
      </c>
      <c r="D1109" s="285">
        <v>0</v>
      </c>
      <c r="E1109" s="286">
        <v>0</v>
      </c>
      <c r="F1109" s="285">
        <v>0</v>
      </c>
      <c r="G1109" s="284">
        <v>0</v>
      </c>
      <c r="H1109" s="285">
        <v>0</v>
      </c>
      <c r="I1109" s="286">
        <v>0</v>
      </c>
      <c r="J1109" s="285">
        <v>0</v>
      </c>
      <c r="K1109" s="284">
        <v>0</v>
      </c>
      <c r="L1109" s="285">
        <v>0</v>
      </c>
      <c r="M1109" s="286">
        <v>0</v>
      </c>
      <c r="N1109" s="285">
        <v>0</v>
      </c>
    </row>
    <row r="1110" spans="2:14" x14ac:dyDescent="0.2">
      <c r="B1110" s="104" t="s">
        <v>1320</v>
      </c>
      <c r="C1110" s="284">
        <v>2104</v>
      </c>
      <c r="D1110" s="285">
        <v>1433.9139733840304</v>
      </c>
      <c r="E1110" s="286">
        <v>0.56371378010200801</v>
      </c>
      <c r="F1110" s="285">
        <v>8424</v>
      </c>
      <c r="G1110" s="284">
        <v>680</v>
      </c>
      <c r="H1110" s="285">
        <v>0</v>
      </c>
      <c r="I1110" s="286">
        <v>0</v>
      </c>
      <c r="J1110" s="285">
        <v>0</v>
      </c>
      <c r="K1110" s="284">
        <v>321</v>
      </c>
      <c r="L1110" s="285">
        <v>150.84735202492212</v>
      </c>
      <c r="M1110" s="286">
        <v>0.20059903805921619</v>
      </c>
      <c r="N1110" s="285">
        <v>408</v>
      </c>
    </row>
    <row r="1111" spans="2:14" x14ac:dyDescent="0.2">
      <c r="B1111" s="104" t="s">
        <v>1321</v>
      </c>
      <c r="C1111" s="284">
        <v>3436</v>
      </c>
      <c r="D1111" s="285">
        <v>788.51484284051219</v>
      </c>
      <c r="E1111" s="286">
        <v>0.33134417032763164</v>
      </c>
      <c r="F1111" s="285">
        <v>8874</v>
      </c>
      <c r="G1111" s="284">
        <v>983</v>
      </c>
      <c r="H1111" s="285">
        <v>0</v>
      </c>
      <c r="I1111" s="286">
        <v>0</v>
      </c>
      <c r="J1111" s="285">
        <v>0</v>
      </c>
      <c r="K1111" s="284">
        <v>414</v>
      </c>
      <c r="L1111" s="285">
        <v>158.07971014492753</v>
      </c>
      <c r="M1111" s="286">
        <v>0.20032139577594132</v>
      </c>
      <c r="N1111" s="285">
        <v>500</v>
      </c>
    </row>
    <row r="1112" spans="2:14" x14ac:dyDescent="0.2">
      <c r="B1112" s="104" t="s">
        <v>1322</v>
      </c>
      <c r="C1112" s="284">
        <v>174</v>
      </c>
      <c r="D1112" s="285">
        <v>948.17816091954023</v>
      </c>
      <c r="E1112" s="286">
        <v>0.28958509588887216</v>
      </c>
      <c r="F1112" s="285">
        <v>11150</v>
      </c>
      <c r="G1112" s="284">
        <v>34</v>
      </c>
      <c r="H1112" s="285">
        <v>0</v>
      </c>
      <c r="I1112" s="286">
        <v>0</v>
      </c>
      <c r="J1112" s="285">
        <v>0</v>
      </c>
      <c r="K1112" s="284">
        <v>0</v>
      </c>
      <c r="L1112" s="285">
        <v>0</v>
      </c>
      <c r="M1112" s="286">
        <v>0</v>
      </c>
      <c r="N1112" s="285">
        <v>0</v>
      </c>
    </row>
    <row r="1113" spans="2:14" x14ac:dyDescent="0.2">
      <c r="B1113" s="104" t="s">
        <v>1323</v>
      </c>
      <c r="C1113" s="284">
        <v>67</v>
      </c>
      <c r="D1113" s="285">
        <v>1640.0149253731342</v>
      </c>
      <c r="E1113" s="286">
        <v>0.30449758909272284</v>
      </c>
      <c r="F1113" s="285">
        <v>7041</v>
      </c>
      <c r="G1113" s="284">
        <v>28</v>
      </c>
      <c r="H1113" s="285">
        <v>0</v>
      </c>
      <c r="I1113" s="286">
        <v>0</v>
      </c>
      <c r="J1113" s="285">
        <v>0</v>
      </c>
      <c r="K1113" s="284">
        <v>6</v>
      </c>
      <c r="L1113" s="285">
        <v>304</v>
      </c>
      <c r="M1113" s="286">
        <v>0.1998247151621384</v>
      </c>
      <c r="N1113" s="285">
        <v>692</v>
      </c>
    </row>
    <row r="1114" spans="2:14" x14ac:dyDescent="0.2">
      <c r="B1114" s="104" t="s">
        <v>1324</v>
      </c>
      <c r="C1114" s="284">
        <v>499</v>
      </c>
      <c r="D1114" s="285">
        <v>216.86372745490982</v>
      </c>
      <c r="E1114" s="286">
        <v>0.12716604737630055</v>
      </c>
      <c r="F1114" s="285">
        <v>790</v>
      </c>
      <c r="G1114" s="284">
        <v>724</v>
      </c>
      <c r="H1114" s="285">
        <v>0</v>
      </c>
      <c r="I1114" s="286">
        <v>0</v>
      </c>
      <c r="J1114" s="285">
        <v>0</v>
      </c>
      <c r="K1114" s="284">
        <v>136</v>
      </c>
      <c r="L1114" s="285">
        <v>153.45588235294119</v>
      </c>
      <c r="M1114" s="286">
        <v>0.19780303102105035</v>
      </c>
      <c r="N1114" s="285">
        <v>841</v>
      </c>
    </row>
    <row r="1115" spans="2:14" x14ac:dyDescent="0.2">
      <c r="B1115" s="104" t="s">
        <v>1325</v>
      </c>
      <c r="C1115" s="284">
        <v>632</v>
      </c>
      <c r="D1115" s="285">
        <v>502.21677215189874</v>
      </c>
      <c r="E1115" s="286">
        <v>0.14564830038513632</v>
      </c>
      <c r="F1115" s="285">
        <v>22508</v>
      </c>
      <c r="G1115" s="284">
        <v>395</v>
      </c>
      <c r="H1115" s="285">
        <v>0</v>
      </c>
      <c r="I1115" s="286">
        <v>0</v>
      </c>
      <c r="J1115" s="285">
        <v>0</v>
      </c>
      <c r="K1115" s="284">
        <v>150</v>
      </c>
      <c r="L1115" s="285">
        <v>175.56666666666666</v>
      </c>
      <c r="M1115" s="286">
        <v>0.19981486680273441</v>
      </c>
      <c r="N1115" s="285">
        <v>1466</v>
      </c>
    </row>
    <row r="1116" spans="2:14" x14ac:dyDescent="0.2">
      <c r="B1116" s="104" t="s">
        <v>1326</v>
      </c>
      <c r="C1116" s="284">
        <v>1122</v>
      </c>
      <c r="D1116" s="285">
        <v>589.65597147950086</v>
      </c>
      <c r="E1116" s="286">
        <v>0.21949618930457304</v>
      </c>
      <c r="F1116" s="285">
        <v>11783</v>
      </c>
      <c r="G1116" s="284">
        <v>616</v>
      </c>
      <c r="H1116" s="285">
        <v>0</v>
      </c>
      <c r="I1116" s="286">
        <v>0</v>
      </c>
      <c r="J1116" s="285">
        <v>0</v>
      </c>
      <c r="K1116" s="284">
        <v>218</v>
      </c>
      <c r="L1116" s="285">
        <v>169.78899082568807</v>
      </c>
      <c r="M1116" s="286">
        <v>0.19902996149958052</v>
      </c>
      <c r="N1116" s="285">
        <v>598</v>
      </c>
    </row>
    <row r="1117" spans="2:14" x14ac:dyDescent="0.2">
      <c r="B1117" s="104" t="s">
        <v>1327</v>
      </c>
      <c r="C1117" s="284">
        <v>1</v>
      </c>
      <c r="D1117" s="285">
        <v>80</v>
      </c>
      <c r="E1117" s="286">
        <v>0.11444921316165946</v>
      </c>
      <c r="F1117" s="285">
        <v>80</v>
      </c>
      <c r="G1117" s="284">
        <v>28</v>
      </c>
      <c r="H1117" s="285">
        <v>0</v>
      </c>
      <c r="I1117" s="286">
        <v>0</v>
      </c>
      <c r="J1117" s="285">
        <v>0</v>
      </c>
      <c r="K1117" s="284">
        <v>0</v>
      </c>
      <c r="L1117" s="285">
        <v>0</v>
      </c>
      <c r="M1117" s="286">
        <v>0</v>
      </c>
      <c r="N1117" s="285">
        <v>0</v>
      </c>
    </row>
    <row r="1118" spans="2:14" x14ac:dyDescent="0.2">
      <c r="B1118" s="104" t="s">
        <v>1328</v>
      </c>
      <c r="C1118" s="284">
        <v>0</v>
      </c>
      <c r="D1118" s="285">
        <v>0</v>
      </c>
      <c r="E1118" s="286">
        <v>0</v>
      </c>
      <c r="F1118" s="285">
        <v>0</v>
      </c>
      <c r="G1118" s="284">
        <v>0</v>
      </c>
      <c r="H1118" s="285">
        <v>0</v>
      </c>
      <c r="I1118" s="286">
        <v>0</v>
      </c>
      <c r="J1118" s="285">
        <v>0</v>
      </c>
      <c r="K1118" s="284">
        <v>0</v>
      </c>
      <c r="L1118" s="285">
        <v>0</v>
      </c>
      <c r="M1118" s="286">
        <v>0</v>
      </c>
      <c r="N1118" s="285">
        <v>0</v>
      </c>
    </row>
    <row r="1119" spans="2:14" x14ac:dyDescent="0.2">
      <c r="B1119" s="104" t="s">
        <v>1329</v>
      </c>
      <c r="C1119" s="284">
        <v>524</v>
      </c>
      <c r="D1119" s="285">
        <v>917.90076335877859</v>
      </c>
      <c r="E1119" s="286">
        <v>0.15167569190327157</v>
      </c>
      <c r="F1119" s="285">
        <v>9491</v>
      </c>
      <c r="G1119" s="284">
        <v>156</v>
      </c>
      <c r="H1119" s="285">
        <v>0</v>
      </c>
      <c r="I1119" s="286">
        <v>0</v>
      </c>
      <c r="J1119" s="285">
        <v>0</v>
      </c>
      <c r="K1119" s="284">
        <v>76</v>
      </c>
      <c r="L1119" s="285">
        <v>262.57894736842104</v>
      </c>
      <c r="M1119" s="286">
        <v>0.20069795741856322</v>
      </c>
      <c r="N1119" s="285">
        <v>864</v>
      </c>
    </row>
    <row r="1120" spans="2:14" x14ac:dyDescent="0.2">
      <c r="B1120" s="104" t="s">
        <v>1330</v>
      </c>
      <c r="C1120" s="284">
        <v>580</v>
      </c>
      <c r="D1120" s="285">
        <v>202</v>
      </c>
      <c r="E1120" s="286">
        <v>0.10491833814223983</v>
      </c>
      <c r="F1120" s="285">
        <v>3116</v>
      </c>
      <c r="G1120" s="284">
        <v>205</v>
      </c>
      <c r="H1120" s="285">
        <v>0</v>
      </c>
      <c r="I1120" s="286">
        <v>0</v>
      </c>
      <c r="J1120" s="285">
        <v>0</v>
      </c>
      <c r="K1120" s="284">
        <v>75</v>
      </c>
      <c r="L1120" s="285">
        <v>154.19999999999999</v>
      </c>
      <c r="M1120" s="286">
        <v>0.19842495367510815</v>
      </c>
      <c r="N1120" s="285">
        <v>921</v>
      </c>
    </row>
    <row r="1121" spans="2:14" x14ac:dyDescent="0.2">
      <c r="B1121" s="104" t="s">
        <v>1331</v>
      </c>
      <c r="C1121" s="284">
        <v>731</v>
      </c>
      <c r="D1121" s="285">
        <v>621.42407660738718</v>
      </c>
      <c r="E1121" s="286">
        <v>0.18982464263268395</v>
      </c>
      <c r="F1121" s="285">
        <v>6010</v>
      </c>
      <c r="G1121" s="284">
        <v>280</v>
      </c>
      <c r="H1121" s="285">
        <v>0</v>
      </c>
      <c r="I1121" s="286">
        <v>0</v>
      </c>
      <c r="J1121" s="285">
        <v>0</v>
      </c>
      <c r="K1121" s="284">
        <v>171</v>
      </c>
      <c r="L1121" s="285">
        <v>154.36842105263159</v>
      </c>
      <c r="M1121" s="286">
        <v>0.19841251944889171</v>
      </c>
      <c r="N1121" s="285">
        <v>625</v>
      </c>
    </row>
    <row r="1122" spans="2:14" x14ac:dyDescent="0.2">
      <c r="B1122" s="104" t="s">
        <v>1332</v>
      </c>
      <c r="C1122" s="284">
        <v>961</v>
      </c>
      <c r="D1122" s="285">
        <v>362.25286160249738</v>
      </c>
      <c r="E1122" s="286">
        <v>0.15700309338374874</v>
      </c>
      <c r="F1122" s="285">
        <v>5979</v>
      </c>
      <c r="G1122" s="284">
        <v>263</v>
      </c>
      <c r="H1122" s="285">
        <v>0</v>
      </c>
      <c r="I1122" s="286">
        <v>0</v>
      </c>
      <c r="J1122" s="285">
        <v>0</v>
      </c>
      <c r="K1122" s="284">
        <v>113</v>
      </c>
      <c r="L1122" s="285">
        <v>130.78761061946904</v>
      </c>
      <c r="M1122" s="286">
        <v>0.19667309867589333</v>
      </c>
      <c r="N1122" s="285">
        <v>444</v>
      </c>
    </row>
    <row r="1123" spans="2:14" x14ac:dyDescent="0.2">
      <c r="B1123" s="104" t="s">
        <v>1333</v>
      </c>
      <c r="C1123" s="284">
        <v>1083</v>
      </c>
      <c r="D1123" s="285">
        <v>338.25669436749769</v>
      </c>
      <c r="E1123" s="286">
        <v>0.17656094338831485</v>
      </c>
      <c r="F1123" s="285">
        <v>11613</v>
      </c>
      <c r="G1123" s="284">
        <v>912</v>
      </c>
      <c r="H1123" s="285">
        <v>0</v>
      </c>
      <c r="I1123" s="286">
        <v>0</v>
      </c>
      <c r="J1123" s="285">
        <v>0</v>
      </c>
      <c r="K1123" s="284">
        <v>387</v>
      </c>
      <c r="L1123" s="285">
        <v>122.44961240310077</v>
      </c>
      <c r="M1123" s="286">
        <v>0.19635369188696439</v>
      </c>
      <c r="N1123" s="285">
        <v>434</v>
      </c>
    </row>
    <row r="1124" spans="2:14" x14ac:dyDescent="0.2">
      <c r="B1124" s="104" t="s">
        <v>1334</v>
      </c>
      <c r="C1124" s="284">
        <v>0</v>
      </c>
      <c r="D1124" s="285">
        <v>0</v>
      </c>
      <c r="E1124" s="286">
        <v>0</v>
      </c>
      <c r="F1124" s="285">
        <v>0</v>
      </c>
      <c r="G1124" s="284">
        <v>0</v>
      </c>
      <c r="H1124" s="285">
        <v>0</v>
      </c>
      <c r="I1124" s="286">
        <v>0</v>
      </c>
      <c r="J1124" s="285">
        <v>0</v>
      </c>
      <c r="K1124" s="284">
        <v>0</v>
      </c>
      <c r="L1124" s="285">
        <v>0</v>
      </c>
      <c r="M1124" s="286">
        <v>0</v>
      </c>
      <c r="N1124" s="285">
        <v>0</v>
      </c>
    </row>
    <row r="1125" spans="2:14" x14ac:dyDescent="0.2">
      <c r="B1125" s="104" t="s">
        <v>1335</v>
      </c>
      <c r="C1125" s="284">
        <v>0</v>
      </c>
      <c r="D1125" s="285">
        <v>0</v>
      </c>
      <c r="E1125" s="286">
        <v>0</v>
      </c>
      <c r="F1125" s="285">
        <v>0</v>
      </c>
      <c r="G1125" s="284">
        <v>0</v>
      </c>
      <c r="H1125" s="285">
        <v>0</v>
      </c>
      <c r="I1125" s="286">
        <v>0</v>
      </c>
      <c r="J1125" s="285">
        <v>0</v>
      </c>
      <c r="K1125" s="284">
        <v>0</v>
      </c>
      <c r="L1125" s="285">
        <v>0</v>
      </c>
      <c r="M1125" s="286">
        <v>0</v>
      </c>
      <c r="N1125" s="285">
        <v>0</v>
      </c>
    </row>
    <row r="1126" spans="2:14" x14ac:dyDescent="0.2">
      <c r="B1126" s="104" t="s">
        <v>1336</v>
      </c>
      <c r="C1126" s="284">
        <v>0</v>
      </c>
      <c r="D1126" s="285">
        <v>0</v>
      </c>
      <c r="E1126" s="286">
        <v>0</v>
      </c>
      <c r="F1126" s="285">
        <v>0</v>
      </c>
      <c r="G1126" s="284">
        <v>0</v>
      </c>
      <c r="H1126" s="285">
        <v>0</v>
      </c>
      <c r="I1126" s="286">
        <v>0</v>
      </c>
      <c r="J1126" s="285">
        <v>0</v>
      </c>
      <c r="K1126" s="284">
        <v>0</v>
      </c>
      <c r="L1126" s="285">
        <v>0</v>
      </c>
      <c r="M1126" s="286">
        <v>0</v>
      </c>
      <c r="N1126" s="285">
        <v>0</v>
      </c>
    </row>
    <row r="1127" spans="2:14" x14ac:dyDescent="0.2">
      <c r="B1127" s="104" t="s">
        <v>1337</v>
      </c>
      <c r="C1127" s="284">
        <v>0</v>
      </c>
      <c r="D1127" s="285">
        <v>0</v>
      </c>
      <c r="E1127" s="286">
        <v>0</v>
      </c>
      <c r="F1127" s="285">
        <v>0</v>
      </c>
      <c r="G1127" s="284">
        <v>0</v>
      </c>
      <c r="H1127" s="285">
        <v>0</v>
      </c>
      <c r="I1127" s="286">
        <v>0</v>
      </c>
      <c r="J1127" s="285">
        <v>0</v>
      </c>
      <c r="K1127" s="284">
        <v>0</v>
      </c>
      <c r="L1127" s="285">
        <v>0</v>
      </c>
      <c r="M1127" s="286">
        <v>0</v>
      </c>
      <c r="N1127" s="285">
        <v>0</v>
      </c>
    </row>
    <row r="1128" spans="2:14" x14ac:dyDescent="0.2">
      <c r="B1128" s="104" t="s">
        <v>1338</v>
      </c>
      <c r="C1128" s="284">
        <v>0</v>
      </c>
      <c r="D1128" s="285">
        <v>0</v>
      </c>
      <c r="E1128" s="286">
        <v>0</v>
      </c>
      <c r="F1128" s="285">
        <v>0</v>
      </c>
      <c r="G1128" s="284">
        <v>0</v>
      </c>
      <c r="H1128" s="285">
        <v>0</v>
      </c>
      <c r="I1128" s="286">
        <v>0</v>
      </c>
      <c r="J1128" s="285">
        <v>0</v>
      </c>
      <c r="K1128" s="284">
        <v>0</v>
      </c>
      <c r="L1128" s="285">
        <v>0</v>
      </c>
      <c r="M1128" s="286">
        <v>0</v>
      </c>
      <c r="N1128" s="285">
        <v>0</v>
      </c>
    </row>
    <row r="1129" spans="2:14" x14ac:dyDescent="0.2">
      <c r="B1129" s="104" t="s">
        <v>1339</v>
      </c>
      <c r="C1129" s="284">
        <v>0</v>
      </c>
      <c r="D1129" s="285">
        <v>0</v>
      </c>
      <c r="E1129" s="286">
        <v>0</v>
      </c>
      <c r="F1129" s="285">
        <v>0</v>
      </c>
      <c r="G1129" s="284">
        <v>0</v>
      </c>
      <c r="H1129" s="285">
        <v>0</v>
      </c>
      <c r="I1129" s="286">
        <v>0</v>
      </c>
      <c r="J1129" s="285">
        <v>0</v>
      </c>
      <c r="K1129" s="284">
        <v>0</v>
      </c>
      <c r="L1129" s="285">
        <v>0</v>
      </c>
      <c r="M1129" s="286">
        <v>0</v>
      </c>
      <c r="N1129" s="285">
        <v>0</v>
      </c>
    </row>
    <row r="1130" spans="2:14" x14ac:dyDescent="0.2">
      <c r="B1130" s="104" t="s">
        <v>1340</v>
      </c>
      <c r="C1130" s="284">
        <v>0</v>
      </c>
      <c r="D1130" s="285">
        <v>0</v>
      </c>
      <c r="E1130" s="286">
        <v>0</v>
      </c>
      <c r="F1130" s="285">
        <v>0</v>
      </c>
      <c r="G1130" s="284">
        <v>0</v>
      </c>
      <c r="H1130" s="285">
        <v>0</v>
      </c>
      <c r="I1130" s="286">
        <v>0</v>
      </c>
      <c r="J1130" s="285">
        <v>0</v>
      </c>
      <c r="K1130" s="284">
        <v>0</v>
      </c>
      <c r="L1130" s="285">
        <v>0</v>
      </c>
      <c r="M1130" s="286">
        <v>0</v>
      </c>
      <c r="N1130" s="285">
        <v>0</v>
      </c>
    </row>
    <row r="1131" spans="2:14" x14ac:dyDescent="0.2">
      <c r="B1131" s="104" t="s">
        <v>1341</v>
      </c>
      <c r="C1131" s="284">
        <v>5</v>
      </c>
      <c r="D1131" s="285">
        <v>111</v>
      </c>
      <c r="E1131" s="286">
        <v>0.15929965556831238</v>
      </c>
      <c r="F1131" s="285">
        <v>169</v>
      </c>
      <c r="G1131" s="284">
        <v>2</v>
      </c>
      <c r="H1131" s="285">
        <v>0</v>
      </c>
      <c r="I1131" s="286">
        <v>0</v>
      </c>
      <c r="J1131" s="285">
        <v>0</v>
      </c>
      <c r="K1131" s="284">
        <v>0</v>
      </c>
      <c r="L1131" s="285">
        <v>0</v>
      </c>
      <c r="M1131" s="286">
        <v>0</v>
      </c>
      <c r="N1131" s="285">
        <v>0</v>
      </c>
    </row>
    <row r="1132" spans="2:14" x14ac:dyDescent="0.2">
      <c r="B1132" s="104" t="s">
        <v>1342</v>
      </c>
      <c r="C1132" s="284">
        <v>123</v>
      </c>
      <c r="D1132" s="285">
        <v>114.04065040650407</v>
      </c>
      <c r="E1132" s="286">
        <v>0.15975172256705195</v>
      </c>
      <c r="F1132" s="285">
        <v>201</v>
      </c>
      <c r="G1132" s="284">
        <v>24</v>
      </c>
      <c r="H1132" s="285">
        <v>0</v>
      </c>
      <c r="I1132" s="286">
        <v>0</v>
      </c>
      <c r="J1132" s="285">
        <v>0</v>
      </c>
      <c r="K1132" s="284">
        <v>0</v>
      </c>
      <c r="L1132" s="285">
        <v>0</v>
      </c>
      <c r="M1132" s="286">
        <v>0</v>
      </c>
      <c r="N1132" s="285">
        <v>0</v>
      </c>
    </row>
    <row r="1133" spans="2:14" x14ac:dyDescent="0.2">
      <c r="B1133" s="104" t="s">
        <v>1343</v>
      </c>
      <c r="C1133" s="284">
        <v>247</v>
      </c>
      <c r="D1133" s="285">
        <v>138.47368421052633</v>
      </c>
      <c r="E1133" s="286">
        <v>0.16096665646986841</v>
      </c>
      <c r="F1133" s="285">
        <v>415</v>
      </c>
      <c r="G1133" s="284">
        <v>99</v>
      </c>
      <c r="H1133" s="285">
        <v>0</v>
      </c>
      <c r="I1133" s="286">
        <v>0</v>
      </c>
      <c r="J1133" s="285">
        <v>0</v>
      </c>
      <c r="K1133" s="284">
        <v>0</v>
      </c>
      <c r="L1133" s="285">
        <v>0</v>
      </c>
      <c r="M1133" s="286">
        <v>0</v>
      </c>
      <c r="N1133" s="285">
        <v>0</v>
      </c>
    </row>
    <row r="1134" spans="2:14" x14ac:dyDescent="0.2">
      <c r="B1134" s="104" t="s">
        <v>1344</v>
      </c>
      <c r="C1134" s="284">
        <v>104</v>
      </c>
      <c r="D1134" s="285">
        <v>126.94230769230769</v>
      </c>
      <c r="E1134" s="286">
        <v>0.162530162013099</v>
      </c>
      <c r="F1134" s="285">
        <v>271</v>
      </c>
      <c r="G1134" s="284">
        <v>12</v>
      </c>
      <c r="H1134" s="285">
        <v>0</v>
      </c>
      <c r="I1134" s="286">
        <v>0</v>
      </c>
      <c r="J1134" s="285">
        <v>0</v>
      </c>
      <c r="K1134" s="284">
        <v>0</v>
      </c>
      <c r="L1134" s="285">
        <v>0</v>
      </c>
      <c r="M1134" s="286">
        <v>0</v>
      </c>
      <c r="N1134" s="285">
        <v>0</v>
      </c>
    </row>
    <row r="1135" spans="2:14" x14ac:dyDescent="0.2">
      <c r="B1135" s="104" t="s">
        <v>1345</v>
      </c>
      <c r="C1135" s="284">
        <v>42</v>
      </c>
      <c r="D1135" s="285">
        <v>1251.547619047619</v>
      </c>
      <c r="E1135" s="286">
        <v>0.47962079253994183</v>
      </c>
      <c r="F1135" s="285">
        <v>3180</v>
      </c>
      <c r="G1135" s="284">
        <v>8</v>
      </c>
      <c r="H1135" s="285">
        <v>0</v>
      </c>
      <c r="I1135" s="286">
        <v>0</v>
      </c>
      <c r="J1135" s="285">
        <v>0</v>
      </c>
      <c r="K1135" s="284">
        <v>0</v>
      </c>
      <c r="L1135" s="285">
        <v>0</v>
      </c>
      <c r="M1135" s="286">
        <v>0</v>
      </c>
      <c r="N1135" s="285">
        <v>0</v>
      </c>
    </row>
    <row r="1136" spans="2:14" x14ac:dyDescent="0.2">
      <c r="B1136" s="104" t="s">
        <v>1346</v>
      </c>
      <c r="C1136" s="284">
        <v>43</v>
      </c>
      <c r="D1136" s="285">
        <v>117.81395348837209</v>
      </c>
      <c r="E1136" s="286">
        <v>0.13885538866352376</v>
      </c>
      <c r="F1136" s="285">
        <v>425</v>
      </c>
      <c r="G1136" s="284">
        <v>20</v>
      </c>
      <c r="H1136" s="285">
        <v>0</v>
      </c>
      <c r="I1136" s="286">
        <v>0</v>
      </c>
      <c r="J1136" s="285">
        <v>0</v>
      </c>
      <c r="K1136" s="284">
        <v>0</v>
      </c>
      <c r="L1136" s="285">
        <v>0</v>
      </c>
      <c r="M1136" s="286">
        <v>0</v>
      </c>
      <c r="N1136" s="285">
        <v>0</v>
      </c>
    </row>
    <row r="1137" spans="2:15" x14ac:dyDescent="0.2">
      <c r="B1137" s="104" t="s">
        <v>1347</v>
      </c>
      <c r="C1137" s="284">
        <v>34</v>
      </c>
      <c r="D1137" s="285">
        <v>351.02941176470586</v>
      </c>
      <c r="E1137" s="286">
        <v>0.19094472442204613</v>
      </c>
      <c r="F1137" s="285">
        <v>1232</v>
      </c>
      <c r="G1137" s="284">
        <v>2</v>
      </c>
      <c r="H1137" s="285">
        <v>0</v>
      </c>
      <c r="I1137" s="286">
        <v>0</v>
      </c>
      <c r="J1137" s="285">
        <v>0</v>
      </c>
      <c r="K1137" s="284">
        <v>0</v>
      </c>
      <c r="L1137" s="285">
        <v>0</v>
      </c>
      <c r="M1137" s="286">
        <v>0</v>
      </c>
      <c r="N1137" s="285">
        <v>0</v>
      </c>
    </row>
    <row r="1138" spans="2:15" x14ac:dyDescent="0.2">
      <c r="B1138" s="104" t="s">
        <v>1348</v>
      </c>
      <c r="C1138" s="284">
        <v>32</v>
      </c>
      <c r="D1138" s="285">
        <v>708.78125</v>
      </c>
      <c r="E1138" s="286">
        <v>0.26823326276949278</v>
      </c>
      <c r="F1138" s="285">
        <v>1566</v>
      </c>
      <c r="G1138" s="284">
        <v>0</v>
      </c>
      <c r="H1138" s="285">
        <v>0</v>
      </c>
      <c r="I1138" s="286">
        <v>0</v>
      </c>
      <c r="J1138" s="285">
        <v>0</v>
      </c>
      <c r="K1138" s="284">
        <v>0</v>
      </c>
      <c r="L1138" s="285">
        <v>0</v>
      </c>
      <c r="M1138" s="286">
        <v>0</v>
      </c>
      <c r="N1138" s="285">
        <v>0</v>
      </c>
    </row>
    <row r="1139" spans="2:15" x14ac:dyDescent="0.2">
      <c r="B1139" s="105" t="s">
        <v>1349</v>
      </c>
      <c r="C1139" s="287">
        <v>610</v>
      </c>
      <c r="D1139" s="288">
        <v>145.03606557377049</v>
      </c>
      <c r="E1139" s="289">
        <v>0.15448281642331563</v>
      </c>
      <c r="F1139" s="288">
        <v>1148</v>
      </c>
      <c r="G1139" s="287">
        <v>104</v>
      </c>
      <c r="H1139" s="288">
        <v>0</v>
      </c>
      <c r="I1139" s="289">
        <v>0</v>
      </c>
      <c r="J1139" s="288">
        <v>0</v>
      </c>
      <c r="K1139" s="287">
        <v>1</v>
      </c>
      <c r="L1139" s="288">
        <v>59</v>
      </c>
      <c r="M1139" s="289">
        <v>0.16713881019830024</v>
      </c>
      <c r="N1139" s="288">
        <v>59</v>
      </c>
    </row>
    <row r="1141" spans="2:15" x14ac:dyDescent="0.2">
      <c r="O1141" s="12" t="s">
        <v>313</v>
      </c>
    </row>
    <row r="1142" spans="2:15" x14ac:dyDescent="0.2">
      <c r="O1142" s="12" t="s">
        <v>325</v>
      </c>
    </row>
    <row r="1143" spans="2:15" x14ac:dyDescent="0.2">
      <c r="B1143" s="3" t="s">
        <v>0</v>
      </c>
      <c r="C1143" s="272"/>
      <c r="D1143" s="273"/>
      <c r="E1143" s="274"/>
      <c r="F1143" s="274"/>
      <c r="G1143" s="272"/>
      <c r="H1143" s="273"/>
      <c r="I1143" s="274"/>
      <c r="J1143" s="274"/>
      <c r="K1143" s="272"/>
      <c r="L1143" s="273"/>
      <c r="M1143" s="274"/>
      <c r="N1143" s="274"/>
    </row>
    <row r="1144" spans="2:15" x14ac:dyDescent="0.2">
      <c r="B1144" s="3" t="s">
        <v>277</v>
      </c>
      <c r="C1144" s="272"/>
      <c r="D1144" s="273"/>
      <c r="E1144" s="274"/>
      <c r="F1144" s="274"/>
      <c r="G1144" s="272"/>
      <c r="H1144" s="273"/>
      <c r="I1144" s="274"/>
      <c r="J1144" s="274"/>
      <c r="K1144" s="272"/>
      <c r="L1144" s="273"/>
      <c r="M1144" s="274"/>
      <c r="N1144" s="274"/>
    </row>
    <row r="1145" spans="2:15" x14ac:dyDescent="0.2">
      <c r="B1145" s="103" t="s">
        <v>308</v>
      </c>
      <c r="C1145" s="272"/>
      <c r="D1145" s="273"/>
      <c r="E1145" s="274"/>
      <c r="F1145" s="274"/>
      <c r="G1145" s="272"/>
      <c r="H1145" s="273"/>
      <c r="I1145" s="274"/>
      <c r="J1145" s="274"/>
      <c r="K1145" s="272"/>
      <c r="L1145" s="273"/>
      <c r="M1145" s="274"/>
      <c r="N1145" s="274"/>
    </row>
    <row r="1146" spans="2:15" x14ac:dyDescent="0.2">
      <c r="B1146" s="3"/>
      <c r="C1146" s="101"/>
      <c r="D1146" s="101"/>
      <c r="E1146" s="101"/>
      <c r="F1146" s="101"/>
      <c r="G1146" s="101"/>
      <c r="H1146" s="101"/>
      <c r="I1146" s="101"/>
      <c r="J1146" s="101"/>
      <c r="K1146" s="101"/>
      <c r="L1146" s="101"/>
      <c r="M1146" s="101"/>
      <c r="N1146" s="101"/>
    </row>
    <row r="1147" spans="2:15" x14ac:dyDescent="0.2">
      <c r="B1147" s="109"/>
      <c r="C1147" s="180" t="s">
        <v>152</v>
      </c>
      <c r="D1147" s="275"/>
      <c r="E1147" s="276"/>
      <c r="F1147" s="277"/>
      <c r="G1147" s="180" t="s">
        <v>2699</v>
      </c>
      <c r="H1147" s="275"/>
      <c r="I1147" s="276"/>
      <c r="J1147" s="277"/>
      <c r="K1147" s="180" t="s">
        <v>376</v>
      </c>
      <c r="L1147" s="275"/>
      <c r="M1147" s="276"/>
      <c r="N1147" s="277"/>
    </row>
    <row r="1148" spans="2:15" ht="25.5" x14ac:dyDescent="0.2">
      <c r="B1148" s="181" t="s">
        <v>314</v>
      </c>
      <c r="C1148" s="278" t="s">
        <v>2853</v>
      </c>
      <c r="D1148" s="279" t="s">
        <v>2850</v>
      </c>
      <c r="E1148" s="280" t="s">
        <v>2851</v>
      </c>
      <c r="F1148" s="279" t="s">
        <v>2852</v>
      </c>
      <c r="G1148" s="278" t="s">
        <v>2853</v>
      </c>
      <c r="H1148" s="279" t="s">
        <v>2850</v>
      </c>
      <c r="I1148" s="280" t="s">
        <v>2851</v>
      </c>
      <c r="J1148" s="279" t="s">
        <v>2852</v>
      </c>
      <c r="K1148" s="278" t="s">
        <v>2853</v>
      </c>
      <c r="L1148" s="279" t="s">
        <v>2850</v>
      </c>
      <c r="M1148" s="280" t="s">
        <v>2851</v>
      </c>
      <c r="N1148" s="279" t="s">
        <v>2852</v>
      </c>
    </row>
    <row r="1149" spans="2:15" x14ac:dyDescent="0.2">
      <c r="B1149" s="129" t="s">
        <v>1350</v>
      </c>
      <c r="C1149" s="281">
        <v>191</v>
      </c>
      <c r="D1149" s="282">
        <v>103.12041884816755</v>
      </c>
      <c r="E1149" s="283">
        <v>0.13389621955281816</v>
      </c>
      <c r="F1149" s="282">
        <v>289</v>
      </c>
      <c r="G1149" s="281">
        <v>53</v>
      </c>
      <c r="H1149" s="282">
        <v>0</v>
      </c>
      <c r="I1149" s="283">
        <v>0</v>
      </c>
      <c r="J1149" s="282">
        <v>0</v>
      </c>
      <c r="K1149" s="281">
        <v>2</v>
      </c>
      <c r="L1149" s="282">
        <v>62</v>
      </c>
      <c r="M1149" s="283">
        <v>0.18873668188736681</v>
      </c>
      <c r="N1149" s="282">
        <v>71</v>
      </c>
    </row>
    <row r="1150" spans="2:15" x14ac:dyDescent="0.2">
      <c r="B1150" s="104" t="s">
        <v>1351</v>
      </c>
      <c r="C1150" s="284">
        <v>1102</v>
      </c>
      <c r="D1150" s="285">
        <v>117.05626134301271</v>
      </c>
      <c r="E1150" s="286">
        <v>0.14322990111278644</v>
      </c>
      <c r="F1150" s="285">
        <v>404</v>
      </c>
      <c r="G1150" s="284">
        <v>269</v>
      </c>
      <c r="H1150" s="285">
        <v>0</v>
      </c>
      <c r="I1150" s="286">
        <v>0</v>
      </c>
      <c r="J1150" s="285">
        <v>0</v>
      </c>
      <c r="K1150" s="284">
        <v>6</v>
      </c>
      <c r="L1150" s="285">
        <v>81.833333333333329</v>
      </c>
      <c r="M1150" s="286">
        <v>0.19814366424535912</v>
      </c>
      <c r="N1150" s="285">
        <v>133</v>
      </c>
    </row>
    <row r="1151" spans="2:15" x14ac:dyDescent="0.2">
      <c r="B1151" s="104" t="s">
        <v>1352</v>
      </c>
      <c r="C1151" s="284">
        <v>0</v>
      </c>
      <c r="D1151" s="285">
        <v>0</v>
      </c>
      <c r="E1151" s="286">
        <v>0</v>
      </c>
      <c r="F1151" s="285">
        <v>0</v>
      </c>
      <c r="G1151" s="284">
        <v>0</v>
      </c>
      <c r="H1151" s="285">
        <v>0</v>
      </c>
      <c r="I1151" s="286">
        <v>0</v>
      </c>
      <c r="J1151" s="285">
        <v>0</v>
      </c>
      <c r="K1151" s="284">
        <v>0</v>
      </c>
      <c r="L1151" s="285">
        <v>0</v>
      </c>
      <c r="M1151" s="286">
        <v>0</v>
      </c>
      <c r="N1151" s="285">
        <v>0</v>
      </c>
    </row>
    <row r="1152" spans="2:15" x14ac:dyDescent="0.2">
      <c r="B1152" s="104" t="s">
        <v>1353</v>
      </c>
      <c r="C1152" s="284">
        <v>36</v>
      </c>
      <c r="D1152" s="285">
        <v>163.22222222222223</v>
      </c>
      <c r="E1152" s="286">
        <v>0.18811025386560809</v>
      </c>
      <c r="F1152" s="285">
        <v>336</v>
      </c>
      <c r="G1152" s="284">
        <v>7</v>
      </c>
      <c r="H1152" s="285">
        <v>0</v>
      </c>
      <c r="I1152" s="286">
        <v>0</v>
      </c>
      <c r="J1152" s="285">
        <v>0</v>
      </c>
      <c r="K1152" s="284">
        <v>0</v>
      </c>
      <c r="L1152" s="285">
        <v>0</v>
      </c>
      <c r="M1152" s="286">
        <v>0</v>
      </c>
      <c r="N1152" s="285">
        <v>0</v>
      </c>
    </row>
    <row r="1153" spans="2:14" x14ac:dyDescent="0.2">
      <c r="B1153" s="104" t="s">
        <v>1354</v>
      </c>
      <c r="C1153" s="284">
        <v>169</v>
      </c>
      <c r="D1153" s="285">
        <v>123.33136094674556</v>
      </c>
      <c r="E1153" s="286">
        <v>0.16343861740166865</v>
      </c>
      <c r="F1153" s="285">
        <v>309</v>
      </c>
      <c r="G1153" s="284">
        <v>30</v>
      </c>
      <c r="H1153" s="285">
        <v>0</v>
      </c>
      <c r="I1153" s="286">
        <v>0</v>
      </c>
      <c r="J1153" s="285">
        <v>0</v>
      </c>
      <c r="K1153" s="284">
        <v>0</v>
      </c>
      <c r="L1153" s="285">
        <v>0</v>
      </c>
      <c r="M1153" s="286">
        <v>0</v>
      </c>
      <c r="N1153" s="285">
        <v>0</v>
      </c>
    </row>
    <row r="1154" spans="2:14" x14ac:dyDescent="0.2">
      <c r="B1154" s="104" t="s">
        <v>1355</v>
      </c>
      <c r="C1154" s="284">
        <v>0</v>
      </c>
      <c r="D1154" s="285">
        <v>0</v>
      </c>
      <c r="E1154" s="286">
        <v>0</v>
      </c>
      <c r="F1154" s="285">
        <v>0</v>
      </c>
      <c r="G1154" s="284">
        <v>1</v>
      </c>
      <c r="H1154" s="285">
        <v>0</v>
      </c>
      <c r="I1154" s="286">
        <v>0</v>
      </c>
      <c r="J1154" s="285">
        <v>0</v>
      </c>
      <c r="K1154" s="284">
        <v>0</v>
      </c>
      <c r="L1154" s="285">
        <v>0</v>
      </c>
      <c r="M1154" s="286">
        <v>0</v>
      </c>
      <c r="N1154" s="285">
        <v>0</v>
      </c>
    </row>
    <row r="1155" spans="2:14" x14ac:dyDescent="0.2">
      <c r="B1155" s="104" t="s">
        <v>1356</v>
      </c>
      <c r="C1155" s="284">
        <v>439</v>
      </c>
      <c r="D1155" s="285">
        <v>149.5489749430524</v>
      </c>
      <c r="E1155" s="286">
        <v>0.1328643590324774</v>
      </c>
      <c r="F1155" s="285">
        <v>823</v>
      </c>
      <c r="G1155" s="284">
        <v>101</v>
      </c>
      <c r="H1155" s="285">
        <v>0</v>
      </c>
      <c r="I1155" s="286">
        <v>0</v>
      </c>
      <c r="J1155" s="285">
        <v>0</v>
      </c>
      <c r="K1155" s="284">
        <v>3</v>
      </c>
      <c r="L1155" s="285">
        <v>76.333333333333329</v>
      </c>
      <c r="M1155" s="286">
        <v>0.19741379310344831</v>
      </c>
      <c r="N1155" s="285">
        <v>93</v>
      </c>
    </row>
    <row r="1156" spans="2:14" x14ac:dyDescent="0.2">
      <c r="B1156" s="104" t="s">
        <v>1357</v>
      </c>
      <c r="C1156" s="284">
        <v>487</v>
      </c>
      <c r="D1156" s="285">
        <v>322.53388090349074</v>
      </c>
      <c r="E1156" s="286">
        <v>0.16079281625433017</v>
      </c>
      <c r="F1156" s="285">
        <v>1832</v>
      </c>
      <c r="G1156" s="284">
        <v>19</v>
      </c>
      <c r="H1156" s="285">
        <v>0</v>
      </c>
      <c r="I1156" s="286">
        <v>0</v>
      </c>
      <c r="J1156" s="285">
        <v>0</v>
      </c>
      <c r="K1156" s="284">
        <v>0</v>
      </c>
      <c r="L1156" s="285">
        <v>0</v>
      </c>
      <c r="M1156" s="286">
        <v>0</v>
      </c>
      <c r="N1156" s="285">
        <v>0</v>
      </c>
    </row>
    <row r="1157" spans="2:14" x14ac:dyDescent="0.2">
      <c r="B1157" s="104" t="s">
        <v>1358</v>
      </c>
      <c r="C1157" s="284">
        <v>197</v>
      </c>
      <c r="D1157" s="285">
        <v>115.05583756345177</v>
      </c>
      <c r="E1157" s="286">
        <v>0.15707444854852004</v>
      </c>
      <c r="F1157" s="285">
        <v>286</v>
      </c>
      <c r="G1157" s="284">
        <v>48</v>
      </c>
      <c r="H1157" s="285">
        <v>0</v>
      </c>
      <c r="I1157" s="286">
        <v>0</v>
      </c>
      <c r="J1157" s="285">
        <v>0</v>
      </c>
      <c r="K1157" s="284">
        <v>0</v>
      </c>
      <c r="L1157" s="285">
        <v>0</v>
      </c>
      <c r="M1157" s="286">
        <v>0</v>
      </c>
      <c r="N1157" s="285">
        <v>0</v>
      </c>
    </row>
    <row r="1158" spans="2:14" x14ac:dyDescent="0.2">
      <c r="B1158" s="104" t="s">
        <v>1359</v>
      </c>
      <c r="C1158" s="284">
        <v>32</v>
      </c>
      <c r="D1158" s="285">
        <v>224.40625</v>
      </c>
      <c r="E1158" s="286">
        <v>0.21419197041102422</v>
      </c>
      <c r="F1158" s="285">
        <v>738</v>
      </c>
      <c r="G1158" s="284">
        <v>16</v>
      </c>
      <c r="H1158" s="285">
        <v>0</v>
      </c>
      <c r="I1158" s="286">
        <v>0</v>
      </c>
      <c r="J1158" s="285">
        <v>0</v>
      </c>
      <c r="K1158" s="284">
        <v>0</v>
      </c>
      <c r="L1158" s="285">
        <v>0</v>
      </c>
      <c r="M1158" s="286">
        <v>0</v>
      </c>
      <c r="N1158" s="285">
        <v>0</v>
      </c>
    </row>
    <row r="1159" spans="2:14" x14ac:dyDescent="0.2">
      <c r="B1159" s="104" t="s">
        <v>1360</v>
      </c>
      <c r="C1159" s="284">
        <v>607</v>
      </c>
      <c r="D1159" s="285">
        <v>549.95881383855021</v>
      </c>
      <c r="E1159" s="286">
        <v>0.22735445432887791</v>
      </c>
      <c r="F1159" s="285">
        <v>3827</v>
      </c>
      <c r="G1159" s="284">
        <v>73</v>
      </c>
      <c r="H1159" s="285">
        <v>0</v>
      </c>
      <c r="I1159" s="286">
        <v>0</v>
      </c>
      <c r="J1159" s="285">
        <v>0</v>
      </c>
      <c r="K1159" s="284">
        <v>1</v>
      </c>
      <c r="L1159" s="285">
        <v>133</v>
      </c>
      <c r="M1159" s="286">
        <v>0.20977917981072558</v>
      </c>
      <c r="N1159" s="285">
        <v>133</v>
      </c>
    </row>
    <row r="1160" spans="2:14" x14ac:dyDescent="0.2">
      <c r="B1160" s="104" t="s">
        <v>1361</v>
      </c>
      <c r="C1160" s="284">
        <v>13</v>
      </c>
      <c r="D1160" s="285">
        <v>481.53846153846155</v>
      </c>
      <c r="E1160" s="286">
        <v>0.20455510897624407</v>
      </c>
      <c r="F1160" s="285">
        <v>1636</v>
      </c>
      <c r="G1160" s="284">
        <v>3</v>
      </c>
      <c r="H1160" s="285">
        <v>0</v>
      </c>
      <c r="I1160" s="286">
        <v>0</v>
      </c>
      <c r="J1160" s="285">
        <v>0</v>
      </c>
      <c r="K1160" s="284">
        <v>0</v>
      </c>
      <c r="L1160" s="285">
        <v>0</v>
      </c>
      <c r="M1160" s="286">
        <v>0</v>
      </c>
      <c r="N1160" s="285">
        <v>0</v>
      </c>
    </row>
    <row r="1161" spans="2:14" x14ac:dyDescent="0.2">
      <c r="B1161" s="104" t="s">
        <v>1362</v>
      </c>
      <c r="C1161" s="284">
        <v>26</v>
      </c>
      <c r="D1161" s="285">
        <v>66.5</v>
      </c>
      <c r="E1161" s="286">
        <v>0.117427329530019</v>
      </c>
      <c r="F1161" s="285">
        <v>112</v>
      </c>
      <c r="G1161" s="284">
        <v>0</v>
      </c>
      <c r="H1161" s="285">
        <v>0</v>
      </c>
      <c r="I1161" s="286">
        <v>0</v>
      </c>
      <c r="J1161" s="285">
        <v>0</v>
      </c>
      <c r="K1161" s="284">
        <v>0</v>
      </c>
      <c r="L1161" s="285">
        <v>0</v>
      </c>
      <c r="M1161" s="286">
        <v>0</v>
      </c>
      <c r="N1161" s="285">
        <v>0</v>
      </c>
    </row>
    <row r="1162" spans="2:14" x14ac:dyDescent="0.2">
      <c r="B1162" s="104" t="s">
        <v>1363</v>
      </c>
      <c r="C1162" s="284">
        <v>1670</v>
      </c>
      <c r="D1162" s="285">
        <v>147.04790419161677</v>
      </c>
      <c r="E1162" s="286">
        <v>0.15779496999216058</v>
      </c>
      <c r="F1162" s="285">
        <v>708</v>
      </c>
      <c r="G1162" s="284">
        <v>415</v>
      </c>
      <c r="H1162" s="285">
        <v>0</v>
      </c>
      <c r="I1162" s="286">
        <v>0</v>
      </c>
      <c r="J1162" s="285">
        <v>0</v>
      </c>
      <c r="K1162" s="284">
        <v>1</v>
      </c>
      <c r="L1162" s="285">
        <v>73</v>
      </c>
      <c r="M1162" s="286">
        <v>0.17464114832535893</v>
      </c>
      <c r="N1162" s="285">
        <v>73</v>
      </c>
    </row>
    <row r="1163" spans="2:14" x14ac:dyDescent="0.2">
      <c r="B1163" s="104" t="s">
        <v>1364</v>
      </c>
      <c r="C1163" s="284">
        <v>0</v>
      </c>
      <c r="D1163" s="285">
        <v>0</v>
      </c>
      <c r="E1163" s="286">
        <v>0</v>
      </c>
      <c r="F1163" s="285">
        <v>0</v>
      </c>
      <c r="G1163" s="284">
        <v>0</v>
      </c>
      <c r="H1163" s="285">
        <v>0</v>
      </c>
      <c r="I1163" s="286">
        <v>0</v>
      </c>
      <c r="J1163" s="285">
        <v>0</v>
      </c>
      <c r="K1163" s="284">
        <v>0</v>
      </c>
      <c r="L1163" s="285">
        <v>0</v>
      </c>
      <c r="M1163" s="286">
        <v>0</v>
      </c>
      <c r="N1163" s="285">
        <v>0</v>
      </c>
    </row>
    <row r="1164" spans="2:14" x14ac:dyDescent="0.2">
      <c r="B1164" s="104" t="s">
        <v>1365</v>
      </c>
      <c r="C1164" s="284">
        <v>63</v>
      </c>
      <c r="D1164" s="285">
        <v>117.61904761904762</v>
      </c>
      <c r="E1164" s="286">
        <v>0.15751211631663975</v>
      </c>
      <c r="F1164" s="285">
        <v>246</v>
      </c>
      <c r="G1164" s="284">
        <v>6</v>
      </c>
      <c r="H1164" s="285">
        <v>0</v>
      </c>
      <c r="I1164" s="286">
        <v>0</v>
      </c>
      <c r="J1164" s="285">
        <v>0</v>
      </c>
      <c r="K1164" s="284">
        <v>0</v>
      </c>
      <c r="L1164" s="285">
        <v>0</v>
      </c>
      <c r="M1164" s="286">
        <v>0</v>
      </c>
      <c r="N1164" s="285">
        <v>0</v>
      </c>
    </row>
    <row r="1165" spans="2:14" x14ac:dyDescent="0.2">
      <c r="B1165" s="104" t="s">
        <v>1366</v>
      </c>
      <c r="C1165" s="284">
        <v>90</v>
      </c>
      <c r="D1165" s="285">
        <v>126.94444444444444</v>
      </c>
      <c r="E1165" s="286">
        <v>0.16170351289382068</v>
      </c>
      <c r="F1165" s="285">
        <v>326</v>
      </c>
      <c r="G1165" s="284">
        <v>26</v>
      </c>
      <c r="H1165" s="285">
        <v>0</v>
      </c>
      <c r="I1165" s="286">
        <v>0</v>
      </c>
      <c r="J1165" s="285">
        <v>0</v>
      </c>
      <c r="K1165" s="284">
        <v>0</v>
      </c>
      <c r="L1165" s="285">
        <v>0</v>
      </c>
      <c r="M1165" s="286">
        <v>0</v>
      </c>
      <c r="N1165" s="285">
        <v>0</v>
      </c>
    </row>
    <row r="1166" spans="2:14" x14ac:dyDescent="0.2">
      <c r="B1166" s="104" t="s">
        <v>1367</v>
      </c>
      <c r="C1166" s="284">
        <v>0</v>
      </c>
      <c r="D1166" s="285">
        <v>0</v>
      </c>
      <c r="E1166" s="286">
        <v>0</v>
      </c>
      <c r="F1166" s="285">
        <v>0</v>
      </c>
      <c r="G1166" s="284">
        <v>0</v>
      </c>
      <c r="H1166" s="285">
        <v>0</v>
      </c>
      <c r="I1166" s="286">
        <v>0</v>
      </c>
      <c r="J1166" s="285">
        <v>0</v>
      </c>
      <c r="K1166" s="284">
        <v>0</v>
      </c>
      <c r="L1166" s="285">
        <v>0</v>
      </c>
      <c r="M1166" s="286">
        <v>0</v>
      </c>
      <c r="N1166" s="285">
        <v>0</v>
      </c>
    </row>
    <row r="1167" spans="2:14" x14ac:dyDescent="0.2">
      <c r="B1167" s="104" t="s">
        <v>1368</v>
      </c>
      <c r="C1167" s="284">
        <v>118</v>
      </c>
      <c r="D1167" s="285">
        <v>806.97457627118649</v>
      </c>
      <c r="E1167" s="286">
        <v>0.3142652523745717</v>
      </c>
      <c r="F1167" s="285">
        <v>3481</v>
      </c>
      <c r="G1167" s="284">
        <v>14</v>
      </c>
      <c r="H1167" s="285">
        <v>0</v>
      </c>
      <c r="I1167" s="286">
        <v>0</v>
      </c>
      <c r="J1167" s="285">
        <v>0</v>
      </c>
      <c r="K1167" s="284">
        <v>0</v>
      </c>
      <c r="L1167" s="285">
        <v>0</v>
      </c>
      <c r="M1167" s="286">
        <v>0</v>
      </c>
      <c r="N1167" s="285">
        <v>0</v>
      </c>
    </row>
    <row r="1168" spans="2:14" x14ac:dyDescent="0.2">
      <c r="B1168" s="104" t="s">
        <v>1369</v>
      </c>
      <c r="C1168" s="284">
        <v>13</v>
      </c>
      <c r="D1168" s="285">
        <v>180.07692307692307</v>
      </c>
      <c r="E1168" s="286">
        <v>0.21252837040399464</v>
      </c>
      <c r="F1168" s="285">
        <v>269</v>
      </c>
      <c r="G1168" s="284">
        <v>3</v>
      </c>
      <c r="H1168" s="285">
        <v>0</v>
      </c>
      <c r="I1168" s="286">
        <v>0</v>
      </c>
      <c r="J1168" s="285">
        <v>0</v>
      </c>
      <c r="K1168" s="284">
        <v>0</v>
      </c>
      <c r="L1168" s="285">
        <v>0</v>
      </c>
      <c r="M1168" s="286">
        <v>0</v>
      </c>
      <c r="N1168" s="285">
        <v>0</v>
      </c>
    </row>
    <row r="1169" spans="2:14" x14ac:dyDescent="0.2">
      <c r="B1169" s="104" t="s">
        <v>1370</v>
      </c>
      <c r="C1169" s="284">
        <v>168</v>
      </c>
      <c r="D1169" s="285">
        <v>966.47619047619048</v>
      </c>
      <c r="E1169" s="286">
        <v>0.39175889533102182</v>
      </c>
      <c r="F1169" s="285">
        <v>3075</v>
      </c>
      <c r="G1169" s="284">
        <v>41</v>
      </c>
      <c r="H1169" s="285">
        <v>0</v>
      </c>
      <c r="I1169" s="286">
        <v>0</v>
      </c>
      <c r="J1169" s="285">
        <v>0</v>
      </c>
      <c r="K1169" s="284">
        <v>0</v>
      </c>
      <c r="L1169" s="285">
        <v>0</v>
      </c>
      <c r="M1169" s="286">
        <v>0</v>
      </c>
      <c r="N1169" s="285">
        <v>0</v>
      </c>
    </row>
    <row r="1170" spans="2:14" x14ac:dyDescent="0.2">
      <c r="B1170" s="104" t="s">
        <v>1371</v>
      </c>
      <c r="C1170" s="284">
        <v>119</v>
      </c>
      <c r="D1170" s="285">
        <v>143.98319327731093</v>
      </c>
      <c r="E1170" s="286">
        <v>0.171986669878744</v>
      </c>
      <c r="F1170" s="285">
        <v>238</v>
      </c>
      <c r="G1170" s="284">
        <v>60</v>
      </c>
      <c r="H1170" s="285">
        <v>0</v>
      </c>
      <c r="I1170" s="286">
        <v>0</v>
      </c>
      <c r="J1170" s="285">
        <v>0</v>
      </c>
      <c r="K1170" s="284">
        <v>0</v>
      </c>
      <c r="L1170" s="285">
        <v>0</v>
      </c>
      <c r="M1170" s="286">
        <v>0</v>
      </c>
      <c r="N1170" s="285">
        <v>0</v>
      </c>
    </row>
    <row r="1171" spans="2:14" x14ac:dyDescent="0.2">
      <c r="B1171" s="104" t="s">
        <v>1372</v>
      </c>
      <c r="C1171" s="284">
        <v>63</v>
      </c>
      <c r="D1171" s="285">
        <v>145.15873015873015</v>
      </c>
      <c r="E1171" s="286">
        <v>0.15453900229822892</v>
      </c>
      <c r="F1171" s="285">
        <v>297</v>
      </c>
      <c r="G1171" s="284">
        <v>21</v>
      </c>
      <c r="H1171" s="285">
        <v>0</v>
      </c>
      <c r="I1171" s="286">
        <v>0</v>
      </c>
      <c r="J1171" s="285">
        <v>0</v>
      </c>
      <c r="K1171" s="284">
        <v>0</v>
      </c>
      <c r="L1171" s="285">
        <v>0</v>
      </c>
      <c r="M1171" s="286">
        <v>0</v>
      </c>
      <c r="N1171" s="285">
        <v>0</v>
      </c>
    </row>
    <row r="1172" spans="2:14" x14ac:dyDescent="0.2">
      <c r="B1172" s="104" t="s">
        <v>1373</v>
      </c>
      <c r="C1172" s="284">
        <v>78</v>
      </c>
      <c r="D1172" s="285">
        <v>492.70512820512823</v>
      </c>
      <c r="E1172" s="286">
        <v>0.22004328607745682</v>
      </c>
      <c r="F1172" s="285">
        <v>2812</v>
      </c>
      <c r="G1172" s="284">
        <v>12</v>
      </c>
      <c r="H1172" s="285">
        <v>0</v>
      </c>
      <c r="I1172" s="286">
        <v>0</v>
      </c>
      <c r="J1172" s="285">
        <v>0</v>
      </c>
      <c r="K1172" s="284">
        <v>0</v>
      </c>
      <c r="L1172" s="285">
        <v>0</v>
      </c>
      <c r="M1172" s="286">
        <v>0</v>
      </c>
      <c r="N1172" s="285">
        <v>0</v>
      </c>
    </row>
    <row r="1173" spans="2:14" x14ac:dyDescent="0.2">
      <c r="B1173" s="104" t="s">
        <v>1374</v>
      </c>
      <c r="C1173" s="284">
        <v>15</v>
      </c>
      <c r="D1173" s="285">
        <v>262.53333333333336</v>
      </c>
      <c r="E1173" s="286">
        <v>0.19536637396437961</v>
      </c>
      <c r="F1173" s="285">
        <v>688</v>
      </c>
      <c r="G1173" s="284">
        <v>7</v>
      </c>
      <c r="H1173" s="285">
        <v>0</v>
      </c>
      <c r="I1173" s="286">
        <v>0</v>
      </c>
      <c r="J1173" s="285">
        <v>0</v>
      </c>
      <c r="K1173" s="284">
        <v>0</v>
      </c>
      <c r="L1173" s="285">
        <v>0</v>
      </c>
      <c r="M1173" s="286">
        <v>0</v>
      </c>
      <c r="N1173" s="285">
        <v>0</v>
      </c>
    </row>
    <row r="1174" spans="2:14" x14ac:dyDescent="0.2">
      <c r="B1174" s="104" t="s">
        <v>1375</v>
      </c>
      <c r="C1174" s="284">
        <v>726</v>
      </c>
      <c r="D1174" s="285">
        <v>146.25068870523415</v>
      </c>
      <c r="E1174" s="286">
        <v>0.15746964151178444</v>
      </c>
      <c r="F1174" s="285">
        <v>337</v>
      </c>
      <c r="G1174" s="284">
        <v>249</v>
      </c>
      <c r="H1174" s="285">
        <v>0</v>
      </c>
      <c r="I1174" s="286">
        <v>0</v>
      </c>
      <c r="J1174" s="285">
        <v>0</v>
      </c>
      <c r="K1174" s="284">
        <v>0</v>
      </c>
      <c r="L1174" s="285">
        <v>0</v>
      </c>
      <c r="M1174" s="286">
        <v>0</v>
      </c>
      <c r="N1174" s="285">
        <v>0</v>
      </c>
    </row>
    <row r="1175" spans="2:14" x14ac:dyDescent="0.2">
      <c r="B1175" s="104" t="s">
        <v>1376</v>
      </c>
      <c r="C1175" s="284">
        <v>0</v>
      </c>
      <c r="D1175" s="285">
        <v>0</v>
      </c>
      <c r="E1175" s="286">
        <v>0</v>
      </c>
      <c r="F1175" s="285">
        <v>0</v>
      </c>
      <c r="G1175" s="284">
        <v>6</v>
      </c>
      <c r="H1175" s="285">
        <v>0</v>
      </c>
      <c r="I1175" s="286">
        <v>0</v>
      </c>
      <c r="J1175" s="285">
        <v>0</v>
      </c>
      <c r="K1175" s="284">
        <v>0</v>
      </c>
      <c r="L1175" s="285">
        <v>0</v>
      </c>
      <c r="M1175" s="286">
        <v>0</v>
      </c>
      <c r="N1175" s="285">
        <v>0</v>
      </c>
    </row>
    <row r="1176" spans="2:14" x14ac:dyDescent="0.2">
      <c r="B1176" s="104" t="s">
        <v>1377</v>
      </c>
      <c r="C1176" s="284">
        <v>562</v>
      </c>
      <c r="D1176" s="285">
        <v>164.91103202846975</v>
      </c>
      <c r="E1176" s="286">
        <v>0.17825956500665496</v>
      </c>
      <c r="F1176" s="285">
        <v>840</v>
      </c>
      <c r="G1176" s="284">
        <v>123</v>
      </c>
      <c r="H1176" s="285">
        <v>0</v>
      </c>
      <c r="I1176" s="286">
        <v>0</v>
      </c>
      <c r="J1176" s="285">
        <v>0</v>
      </c>
      <c r="K1176" s="284">
        <v>0</v>
      </c>
      <c r="L1176" s="285">
        <v>0</v>
      </c>
      <c r="M1176" s="286">
        <v>0</v>
      </c>
      <c r="N1176" s="285">
        <v>0</v>
      </c>
    </row>
    <row r="1177" spans="2:14" x14ac:dyDescent="0.2">
      <c r="B1177" s="104" t="s">
        <v>1378</v>
      </c>
      <c r="C1177" s="284">
        <v>42</v>
      </c>
      <c r="D1177" s="285">
        <v>121.97619047619048</v>
      </c>
      <c r="E1177" s="286">
        <v>0.16814362609951417</v>
      </c>
      <c r="F1177" s="285">
        <v>275</v>
      </c>
      <c r="G1177" s="284">
        <v>29</v>
      </c>
      <c r="H1177" s="285">
        <v>0</v>
      </c>
      <c r="I1177" s="286">
        <v>0</v>
      </c>
      <c r="J1177" s="285">
        <v>0</v>
      </c>
      <c r="K1177" s="284">
        <v>0</v>
      </c>
      <c r="L1177" s="285">
        <v>0</v>
      </c>
      <c r="M1177" s="286">
        <v>0</v>
      </c>
      <c r="N1177" s="285">
        <v>0</v>
      </c>
    </row>
    <row r="1178" spans="2:14" x14ac:dyDescent="0.2">
      <c r="B1178" s="104" t="s">
        <v>1379</v>
      </c>
      <c r="C1178" s="284">
        <v>307</v>
      </c>
      <c r="D1178" s="285">
        <v>84.876221498371336</v>
      </c>
      <c r="E1178" s="286">
        <v>0.11919726994931468</v>
      </c>
      <c r="F1178" s="285">
        <v>375</v>
      </c>
      <c r="G1178" s="284">
        <v>78</v>
      </c>
      <c r="H1178" s="285">
        <v>0</v>
      </c>
      <c r="I1178" s="286">
        <v>0</v>
      </c>
      <c r="J1178" s="285">
        <v>0</v>
      </c>
      <c r="K1178" s="284">
        <v>0</v>
      </c>
      <c r="L1178" s="285">
        <v>0</v>
      </c>
      <c r="M1178" s="286">
        <v>0</v>
      </c>
      <c r="N1178" s="285">
        <v>0</v>
      </c>
    </row>
    <row r="1179" spans="2:14" x14ac:dyDescent="0.2">
      <c r="B1179" s="104" t="s">
        <v>1380</v>
      </c>
      <c r="C1179" s="284">
        <v>4</v>
      </c>
      <c r="D1179" s="285">
        <v>121</v>
      </c>
      <c r="E1179" s="286">
        <v>0.14077952297847585</v>
      </c>
      <c r="F1179" s="285">
        <v>164</v>
      </c>
      <c r="G1179" s="284">
        <v>6</v>
      </c>
      <c r="H1179" s="285">
        <v>0</v>
      </c>
      <c r="I1179" s="286">
        <v>0</v>
      </c>
      <c r="J1179" s="285">
        <v>0</v>
      </c>
      <c r="K1179" s="284">
        <v>0</v>
      </c>
      <c r="L1179" s="285">
        <v>0</v>
      </c>
      <c r="M1179" s="286">
        <v>0</v>
      </c>
      <c r="N1179" s="285">
        <v>0</v>
      </c>
    </row>
    <row r="1180" spans="2:14" x14ac:dyDescent="0.2">
      <c r="B1180" s="104" t="s">
        <v>1381</v>
      </c>
      <c r="C1180" s="284">
        <v>75</v>
      </c>
      <c r="D1180" s="285">
        <v>205.30666666666667</v>
      </c>
      <c r="E1180" s="286">
        <v>0.19589583094792817</v>
      </c>
      <c r="F1180" s="285">
        <v>2819</v>
      </c>
      <c r="G1180" s="284">
        <v>39</v>
      </c>
      <c r="H1180" s="285">
        <v>0</v>
      </c>
      <c r="I1180" s="286">
        <v>0</v>
      </c>
      <c r="J1180" s="285">
        <v>0</v>
      </c>
      <c r="K1180" s="284">
        <v>0</v>
      </c>
      <c r="L1180" s="285">
        <v>0</v>
      </c>
      <c r="M1180" s="286">
        <v>0</v>
      </c>
      <c r="N1180" s="285">
        <v>0</v>
      </c>
    </row>
    <row r="1181" spans="2:14" x14ac:dyDescent="0.2">
      <c r="B1181" s="104" t="s">
        <v>1382</v>
      </c>
      <c r="C1181" s="284">
        <v>28</v>
      </c>
      <c r="D1181" s="285">
        <v>622.89285714285711</v>
      </c>
      <c r="E1181" s="286">
        <v>0.42268915709369392</v>
      </c>
      <c r="F1181" s="285">
        <v>1160</v>
      </c>
      <c r="G1181" s="284">
        <v>3</v>
      </c>
      <c r="H1181" s="285">
        <v>0</v>
      </c>
      <c r="I1181" s="286">
        <v>0</v>
      </c>
      <c r="J1181" s="285">
        <v>0</v>
      </c>
      <c r="K1181" s="284">
        <v>0</v>
      </c>
      <c r="L1181" s="285">
        <v>0</v>
      </c>
      <c r="M1181" s="286">
        <v>0</v>
      </c>
      <c r="N1181" s="285">
        <v>0</v>
      </c>
    </row>
    <row r="1182" spans="2:14" x14ac:dyDescent="0.2">
      <c r="B1182" s="104" t="s">
        <v>1383</v>
      </c>
      <c r="C1182" s="284">
        <v>10</v>
      </c>
      <c r="D1182" s="285">
        <v>481.5</v>
      </c>
      <c r="E1182" s="286">
        <v>0.24460248920497851</v>
      </c>
      <c r="F1182" s="285">
        <v>1030</v>
      </c>
      <c r="G1182" s="284">
        <v>5</v>
      </c>
      <c r="H1182" s="285">
        <v>0</v>
      </c>
      <c r="I1182" s="286">
        <v>0</v>
      </c>
      <c r="J1182" s="285">
        <v>0</v>
      </c>
      <c r="K1182" s="284">
        <v>0</v>
      </c>
      <c r="L1182" s="285">
        <v>0</v>
      </c>
      <c r="M1182" s="286">
        <v>0</v>
      </c>
      <c r="N1182" s="285">
        <v>0</v>
      </c>
    </row>
    <row r="1183" spans="2:14" x14ac:dyDescent="0.2">
      <c r="B1183" s="104" t="s">
        <v>1384</v>
      </c>
      <c r="C1183" s="284">
        <v>89</v>
      </c>
      <c r="D1183" s="285">
        <v>147.73033707865167</v>
      </c>
      <c r="E1183" s="286">
        <v>0.17366036639325855</v>
      </c>
      <c r="F1183" s="285">
        <v>700</v>
      </c>
      <c r="G1183" s="284">
        <v>38</v>
      </c>
      <c r="H1183" s="285">
        <v>0</v>
      </c>
      <c r="I1183" s="286">
        <v>0</v>
      </c>
      <c r="J1183" s="285">
        <v>0</v>
      </c>
      <c r="K1183" s="284">
        <v>0</v>
      </c>
      <c r="L1183" s="285">
        <v>0</v>
      </c>
      <c r="M1183" s="286">
        <v>0</v>
      </c>
      <c r="N1183" s="285">
        <v>0</v>
      </c>
    </row>
    <row r="1184" spans="2:14" x14ac:dyDescent="0.2">
      <c r="B1184" s="104" t="s">
        <v>1385</v>
      </c>
      <c r="C1184" s="284">
        <v>2461</v>
      </c>
      <c r="D1184" s="285">
        <v>150.12596505485575</v>
      </c>
      <c r="E1184" s="286">
        <v>0.15582060344318571</v>
      </c>
      <c r="F1184" s="285">
        <v>2685</v>
      </c>
      <c r="G1184" s="284">
        <v>709</v>
      </c>
      <c r="H1184" s="285">
        <v>0</v>
      </c>
      <c r="I1184" s="286">
        <v>0</v>
      </c>
      <c r="J1184" s="285">
        <v>0</v>
      </c>
      <c r="K1184" s="284">
        <v>7</v>
      </c>
      <c r="L1184" s="285">
        <v>94.142857142857139</v>
      </c>
      <c r="M1184" s="286">
        <v>0.19891337156655609</v>
      </c>
      <c r="N1184" s="285">
        <v>152</v>
      </c>
    </row>
    <row r="1185" spans="2:15" x14ac:dyDescent="0.2">
      <c r="B1185" s="104" t="s">
        <v>1386</v>
      </c>
      <c r="C1185" s="284">
        <v>8</v>
      </c>
      <c r="D1185" s="285">
        <v>103</v>
      </c>
      <c r="E1185" s="286">
        <v>0.15063985374771471</v>
      </c>
      <c r="F1185" s="285">
        <v>133</v>
      </c>
      <c r="G1185" s="284">
        <v>8</v>
      </c>
      <c r="H1185" s="285">
        <v>0</v>
      </c>
      <c r="I1185" s="286">
        <v>0</v>
      </c>
      <c r="J1185" s="285">
        <v>0</v>
      </c>
      <c r="K1185" s="284">
        <v>0</v>
      </c>
      <c r="L1185" s="285">
        <v>0</v>
      </c>
      <c r="M1185" s="286">
        <v>0</v>
      </c>
      <c r="N1185" s="285">
        <v>0</v>
      </c>
    </row>
    <row r="1186" spans="2:15" x14ac:dyDescent="0.2">
      <c r="B1186" s="104" t="s">
        <v>1387</v>
      </c>
      <c r="C1186" s="284">
        <v>42</v>
      </c>
      <c r="D1186" s="285">
        <v>372.33333333333331</v>
      </c>
      <c r="E1186" s="286">
        <v>0.19169383902522741</v>
      </c>
      <c r="F1186" s="285">
        <v>870</v>
      </c>
      <c r="G1186" s="284">
        <v>2</v>
      </c>
      <c r="H1186" s="285">
        <v>0</v>
      </c>
      <c r="I1186" s="286">
        <v>0</v>
      </c>
      <c r="J1186" s="285">
        <v>0</v>
      </c>
      <c r="K1186" s="284">
        <v>0</v>
      </c>
      <c r="L1186" s="285">
        <v>0</v>
      </c>
      <c r="M1186" s="286">
        <v>0</v>
      </c>
      <c r="N1186" s="285">
        <v>0</v>
      </c>
    </row>
    <row r="1187" spans="2:15" x14ac:dyDescent="0.2">
      <c r="B1187" s="104" t="s">
        <v>1388</v>
      </c>
      <c r="C1187" s="284">
        <v>38</v>
      </c>
      <c r="D1187" s="285">
        <v>102.44736842105263</v>
      </c>
      <c r="E1187" s="286">
        <v>0.14175952224892585</v>
      </c>
      <c r="F1187" s="285">
        <v>134</v>
      </c>
      <c r="G1187" s="284">
        <v>6</v>
      </c>
      <c r="H1187" s="285">
        <v>0</v>
      </c>
      <c r="I1187" s="286">
        <v>0</v>
      </c>
      <c r="J1187" s="285">
        <v>0</v>
      </c>
      <c r="K1187" s="284">
        <v>0</v>
      </c>
      <c r="L1187" s="285">
        <v>0</v>
      </c>
      <c r="M1187" s="286">
        <v>0</v>
      </c>
      <c r="N1187" s="285">
        <v>0</v>
      </c>
    </row>
    <row r="1188" spans="2:15" x14ac:dyDescent="0.2">
      <c r="B1188" s="104" t="s">
        <v>1389</v>
      </c>
      <c r="C1188" s="284">
        <v>5</v>
      </c>
      <c r="D1188" s="285">
        <v>793</v>
      </c>
      <c r="E1188" s="286">
        <v>0.38910696761530916</v>
      </c>
      <c r="F1188" s="285">
        <v>1164</v>
      </c>
      <c r="G1188" s="284">
        <v>0</v>
      </c>
      <c r="H1188" s="285">
        <v>0</v>
      </c>
      <c r="I1188" s="286">
        <v>0</v>
      </c>
      <c r="J1188" s="285">
        <v>0</v>
      </c>
      <c r="K1188" s="284">
        <v>0</v>
      </c>
      <c r="L1188" s="285">
        <v>0</v>
      </c>
      <c r="M1188" s="286">
        <v>0</v>
      </c>
      <c r="N1188" s="285">
        <v>0</v>
      </c>
    </row>
    <row r="1189" spans="2:15" x14ac:dyDescent="0.2">
      <c r="B1189" s="104" t="s">
        <v>1390</v>
      </c>
      <c r="C1189" s="284">
        <v>816</v>
      </c>
      <c r="D1189" s="285">
        <v>89.178921568627445</v>
      </c>
      <c r="E1189" s="286">
        <v>0.1130188312948941</v>
      </c>
      <c r="F1189" s="285">
        <v>361</v>
      </c>
      <c r="G1189" s="284">
        <v>264</v>
      </c>
      <c r="H1189" s="285">
        <v>0</v>
      </c>
      <c r="I1189" s="286">
        <v>0</v>
      </c>
      <c r="J1189" s="285">
        <v>0</v>
      </c>
      <c r="K1189" s="284">
        <v>0</v>
      </c>
      <c r="L1189" s="285">
        <v>0</v>
      </c>
      <c r="M1189" s="286">
        <v>0</v>
      </c>
      <c r="N1189" s="285">
        <v>0</v>
      </c>
    </row>
    <row r="1190" spans="2:15" x14ac:dyDescent="0.2">
      <c r="B1190" s="104" t="s">
        <v>1391</v>
      </c>
      <c r="C1190" s="284">
        <v>430</v>
      </c>
      <c r="D1190" s="285">
        <v>1204.6209302325581</v>
      </c>
      <c r="E1190" s="286">
        <v>0.39447853274672862</v>
      </c>
      <c r="F1190" s="285">
        <v>9191</v>
      </c>
      <c r="G1190" s="284">
        <v>31</v>
      </c>
      <c r="H1190" s="285">
        <v>0</v>
      </c>
      <c r="I1190" s="286">
        <v>0</v>
      </c>
      <c r="J1190" s="285">
        <v>0</v>
      </c>
      <c r="K1190" s="284">
        <v>0</v>
      </c>
      <c r="L1190" s="285">
        <v>0</v>
      </c>
      <c r="M1190" s="286">
        <v>0</v>
      </c>
      <c r="N1190" s="285">
        <v>0</v>
      </c>
    </row>
    <row r="1191" spans="2:15" x14ac:dyDescent="0.2">
      <c r="B1191" s="104" t="s">
        <v>1392</v>
      </c>
      <c r="C1191" s="284">
        <v>18</v>
      </c>
      <c r="D1191" s="285">
        <v>111.05555555555556</v>
      </c>
      <c r="E1191" s="286">
        <v>0.14621123464014052</v>
      </c>
      <c r="F1191" s="285">
        <v>178</v>
      </c>
      <c r="G1191" s="284">
        <v>1</v>
      </c>
      <c r="H1191" s="285">
        <v>0</v>
      </c>
      <c r="I1191" s="286">
        <v>0</v>
      </c>
      <c r="J1191" s="285">
        <v>0</v>
      </c>
      <c r="K1191" s="284">
        <v>0</v>
      </c>
      <c r="L1191" s="285">
        <v>0</v>
      </c>
      <c r="M1191" s="286">
        <v>0</v>
      </c>
      <c r="N1191" s="285">
        <v>0</v>
      </c>
    </row>
    <row r="1192" spans="2:15" x14ac:dyDescent="0.2">
      <c r="B1192" s="104" t="s">
        <v>1393</v>
      </c>
      <c r="C1192" s="284">
        <v>192</v>
      </c>
      <c r="D1192" s="285">
        <v>180.58333333333334</v>
      </c>
      <c r="E1192" s="286">
        <v>0.17974918477274726</v>
      </c>
      <c r="F1192" s="285">
        <v>563</v>
      </c>
      <c r="G1192" s="284">
        <v>46</v>
      </c>
      <c r="H1192" s="285">
        <v>0</v>
      </c>
      <c r="I1192" s="286">
        <v>0</v>
      </c>
      <c r="J1192" s="285">
        <v>0</v>
      </c>
      <c r="K1192" s="284">
        <v>0</v>
      </c>
      <c r="L1192" s="285">
        <v>0</v>
      </c>
      <c r="M1192" s="286">
        <v>0</v>
      </c>
      <c r="N1192" s="285">
        <v>0</v>
      </c>
    </row>
    <row r="1193" spans="2:15" x14ac:dyDescent="0.2">
      <c r="B1193" s="104" t="s">
        <v>1394</v>
      </c>
      <c r="C1193" s="284">
        <v>1197</v>
      </c>
      <c r="D1193" s="285">
        <v>151.15204678362574</v>
      </c>
      <c r="E1193" s="286">
        <v>0.1664731385416014</v>
      </c>
      <c r="F1193" s="285">
        <v>1452</v>
      </c>
      <c r="G1193" s="284">
        <v>400</v>
      </c>
      <c r="H1193" s="285">
        <v>0</v>
      </c>
      <c r="I1193" s="286">
        <v>0</v>
      </c>
      <c r="J1193" s="285">
        <v>0</v>
      </c>
      <c r="K1193" s="284">
        <v>18</v>
      </c>
      <c r="L1193" s="285">
        <v>106</v>
      </c>
      <c r="M1193" s="286">
        <v>0.20412966727292181</v>
      </c>
      <c r="N1193" s="285">
        <v>201</v>
      </c>
    </row>
    <row r="1194" spans="2:15" x14ac:dyDescent="0.2">
      <c r="B1194" s="104" t="s">
        <v>1395</v>
      </c>
      <c r="C1194" s="284">
        <v>161</v>
      </c>
      <c r="D1194" s="285">
        <v>153.65217391304347</v>
      </c>
      <c r="E1194" s="286">
        <v>0.14750286204922736</v>
      </c>
      <c r="F1194" s="285">
        <v>1512</v>
      </c>
      <c r="G1194" s="284">
        <v>43</v>
      </c>
      <c r="H1194" s="285">
        <v>0</v>
      </c>
      <c r="I1194" s="286">
        <v>0</v>
      </c>
      <c r="J1194" s="285">
        <v>0</v>
      </c>
      <c r="K1194" s="284">
        <v>0</v>
      </c>
      <c r="L1194" s="285">
        <v>0</v>
      </c>
      <c r="M1194" s="286">
        <v>0</v>
      </c>
      <c r="N1194" s="285">
        <v>0</v>
      </c>
    </row>
    <row r="1195" spans="2:15" x14ac:dyDescent="0.2">
      <c r="B1195" s="104" t="s">
        <v>1396</v>
      </c>
      <c r="C1195" s="284">
        <v>204</v>
      </c>
      <c r="D1195" s="285">
        <v>724.46078431372553</v>
      </c>
      <c r="E1195" s="286">
        <v>0.25499763619486027</v>
      </c>
      <c r="F1195" s="285">
        <v>2539</v>
      </c>
      <c r="G1195" s="284">
        <v>24</v>
      </c>
      <c r="H1195" s="285">
        <v>0</v>
      </c>
      <c r="I1195" s="286">
        <v>0</v>
      </c>
      <c r="J1195" s="285">
        <v>0</v>
      </c>
      <c r="K1195" s="284">
        <v>6</v>
      </c>
      <c r="L1195" s="285">
        <v>153.66666666666666</v>
      </c>
      <c r="M1195" s="286">
        <v>0.20131004366812233</v>
      </c>
      <c r="N1195" s="285">
        <v>284</v>
      </c>
    </row>
    <row r="1196" spans="2:15" x14ac:dyDescent="0.2">
      <c r="B1196" s="105" t="s">
        <v>1397</v>
      </c>
      <c r="C1196" s="287">
        <v>56</v>
      </c>
      <c r="D1196" s="288">
        <v>109.85714285714286</v>
      </c>
      <c r="E1196" s="289">
        <v>0.13923277130247813</v>
      </c>
      <c r="F1196" s="288">
        <v>247</v>
      </c>
      <c r="G1196" s="287">
        <v>25</v>
      </c>
      <c r="H1196" s="288">
        <v>0</v>
      </c>
      <c r="I1196" s="289">
        <v>0</v>
      </c>
      <c r="J1196" s="288">
        <v>0</v>
      </c>
      <c r="K1196" s="287">
        <v>0</v>
      </c>
      <c r="L1196" s="288">
        <v>0</v>
      </c>
      <c r="M1196" s="289">
        <v>0</v>
      </c>
      <c r="N1196" s="288">
        <v>0</v>
      </c>
    </row>
    <row r="1198" spans="2:15" x14ac:dyDescent="0.2">
      <c r="O1198" s="12" t="s">
        <v>313</v>
      </c>
    </row>
    <row r="1199" spans="2:15" x14ac:dyDescent="0.2">
      <c r="O1199" s="12" t="s">
        <v>326</v>
      </c>
    </row>
    <row r="1200" spans="2:15" x14ac:dyDescent="0.2">
      <c r="B1200" s="3" t="s">
        <v>0</v>
      </c>
      <c r="C1200" s="272"/>
      <c r="D1200" s="273"/>
      <c r="E1200" s="274"/>
      <c r="F1200" s="274"/>
      <c r="G1200" s="272"/>
      <c r="H1200" s="273"/>
      <c r="I1200" s="274"/>
      <c r="J1200" s="274"/>
      <c r="K1200" s="272"/>
      <c r="L1200" s="273"/>
      <c r="M1200" s="274"/>
      <c r="N1200" s="274"/>
    </row>
    <row r="1201" spans="2:14" x14ac:dyDescent="0.2">
      <c r="B1201" s="3" t="s">
        <v>277</v>
      </c>
      <c r="C1201" s="272"/>
      <c r="D1201" s="273"/>
      <c r="E1201" s="274"/>
      <c r="F1201" s="274"/>
      <c r="G1201" s="272"/>
      <c r="H1201" s="273"/>
      <c r="I1201" s="274"/>
      <c r="J1201" s="274"/>
      <c r="K1201" s="272"/>
      <c r="L1201" s="273"/>
      <c r="M1201" s="274"/>
      <c r="N1201" s="274"/>
    </row>
    <row r="1202" spans="2:14" x14ac:dyDescent="0.2">
      <c r="B1202" s="103" t="s">
        <v>308</v>
      </c>
      <c r="C1202" s="272"/>
      <c r="D1202" s="273"/>
      <c r="E1202" s="274"/>
      <c r="F1202" s="274"/>
      <c r="G1202" s="272"/>
      <c r="H1202" s="273"/>
      <c r="I1202" s="274"/>
      <c r="J1202" s="274"/>
      <c r="K1202" s="272"/>
      <c r="L1202" s="273"/>
      <c r="M1202" s="274"/>
      <c r="N1202" s="274"/>
    </row>
    <row r="1203" spans="2:14" x14ac:dyDescent="0.2">
      <c r="B1203" s="3"/>
      <c r="C1203" s="101"/>
      <c r="D1203" s="101"/>
      <c r="E1203" s="101"/>
      <c r="F1203" s="101"/>
      <c r="G1203" s="101"/>
      <c r="H1203" s="101"/>
      <c r="I1203" s="101"/>
      <c r="J1203" s="101"/>
      <c r="K1203" s="101"/>
      <c r="L1203" s="101"/>
      <c r="M1203" s="101"/>
      <c r="N1203" s="101"/>
    </row>
    <row r="1204" spans="2:14" x14ac:dyDescent="0.2">
      <c r="B1204" s="109"/>
      <c r="C1204" s="180" t="s">
        <v>152</v>
      </c>
      <c r="D1204" s="275"/>
      <c r="E1204" s="276"/>
      <c r="F1204" s="277"/>
      <c r="G1204" s="180" t="s">
        <v>2699</v>
      </c>
      <c r="H1204" s="275"/>
      <c r="I1204" s="276"/>
      <c r="J1204" s="277"/>
      <c r="K1204" s="180" t="s">
        <v>376</v>
      </c>
      <c r="L1204" s="275"/>
      <c r="M1204" s="276"/>
      <c r="N1204" s="277"/>
    </row>
    <row r="1205" spans="2:14" ht="25.5" x14ac:dyDescent="0.2">
      <c r="B1205" s="181" t="s">
        <v>314</v>
      </c>
      <c r="C1205" s="278" t="s">
        <v>2853</v>
      </c>
      <c r="D1205" s="279" t="s">
        <v>2850</v>
      </c>
      <c r="E1205" s="280" t="s">
        <v>2851</v>
      </c>
      <c r="F1205" s="279" t="s">
        <v>2852</v>
      </c>
      <c r="G1205" s="278" t="s">
        <v>2853</v>
      </c>
      <c r="H1205" s="279" t="s">
        <v>2850</v>
      </c>
      <c r="I1205" s="280" t="s">
        <v>2851</v>
      </c>
      <c r="J1205" s="279" t="s">
        <v>2852</v>
      </c>
      <c r="K1205" s="278" t="s">
        <v>2853</v>
      </c>
      <c r="L1205" s="279" t="s">
        <v>2850</v>
      </c>
      <c r="M1205" s="280" t="s">
        <v>2851</v>
      </c>
      <c r="N1205" s="279" t="s">
        <v>2852</v>
      </c>
    </row>
    <row r="1206" spans="2:14" x14ac:dyDescent="0.2">
      <c r="B1206" s="129" t="s">
        <v>1398</v>
      </c>
      <c r="C1206" s="281">
        <v>2448</v>
      </c>
      <c r="D1206" s="282">
        <v>98.223447712418306</v>
      </c>
      <c r="E1206" s="283">
        <v>0.11703848357306379</v>
      </c>
      <c r="F1206" s="282">
        <v>550</v>
      </c>
      <c r="G1206" s="281">
        <v>765</v>
      </c>
      <c r="H1206" s="282">
        <v>0</v>
      </c>
      <c r="I1206" s="283">
        <v>0</v>
      </c>
      <c r="J1206" s="282">
        <v>0</v>
      </c>
      <c r="K1206" s="281">
        <v>4</v>
      </c>
      <c r="L1206" s="282">
        <v>104.75</v>
      </c>
      <c r="M1206" s="283">
        <v>0.20349684312773197</v>
      </c>
      <c r="N1206" s="282">
        <v>138</v>
      </c>
    </row>
    <row r="1207" spans="2:14" x14ac:dyDescent="0.2">
      <c r="B1207" s="104" t="s">
        <v>1399</v>
      </c>
      <c r="C1207" s="284">
        <v>0</v>
      </c>
      <c r="D1207" s="285">
        <v>0</v>
      </c>
      <c r="E1207" s="286">
        <v>0</v>
      </c>
      <c r="F1207" s="285">
        <v>0</v>
      </c>
      <c r="G1207" s="284">
        <v>0</v>
      </c>
      <c r="H1207" s="285">
        <v>0</v>
      </c>
      <c r="I1207" s="286">
        <v>0</v>
      </c>
      <c r="J1207" s="285">
        <v>0</v>
      </c>
      <c r="K1207" s="284">
        <v>0</v>
      </c>
      <c r="L1207" s="285">
        <v>0</v>
      </c>
      <c r="M1207" s="286">
        <v>0</v>
      </c>
      <c r="N1207" s="285">
        <v>0</v>
      </c>
    </row>
    <row r="1208" spans="2:14" x14ac:dyDescent="0.2">
      <c r="B1208" s="104" t="s">
        <v>1400</v>
      </c>
      <c r="C1208" s="284">
        <v>2</v>
      </c>
      <c r="D1208" s="285">
        <v>140.5</v>
      </c>
      <c r="E1208" s="286">
        <v>0.13754282917278515</v>
      </c>
      <c r="F1208" s="285">
        <v>176</v>
      </c>
      <c r="G1208" s="284">
        <v>2</v>
      </c>
      <c r="H1208" s="285">
        <v>0</v>
      </c>
      <c r="I1208" s="286">
        <v>0</v>
      </c>
      <c r="J1208" s="285">
        <v>0</v>
      </c>
      <c r="K1208" s="284">
        <v>0</v>
      </c>
      <c r="L1208" s="285">
        <v>0</v>
      </c>
      <c r="M1208" s="286">
        <v>0</v>
      </c>
      <c r="N1208" s="285">
        <v>0</v>
      </c>
    </row>
    <row r="1209" spans="2:14" x14ac:dyDescent="0.2">
      <c r="B1209" s="104" t="s">
        <v>1401</v>
      </c>
      <c r="C1209" s="284">
        <v>1704</v>
      </c>
      <c r="D1209" s="285">
        <v>110.55105633802818</v>
      </c>
      <c r="E1209" s="286">
        <v>0.11967820508422244</v>
      </c>
      <c r="F1209" s="285">
        <v>524</v>
      </c>
      <c r="G1209" s="284">
        <v>575</v>
      </c>
      <c r="H1209" s="285">
        <v>0</v>
      </c>
      <c r="I1209" s="286">
        <v>0</v>
      </c>
      <c r="J1209" s="285">
        <v>0</v>
      </c>
      <c r="K1209" s="284">
        <v>5</v>
      </c>
      <c r="L1209" s="285">
        <v>55.2</v>
      </c>
      <c r="M1209" s="286">
        <v>0.18290258449304164</v>
      </c>
      <c r="N1209" s="285">
        <v>116</v>
      </c>
    </row>
    <row r="1210" spans="2:14" x14ac:dyDescent="0.2">
      <c r="B1210" s="104" t="s">
        <v>1402</v>
      </c>
      <c r="C1210" s="284">
        <v>0</v>
      </c>
      <c r="D1210" s="285">
        <v>0</v>
      </c>
      <c r="E1210" s="286">
        <v>0</v>
      </c>
      <c r="F1210" s="285">
        <v>0</v>
      </c>
      <c r="G1210" s="284">
        <v>0</v>
      </c>
      <c r="H1210" s="285">
        <v>0</v>
      </c>
      <c r="I1210" s="286">
        <v>0</v>
      </c>
      <c r="J1210" s="285">
        <v>0</v>
      </c>
      <c r="K1210" s="284">
        <v>0</v>
      </c>
      <c r="L1210" s="285">
        <v>0</v>
      </c>
      <c r="M1210" s="286">
        <v>0</v>
      </c>
      <c r="N1210" s="285">
        <v>0</v>
      </c>
    </row>
    <row r="1211" spans="2:14" x14ac:dyDescent="0.2">
      <c r="B1211" s="104" t="s">
        <v>1403</v>
      </c>
      <c r="C1211" s="284">
        <v>1014</v>
      </c>
      <c r="D1211" s="285">
        <v>89.480276134122292</v>
      </c>
      <c r="E1211" s="286">
        <v>0.1187453948909627</v>
      </c>
      <c r="F1211" s="285">
        <v>315</v>
      </c>
      <c r="G1211" s="284">
        <v>215</v>
      </c>
      <c r="H1211" s="285">
        <v>0</v>
      </c>
      <c r="I1211" s="286">
        <v>0</v>
      </c>
      <c r="J1211" s="285">
        <v>0</v>
      </c>
      <c r="K1211" s="284">
        <v>0</v>
      </c>
      <c r="L1211" s="285">
        <v>0</v>
      </c>
      <c r="M1211" s="286">
        <v>0</v>
      </c>
      <c r="N1211" s="285">
        <v>0</v>
      </c>
    </row>
    <row r="1212" spans="2:14" x14ac:dyDescent="0.2">
      <c r="B1212" s="104" t="s">
        <v>1404</v>
      </c>
      <c r="C1212" s="284">
        <v>0</v>
      </c>
      <c r="D1212" s="285">
        <v>0</v>
      </c>
      <c r="E1212" s="286">
        <v>0</v>
      </c>
      <c r="F1212" s="285">
        <v>0</v>
      </c>
      <c r="G1212" s="284">
        <v>0</v>
      </c>
      <c r="H1212" s="285">
        <v>0</v>
      </c>
      <c r="I1212" s="286">
        <v>0</v>
      </c>
      <c r="J1212" s="285">
        <v>0</v>
      </c>
      <c r="K1212" s="284">
        <v>0</v>
      </c>
      <c r="L1212" s="285">
        <v>0</v>
      </c>
      <c r="M1212" s="286">
        <v>0</v>
      </c>
      <c r="N1212" s="285">
        <v>0</v>
      </c>
    </row>
    <row r="1213" spans="2:14" x14ac:dyDescent="0.2">
      <c r="B1213" s="104" t="s">
        <v>1405</v>
      </c>
      <c r="C1213" s="284">
        <v>33</v>
      </c>
      <c r="D1213" s="285">
        <v>571.4545454545455</v>
      </c>
      <c r="E1213" s="286">
        <v>0.29356455680438365</v>
      </c>
      <c r="F1213" s="285">
        <v>1863</v>
      </c>
      <c r="G1213" s="284">
        <v>16</v>
      </c>
      <c r="H1213" s="285">
        <v>0</v>
      </c>
      <c r="I1213" s="286">
        <v>0</v>
      </c>
      <c r="J1213" s="285">
        <v>0</v>
      </c>
      <c r="K1213" s="284">
        <v>0</v>
      </c>
      <c r="L1213" s="285">
        <v>0</v>
      </c>
      <c r="M1213" s="286">
        <v>0</v>
      </c>
      <c r="N1213" s="285">
        <v>0</v>
      </c>
    </row>
    <row r="1214" spans="2:14" x14ac:dyDescent="0.2">
      <c r="B1214" s="104" t="s">
        <v>1406</v>
      </c>
      <c r="C1214" s="284">
        <v>107</v>
      </c>
      <c r="D1214" s="285">
        <v>565.1682242990654</v>
      </c>
      <c r="E1214" s="286">
        <v>0.23689354617569292</v>
      </c>
      <c r="F1214" s="285">
        <v>1429</v>
      </c>
      <c r="G1214" s="284">
        <v>9</v>
      </c>
      <c r="H1214" s="285">
        <v>0</v>
      </c>
      <c r="I1214" s="286">
        <v>0</v>
      </c>
      <c r="J1214" s="285">
        <v>0</v>
      </c>
      <c r="K1214" s="284">
        <v>0</v>
      </c>
      <c r="L1214" s="285">
        <v>0</v>
      </c>
      <c r="M1214" s="286">
        <v>0</v>
      </c>
      <c r="N1214" s="285">
        <v>0</v>
      </c>
    </row>
    <row r="1215" spans="2:14" x14ac:dyDescent="0.2">
      <c r="B1215" s="104" t="s">
        <v>1407</v>
      </c>
      <c r="C1215" s="284">
        <v>216</v>
      </c>
      <c r="D1215" s="285">
        <v>128.9212962962963</v>
      </c>
      <c r="E1215" s="286">
        <v>0.12398707011701005</v>
      </c>
      <c r="F1215" s="285">
        <v>639</v>
      </c>
      <c r="G1215" s="284">
        <v>42</v>
      </c>
      <c r="H1215" s="285">
        <v>0</v>
      </c>
      <c r="I1215" s="286">
        <v>0</v>
      </c>
      <c r="J1215" s="285">
        <v>0</v>
      </c>
      <c r="K1215" s="284">
        <v>0</v>
      </c>
      <c r="L1215" s="285">
        <v>0</v>
      </c>
      <c r="M1215" s="286">
        <v>0</v>
      </c>
      <c r="N1215" s="285">
        <v>0</v>
      </c>
    </row>
    <row r="1216" spans="2:14" x14ac:dyDescent="0.2">
      <c r="B1216" s="104" t="s">
        <v>1408</v>
      </c>
      <c r="C1216" s="284">
        <v>11</v>
      </c>
      <c r="D1216" s="285">
        <v>126.45454545454545</v>
      </c>
      <c r="E1216" s="286">
        <v>7.2652251122949929E-2</v>
      </c>
      <c r="F1216" s="285">
        <v>422</v>
      </c>
      <c r="G1216" s="284">
        <v>4</v>
      </c>
      <c r="H1216" s="285">
        <v>0</v>
      </c>
      <c r="I1216" s="286">
        <v>0</v>
      </c>
      <c r="J1216" s="285">
        <v>0</v>
      </c>
      <c r="K1216" s="284">
        <v>0</v>
      </c>
      <c r="L1216" s="285">
        <v>0</v>
      </c>
      <c r="M1216" s="286">
        <v>0</v>
      </c>
      <c r="N1216" s="285">
        <v>0</v>
      </c>
    </row>
    <row r="1217" spans="2:14" x14ac:dyDescent="0.2">
      <c r="B1217" s="104" t="s">
        <v>1409</v>
      </c>
      <c r="C1217" s="284">
        <v>0</v>
      </c>
      <c r="D1217" s="285">
        <v>0</v>
      </c>
      <c r="E1217" s="286">
        <v>0</v>
      </c>
      <c r="F1217" s="285">
        <v>0</v>
      </c>
      <c r="G1217" s="284">
        <v>0</v>
      </c>
      <c r="H1217" s="285">
        <v>0</v>
      </c>
      <c r="I1217" s="286">
        <v>0</v>
      </c>
      <c r="J1217" s="285">
        <v>0</v>
      </c>
      <c r="K1217" s="284">
        <v>0</v>
      </c>
      <c r="L1217" s="285">
        <v>0</v>
      </c>
      <c r="M1217" s="286">
        <v>0</v>
      </c>
      <c r="N1217" s="285">
        <v>0</v>
      </c>
    </row>
    <row r="1218" spans="2:14" x14ac:dyDescent="0.2">
      <c r="B1218" s="104" t="s">
        <v>1410</v>
      </c>
      <c r="C1218" s="284">
        <v>1714</v>
      </c>
      <c r="D1218" s="285">
        <v>110.23278879813303</v>
      </c>
      <c r="E1218" s="286">
        <v>0.12039284954191332</v>
      </c>
      <c r="F1218" s="285">
        <v>447</v>
      </c>
      <c r="G1218" s="284">
        <v>435</v>
      </c>
      <c r="H1218" s="285">
        <v>0</v>
      </c>
      <c r="I1218" s="286">
        <v>0</v>
      </c>
      <c r="J1218" s="285">
        <v>0</v>
      </c>
      <c r="K1218" s="284">
        <v>9</v>
      </c>
      <c r="L1218" s="285">
        <v>94.777777777777771</v>
      </c>
      <c r="M1218" s="286">
        <v>0.19488233950194189</v>
      </c>
      <c r="N1218" s="285">
        <v>122</v>
      </c>
    </row>
    <row r="1219" spans="2:14" x14ac:dyDescent="0.2">
      <c r="B1219" s="104" t="s">
        <v>1411</v>
      </c>
      <c r="C1219" s="284">
        <v>1442</v>
      </c>
      <c r="D1219" s="285">
        <v>116.80651872399446</v>
      </c>
      <c r="E1219" s="286">
        <v>0.13198083697955187</v>
      </c>
      <c r="F1219" s="285">
        <v>804</v>
      </c>
      <c r="G1219" s="284">
        <v>394</v>
      </c>
      <c r="H1219" s="285">
        <v>0</v>
      </c>
      <c r="I1219" s="286">
        <v>0</v>
      </c>
      <c r="J1219" s="285">
        <v>0</v>
      </c>
      <c r="K1219" s="284">
        <v>7</v>
      </c>
      <c r="L1219" s="285">
        <v>77.714285714285708</v>
      </c>
      <c r="M1219" s="286">
        <v>0.18849618849618843</v>
      </c>
      <c r="N1219" s="285">
        <v>176</v>
      </c>
    </row>
    <row r="1220" spans="2:14" x14ac:dyDescent="0.2">
      <c r="B1220" s="104" t="s">
        <v>1412</v>
      </c>
      <c r="C1220" s="284">
        <v>219</v>
      </c>
      <c r="D1220" s="285">
        <v>236.31963470319636</v>
      </c>
      <c r="E1220" s="286">
        <v>0.19388022686916062</v>
      </c>
      <c r="F1220" s="285">
        <v>685</v>
      </c>
      <c r="G1220" s="284">
        <v>225</v>
      </c>
      <c r="H1220" s="285">
        <v>0</v>
      </c>
      <c r="I1220" s="286">
        <v>0</v>
      </c>
      <c r="J1220" s="285">
        <v>0</v>
      </c>
      <c r="K1220" s="284">
        <v>29</v>
      </c>
      <c r="L1220" s="285">
        <v>107.24137931034483</v>
      </c>
      <c r="M1220" s="286">
        <v>0.20094333527169339</v>
      </c>
      <c r="N1220" s="285">
        <v>262</v>
      </c>
    </row>
    <row r="1221" spans="2:14" x14ac:dyDescent="0.2">
      <c r="B1221" s="104" t="s">
        <v>1413</v>
      </c>
      <c r="C1221" s="284">
        <v>0</v>
      </c>
      <c r="D1221" s="285">
        <v>0</v>
      </c>
      <c r="E1221" s="286">
        <v>0</v>
      </c>
      <c r="F1221" s="285">
        <v>0</v>
      </c>
      <c r="G1221" s="284">
        <v>0</v>
      </c>
      <c r="H1221" s="285">
        <v>0</v>
      </c>
      <c r="I1221" s="286">
        <v>0</v>
      </c>
      <c r="J1221" s="285">
        <v>0</v>
      </c>
      <c r="K1221" s="284">
        <v>0</v>
      </c>
      <c r="L1221" s="285">
        <v>0</v>
      </c>
      <c r="M1221" s="286">
        <v>0</v>
      </c>
      <c r="N1221" s="285">
        <v>0</v>
      </c>
    </row>
    <row r="1222" spans="2:14" x14ac:dyDescent="0.2">
      <c r="B1222" s="104" t="s">
        <v>1414</v>
      </c>
      <c r="C1222" s="284">
        <v>931</v>
      </c>
      <c r="D1222" s="285">
        <v>178.96562835660581</v>
      </c>
      <c r="E1222" s="286">
        <v>0.17945445380757907</v>
      </c>
      <c r="F1222" s="285">
        <v>1918</v>
      </c>
      <c r="G1222" s="284">
        <v>507</v>
      </c>
      <c r="H1222" s="285">
        <v>0</v>
      </c>
      <c r="I1222" s="286">
        <v>0</v>
      </c>
      <c r="J1222" s="285">
        <v>0</v>
      </c>
      <c r="K1222" s="284">
        <v>4</v>
      </c>
      <c r="L1222" s="285">
        <v>60.75</v>
      </c>
      <c r="M1222" s="286">
        <v>0.20216306156405994</v>
      </c>
      <c r="N1222" s="285">
        <v>73</v>
      </c>
    </row>
    <row r="1223" spans="2:14" x14ac:dyDescent="0.2">
      <c r="B1223" s="104" t="s">
        <v>1415</v>
      </c>
      <c r="C1223" s="284">
        <v>698</v>
      </c>
      <c r="D1223" s="285">
        <v>169.25071633237823</v>
      </c>
      <c r="E1223" s="286">
        <v>0.16200882884143053</v>
      </c>
      <c r="F1223" s="285">
        <v>760</v>
      </c>
      <c r="G1223" s="284">
        <v>335</v>
      </c>
      <c r="H1223" s="285">
        <v>0</v>
      </c>
      <c r="I1223" s="286">
        <v>0</v>
      </c>
      <c r="J1223" s="285">
        <v>0</v>
      </c>
      <c r="K1223" s="284">
        <v>9</v>
      </c>
      <c r="L1223" s="285">
        <v>116.55555555555556</v>
      </c>
      <c r="M1223" s="286">
        <v>0.20065034429992346</v>
      </c>
      <c r="N1223" s="285">
        <v>214</v>
      </c>
    </row>
    <row r="1224" spans="2:14" x14ac:dyDescent="0.2">
      <c r="B1224" s="104" t="s">
        <v>1416</v>
      </c>
      <c r="C1224" s="284">
        <v>2506</v>
      </c>
      <c r="D1224" s="285">
        <v>227.06823623304069</v>
      </c>
      <c r="E1224" s="286">
        <v>0.19826015031359168</v>
      </c>
      <c r="F1224" s="285">
        <v>1480</v>
      </c>
      <c r="G1224" s="284">
        <v>615</v>
      </c>
      <c r="H1224" s="285">
        <v>0</v>
      </c>
      <c r="I1224" s="286">
        <v>0</v>
      </c>
      <c r="J1224" s="285">
        <v>0</v>
      </c>
      <c r="K1224" s="284">
        <v>67</v>
      </c>
      <c r="L1224" s="285">
        <v>118.40298507462687</v>
      </c>
      <c r="M1224" s="286">
        <v>0.20234663945925258</v>
      </c>
      <c r="N1224" s="285">
        <v>346</v>
      </c>
    </row>
    <row r="1225" spans="2:14" x14ac:dyDescent="0.2">
      <c r="B1225" s="104" t="s">
        <v>1417</v>
      </c>
      <c r="C1225" s="284">
        <v>1506</v>
      </c>
      <c r="D1225" s="285">
        <v>156.82337317397079</v>
      </c>
      <c r="E1225" s="286">
        <v>0.17694850440093624</v>
      </c>
      <c r="F1225" s="285">
        <v>721</v>
      </c>
      <c r="G1225" s="284">
        <v>594</v>
      </c>
      <c r="H1225" s="285">
        <v>0</v>
      </c>
      <c r="I1225" s="286">
        <v>0</v>
      </c>
      <c r="J1225" s="285">
        <v>0</v>
      </c>
      <c r="K1225" s="284">
        <v>7</v>
      </c>
      <c r="L1225" s="285">
        <v>79.142857142857139</v>
      </c>
      <c r="M1225" s="286">
        <v>0.19842406876790841</v>
      </c>
      <c r="N1225" s="285">
        <v>143</v>
      </c>
    </row>
    <row r="1226" spans="2:14" x14ac:dyDescent="0.2">
      <c r="B1226" s="104" t="s">
        <v>1418</v>
      </c>
      <c r="C1226" s="284">
        <v>1699</v>
      </c>
      <c r="D1226" s="285">
        <v>186.60565038257798</v>
      </c>
      <c r="E1226" s="286">
        <v>0.16733291672912221</v>
      </c>
      <c r="F1226" s="285">
        <v>2234</v>
      </c>
      <c r="G1226" s="284">
        <v>894</v>
      </c>
      <c r="H1226" s="285">
        <v>0</v>
      </c>
      <c r="I1226" s="286">
        <v>0</v>
      </c>
      <c r="J1226" s="285">
        <v>0</v>
      </c>
      <c r="K1226" s="284">
        <v>28</v>
      </c>
      <c r="L1226" s="285">
        <v>107.71428571428571</v>
      </c>
      <c r="M1226" s="286">
        <v>0.20168516784806734</v>
      </c>
      <c r="N1226" s="285">
        <v>266</v>
      </c>
    </row>
    <row r="1227" spans="2:14" x14ac:dyDescent="0.2">
      <c r="B1227" s="104" t="s">
        <v>1419</v>
      </c>
      <c r="C1227" s="284">
        <v>1721</v>
      </c>
      <c r="D1227" s="285">
        <v>179.63335270191749</v>
      </c>
      <c r="E1227" s="286">
        <v>0.1640310543121497</v>
      </c>
      <c r="F1227" s="285">
        <v>1008</v>
      </c>
      <c r="G1227" s="284">
        <v>1108</v>
      </c>
      <c r="H1227" s="285">
        <v>0</v>
      </c>
      <c r="I1227" s="286">
        <v>0</v>
      </c>
      <c r="J1227" s="285">
        <v>0</v>
      </c>
      <c r="K1227" s="284">
        <v>241</v>
      </c>
      <c r="L1227" s="285">
        <v>111.8298755186722</v>
      </c>
      <c r="M1227" s="286">
        <v>0.20203299874811664</v>
      </c>
      <c r="N1227" s="285">
        <v>426</v>
      </c>
    </row>
    <row r="1228" spans="2:14" x14ac:dyDescent="0.2">
      <c r="B1228" s="104" t="s">
        <v>1420</v>
      </c>
      <c r="C1228" s="284">
        <v>2507</v>
      </c>
      <c r="D1228" s="285">
        <v>147.28520143597925</v>
      </c>
      <c r="E1228" s="286">
        <v>0.12760969082183715</v>
      </c>
      <c r="F1228" s="285">
        <v>945</v>
      </c>
      <c r="G1228" s="284">
        <v>795</v>
      </c>
      <c r="H1228" s="285">
        <v>0</v>
      </c>
      <c r="I1228" s="286">
        <v>0</v>
      </c>
      <c r="J1228" s="285">
        <v>0</v>
      </c>
      <c r="K1228" s="284">
        <v>33</v>
      </c>
      <c r="L1228" s="285">
        <v>91.272727272727266</v>
      </c>
      <c r="M1228" s="286">
        <v>0.20050592464385564</v>
      </c>
      <c r="N1228" s="285">
        <v>272</v>
      </c>
    </row>
    <row r="1229" spans="2:14" x14ac:dyDescent="0.2">
      <c r="B1229" s="104" t="s">
        <v>1421</v>
      </c>
      <c r="C1229" s="284">
        <v>3155</v>
      </c>
      <c r="D1229" s="285">
        <v>132.65768621236134</v>
      </c>
      <c r="E1229" s="286">
        <v>0.12194581862797516</v>
      </c>
      <c r="F1229" s="285">
        <v>450</v>
      </c>
      <c r="G1229" s="284">
        <v>734</v>
      </c>
      <c r="H1229" s="285">
        <v>0</v>
      </c>
      <c r="I1229" s="286">
        <v>0</v>
      </c>
      <c r="J1229" s="285">
        <v>0</v>
      </c>
      <c r="K1229" s="284">
        <v>0</v>
      </c>
      <c r="L1229" s="285">
        <v>0</v>
      </c>
      <c r="M1229" s="286">
        <v>0</v>
      </c>
      <c r="N1229" s="285">
        <v>0</v>
      </c>
    </row>
    <row r="1230" spans="2:14" x14ac:dyDescent="0.2">
      <c r="B1230" s="104" t="s">
        <v>1422</v>
      </c>
      <c r="C1230" s="284">
        <v>1771</v>
      </c>
      <c r="D1230" s="285">
        <v>143.1863354037267</v>
      </c>
      <c r="E1230" s="286">
        <v>0.14988237936496684</v>
      </c>
      <c r="F1230" s="285">
        <v>446</v>
      </c>
      <c r="G1230" s="284">
        <v>561</v>
      </c>
      <c r="H1230" s="285">
        <v>0</v>
      </c>
      <c r="I1230" s="286">
        <v>0</v>
      </c>
      <c r="J1230" s="285">
        <v>0</v>
      </c>
      <c r="K1230" s="284">
        <v>3</v>
      </c>
      <c r="L1230" s="285">
        <v>103</v>
      </c>
      <c r="M1230" s="286">
        <v>0.2064128256513027</v>
      </c>
      <c r="N1230" s="285">
        <v>176</v>
      </c>
    </row>
    <row r="1231" spans="2:14" x14ac:dyDescent="0.2">
      <c r="B1231" s="104" t="s">
        <v>1423</v>
      </c>
      <c r="C1231" s="284">
        <v>2236</v>
      </c>
      <c r="D1231" s="285">
        <v>133.82245080500894</v>
      </c>
      <c r="E1231" s="286">
        <v>0.11189410806529665</v>
      </c>
      <c r="F1231" s="285">
        <v>1091</v>
      </c>
      <c r="G1231" s="284">
        <v>349</v>
      </c>
      <c r="H1231" s="285">
        <v>0</v>
      </c>
      <c r="I1231" s="286">
        <v>0</v>
      </c>
      <c r="J1231" s="285">
        <v>0</v>
      </c>
      <c r="K1231" s="284">
        <v>0</v>
      </c>
      <c r="L1231" s="285">
        <v>0</v>
      </c>
      <c r="M1231" s="286">
        <v>0</v>
      </c>
      <c r="N1231" s="285">
        <v>0</v>
      </c>
    </row>
    <row r="1232" spans="2:14" x14ac:dyDescent="0.2">
      <c r="B1232" s="104" t="s">
        <v>1424</v>
      </c>
      <c r="C1232" s="284">
        <v>0</v>
      </c>
      <c r="D1232" s="285">
        <v>0</v>
      </c>
      <c r="E1232" s="286">
        <v>0</v>
      </c>
      <c r="F1232" s="285">
        <v>0</v>
      </c>
      <c r="G1232" s="284">
        <v>0</v>
      </c>
      <c r="H1232" s="285">
        <v>0</v>
      </c>
      <c r="I1232" s="286">
        <v>0</v>
      </c>
      <c r="J1232" s="285">
        <v>0</v>
      </c>
      <c r="K1232" s="284">
        <v>0</v>
      </c>
      <c r="L1232" s="285">
        <v>0</v>
      </c>
      <c r="M1232" s="286">
        <v>0</v>
      </c>
      <c r="N1232" s="285">
        <v>0</v>
      </c>
    </row>
    <row r="1233" spans="2:14" x14ac:dyDescent="0.2">
      <c r="B1233" s="104" t="s">
        <v>1425</v>
      </c>
      <c r="C1233" s="284">
        <v>0</v>
      </c>
      <c r="D1233" s="285">
        <v>0</v>
      </c>
      <c r="E1233" s="286">
        <v>0</v>
      </c>
      <c r="F1233" s="285">
        <v>0</v>
      </c>
      <c r="G1233" s="284">
        <v>0</v>
      </c>
      <c r="H1233" s="285">
        <v>0</v>
      </c>
      <c r="I1233" s="286">
        <v>0</v>
      </c>
      <c r="J1233" s="285">
        <v>0</v>
      </c>
      <c r="K1233" s="284">
        <v>0</v>
      </c>
      <c r="L1233" s="285">
        <v>0</v>
      </c>
      <c r="M1233" s="286">
        <v>0</v>
      </c>
      <c r="N1233" s="285">
        <v>0</v>
      </c>
    </row>
    <row r="1234" spans="2:14" x14ac:dyDescent="0.2">
      <c r="B1234" s="104" t="s">
        <v>1426</v>
      </c>
      <c r="C1234" s="284">
        <v>0</v>
      </c>
      <c r="D1234" s="285">
        <v>0</v>
      </c>
      <c r="E1234" s="286">
        <v>0</v>
      </c>
      <c r="F1234" s="285">
        <v>0</v>
      </c>
      <c r="G1234" s="284">
        <v>0</v>
      </c>
      <c r="H1234" s="285">
        <v>0</v>
      </c>
      <c r="I1234" s="286">
        <v>0</v>
      </c>
      <c r="J1234" s="285">
        <v>0</v>
      </c>
      <c r="K1234" s="284">
        <v>0</v>
      </c>
      <c r="L1234" s="285">
        <v>0</v>
      </c>
      <c r="M1234" s="286">
        <v>0</v>
      </c>
      <c r="N1234" s="285">
        <v>0</v>
      </c>
    </row>
    <row r="1235" spans="2:14" x14ac:dyDescent="0.2">
      <c r="B1235" s="104" t="s">
        <v>1427</v>
      </c>
      <c r="C1235" s="284">
        <v>0</v>
      </c>
      <c r="D1235" s="285">
        <v>0</v>
      </c>
      <c r="E1235" s="286">
        <v>0</v>
      </c>
      <c r="F1235" s="285">
        <v>0</v>
      </c>
      <c r="G1235" s="284">
        <v>0</v>
      </c>
      <c r="H1235" s="285">
        <v>0</v>
      </c>
      <c r="I1235" s="286">
        <v>0</v>
      </c>
      <c r="J1235" s="285">
        <v>0</v>
      </c>
      <c r="K1235" s="284">
        <v>0</v>
      </c>
      <c r="L1235" s="285">
        <v>0</v>
      </c>
      <c r="M1235" s="286">
        <v>0</v>
      </c>
      <c r="N1235" s="285">
        <v>0</v>
      </c>
    </row>
    <row r="1236" spans="2:14" x14ac:dyDescent="0.2">
      <c r="B1236" s="104" t="s">
        <v>1428</v>
      </c>
      <c r="C1236" s="284">
        <v>0</v>
      </c>
      <c r="D1236" s="285">
        <v>0</v>
      </c>
      <c r="E1236" s="286">
        <v>0</v>
      </c>
      <c r="F1236" s="285">
        <v>0</v>
      </c>
      <c r="G1236" s="284">
        <v>0</v>
      </c>
      <c r="H1236" s="285">
        <v>0</v>
      </c>
      <c r="I1236" s="286">
        <v>0</v>
      </c>
      <c r="J1236" s="285">
        <v>0</v>
      </c>
      <c r="K1236" s="284">
        <v>0</v>
      </c>
      <c r="L1236" s="285">
        <v>0</v>
      </c>
      <c r="M1236" s="286">
        <v>0</v>
      </c>
      <c r="N1236" s="285">
        <v>0</v>
      </c>
    </row>
    <row r="1237" spans="2:14" x14ac:dyDescent="0.2">
      <c r="B1237" s="104" t="s">
        <v>1429</v>
      </c>
      <c r="C1237" s="284">
        <v>0</v>
      </c>
      <c r="D1237" s="285">
        <v>0</v>
      </c>
      <c r="E1237" s="286">
        <v>0</v>
      </c>
      <c r="F1237" s="285">
        <v>0</v>
      </c>
      <c r="G1237" s="284">
        <v>0</v>
      </c>
      <c r="H1237" s="285">
        <v>0</v>
      </c>
      <c r="I1237" s="286">
        <v>0</v>
      </c>
      <c r="J1237" s="285">
        <v>0</v>
      </c>
      <c r="K1237" s="284">
        <v>0</v>
      </c>
      <c r="L1237" s="285">
        <v>0</v>
      </c>
      <c r="M1237" s="286">
        <v>0</v>
      </c>
      <c r="N1237" s="285">
        <v>0</v>
      </c>
    </row>
    <row r="1238" spans="2:14" x14ac:dyDescent="0.2">
      <c r="B1238" s="104" t="s">
        <v>1430</v>
      </c>
      <c r="C1238" s="284">
        <v>0</v>
      </c>
      <c r="D1238" s="285">
        <v>0</v>
      </c>
      <c r="E1238" s="286">
        <v>0</v>
      </c>
      <c r="F1238" s="285">
        <v>0</v>
      </c>
      <c r="G1238" s="284">
        <v>0</v>
      </c>
      <c r="H1238" s="285">
        <v>0</v>
      </c>
      <c r="I1238" s="286">
        <v>0</v>
      </c>
      <c r="J1238" s="285">
        <v>0</v>
      </c>
      <c r="K1238" s="284">
        <v>0</v>
      </c>
      <c r="L1238" s="285">
        <v>0</v>
      </c>
      <c r="M1238" s="286">
        <v>0</v>
      </c>
      <c r="N1238" s="285">
        <v>0</v>
      </c>
    </row>
    <row r="1239" spans="2:14" x14ac:dyDescent="0.2">
      <c r="B1239" s="104" t="s">
        <v>1431</v>
      </c>
      <c r="C1239" s="284">
        <v>0</v>
      </c>
      <c r="D1239" s="285">
        <v>0</v>
      </c>
      <c r="E1239" s="286">
        <v>0</v>
      </c>
      <c r="F1239" s="285">
        <v>0</v>
      </c>
      <c r="G1239" s="284">
        <v>0</v>
      </c>
      <c r="H1239" s="285">
        <v>0</v>
      </c>
      <c r="I1239" s="286">
        <v>0</v>
      </c>
      <c r="J1239" s="285">
        <v>0</v>
      </c>
      <c r="K1239" s="284">
        <v>0</v>
      </c>
      <c r="L1239" s="285">
        <v>0</v>
      </c>
      <c r="M1239" s="286">
        <v>0</v>
      </c>
      <c r="N1239" s="285">
        <v>0</v>
      </c>
    </row>
    <row r="1240" spans="2:14" x14ac:dyDescent="0.2">
      <c r="B1240" s="104" t="s">
        <v>1432</v>
      </c>
      <c r="C1240" s="284">
        <v>0</v>
      </c>
      <c r="D1240" s="285">
        <v>0</v>
      </c>
      <c r="E1240" s="286">
        <v>0</v>
      </c>
      <c r="F1240" s="285">
        <v>0</v>
      </c>
      <c r="G1240" s="284">
        <v>1</v>
      </c>
      <c r="H1240" s="285">
        <v>0</v>
      </c>
      <c r="I1240" s="286">
        <v>0</v>
      </c>
      <c r="J1240" s="285">
        <v>0</v>
      </c>
      <c r="K1240" s="284">
        <v>0</v>
      </c>
      <c r="L1240" s="285">
        <v>0</v>
      </c>
      <c r="M1240" s="286">
        <v>0</v>
      </c>
      <c r="N1240" s="285">
        <v>0</v>
      </c>
    </row>
    <row r="1241" spans="2:14" x14ac:dyDescent="0.2">
      <c r="B1241" s="104" t="s">
        <v>1433</v>
      </c>
      <c r="C1241" s="284">
        <v>1280</v>
      </c>
      <c r="D1241" s="285">
        <v>290.45937500000002</v>
      </c>
      <c r="E1241" s="286">
        <v>0.1874971002067678</v>
      </c>
      <c r="F1241" s="285">
        <v>5562</v>
      </c>
      <c r="G1241" s="284">
        <v>898</v>
      </c>
      <c r="H1241" s="285">
        <v>0</v>
      </c>
      <c r="I1241" s="286">
        <v>0</v>
      </c>
      <c r="J1241" s="285">
        <v>0</v>
      </c>
      <c r="K1241" s="284">
        <v>219</v>
      </c>
      <c r="L1241" s="285">
        <v>128.79452054794521</v>
      </c>
      <c r="M1241" s="286">
        <v>0.19923994122965638</v>
      </c>
      <c r="N1241" s="285">
        <v>410</v>
      </c>
    </row>
    <row r="1242" spans="2:14" x14ac:dyDescent="0.2">
      <c r="B1242" s="104" t="s">
        <v>1434</v>
      </c>
      <c r="C1242" s="284">
        <v>946</v>
      </c>
      <c r="D1242" s="285">
        <v>70.984143763213524</v>
      </c>
      <c r="E1242" s="286">
        <v>5.7519921811760577E-2</v>
      </c>
      <c r="F1242" s="285">
        <v>490</v>
      </c>
      <c r="G1242" s="284">
        <v>251</v>
      </c>
      <c r="H1242" s="285">
        <v>0</v>
      </c>
      <c r="I1242" s="286">
        <v>0</v>
      </c>
      <c r="J1242" s="285">
        <v>0</v>
      </c>
      <c r="K1242" s="284">
        <v>13</v>
      </c>
      <c r="L1242" s="285">
        <v>87.461538461538467</v>
      </c>
      <c r="M1242" s="286">
        <v>0.19429254955570752</v>
      </c>
      <c r="N1242" s="285">
        <v>218</v>
      </c>
    </row>
    <row r="1243" spans="2:14" x14ac:dyDescent="0.2">
      <c r="B1243" s="104" t="s">
        <v>1435</v>
      </c>
      <c r="C1243" s="284">
        <v>745</v>
      </c>
      <c r="D1243" s="285">
        <v>198.54362416107384</v>
      </c>
      <c r="E1243" s="286">
        <v>0.12476708709782725</v>
      </c>
      <c r="F1243" s="285">
        <v>4988</v>
      </c>
      <c r="G1243" s="284">
        <v>951</v>
      </c>
      <c r="H1243" s="285">
        <v>0</v>
      </c>
      <c r="I1243" s="286">
        <v>0</v>
      </c>
      <c r="J1243" s="285">
        <v>0</v>
      </c>
      <c r="K1243" s="284">
        <v>61</v>
      </c>
      <c r="L1243" s="285">
        <v>126.65573770491804</v>
      </c>
      <c r="M1243" s="286">
        <v>0.20053989513575243</v>
      </c>
      <c r="N1243" s="285">
        <v>274</v>
      </c>
    </row>
    <row r="1244" spans="2:14" x14ac:dyDescent="0.2">
      <c r="B1244" s="104" t="s">
        <v>1436</v>
      </c>
      <c r="C1244" s="284">
        <v>0</v>
      </c>
      <c r="D1244" s="285">
        <v>0</v>
      </c>
      <c r="E1244" s="286">
        <v>0</v>
      </c>
      <c r="F1244" s="285">
        <v>0</v>
      </c>
      <c r="G1244" s="284">
        <v>1</v>
      </c>
      <c r="H1244" s="285">
        <v>0</v>
      </c>
      <c r="I1244" s="286">
        <v>0</v>
      </c>
      <c r="J1244" s="285">
        <v>0</v>
      </c>
      <c r="K1244" s="284">
        <v>0</v>
      </c>
      <c r="L1244" s="285">
        <v>0</v>
      </c>
      <c r="M1244" s="286">
        <v>0</v>
      </c>
      <c r="N1244" s="285">
        <v>0</v>
      </c>
    </row>
    <row r="1245" spans="2:14" x14ac:dyDescent="0.2">
      <c r="B1245" s="104" t="s">
        <v>1437</v>
      </c>
      <c r="C1245" s="284">
        <v>0</v>
      </c>
      <c r="D1245" s="285">
        <v>0</v>
      </c>
      <c r="E1245" s="286">
        <v>0</v>
      </c>
      <c r="F1245" s="285">
        <v>0</v>
      </c>
      <c r="G1245" s="284">
        <v>8</v>
      </c>
      <c r="H1245" s="285">
        <v>0</v>
      </c>
      <c r="I1245" s="286">
        <v>0</v>
      </c>
      <c r="J1245" s="285">
        <v>0</v>
      </c>
      <c r="K1245" s="284">
        <v>0</v>
      </c>
      <c r="L1245" s="285">
        <v>0</v>
      </c>
      <c r="M1245" s="286">
        <v>0</v>
      </c>
      <c r="N1245" s="285">
        <v>0</v>
      </c>
    </row>
    <row r="1246" spans="2:14" x14ac:dyDescent="0.2">
      <c r="B1246" s="104" t="s">
        <v>1438</v>
      </c>
      <c r="C1246" s="284">
        <v>0</v>
      </c>
      <c r="D1246" s="285">
        <v>0</v>
      </c>
      <c r="E1246" s="286">
        <v>0</v>
      </c>
      <c r="F1246" s="285">
        <v>0</v>
      </c>
      <c r="G1246" s="284">
        <v>0</v>
      </c>
      <c r="H1246" s="285">
        <v>0</v>
      </c>
      <c r="I1246" s="286">
        <v>0</v>
      </c>
      <c r="J1246" s="285">
        <v>0</v>
      </c>
      <c r="K1246" s="284">
        <v>0</v>
      </c>
      <c r="L1246" s="285">
        <v>0</v>
      </c>
      <c r="M1246" s="286">
        <v>0</v>
      </c>
      <c r="N1246" s="285">
        <v>0</v>
      </c>
    </row>
    <row r="1247" spans="2:14" x14ac:dyDescent="0.2">
      <c r="B1247" s="104" t="s">
        <v>1439</v>
      </c>
      <c r="C1247" s="284">
        <v>0</v>
      </c>
      <c r="D1247" s="285">
        <v>0</v>
      </c>
      <c r="E1247" s="286">
        <v>0</v>
      </c>
      <c r="F1247" s="285">
        <v>0</v>
      </c>
      <c r="G1247" s="284">
        <v>40</v>
      </c>
      <c r="H1247" s="285">
        <v>0</v>
      </c>
      <c r="I1247" s="286">
        <v>0</v>
      </c>
      <c r="J1247" s="285">
        <v>0</v>
      </c>
      <c r="K1247" s="284">
        <v>0</v>
      </c>
      <c r="L1247" s="285">
        <v>0</v>
      </c>
      <c r="M1247" s="286">
        <v>0</v>
      </c>
      <c r="N1247" s="285">
        <v>0</v>
      </c>
    </row>
    <row r="1248" spans="2:14" x14ac:dyDescent="0.2">
      <c r="B1248" s="104" t="s">
        <v>1440</v>
      </c>
      <c r="C1248" s="284">
        <v>0</v>
      </c>
      <c r="D1248" s="285">
        <v>0</v>
      </c>
      <c r="E1248" s="286">
        <v>0</v>
      </c>
      <c r="F1248" s="285">
        <v>0</v>
      </c>
      <c r="G1248" s="284">
        <v>0</v>
      </c>
      <c r="H1248" s="285">
        <v>0</v>
      </c>
      <c r="I1248" s="286">
        <v>0</v>
      </c>
      <c r="J1248" s="285">
        <v>0</v>
      </c>
      <c r="K1248" s="284">
        <v>0</v>
      </c>
      <c r="L1248" s="285">
        <v>0</v>
      </c>
      <c r="M1248" s="286">
        <v>0</v>
      </c>
      <c r="N1248" s="285">
        <v>0</v>
      </c>
    </row>
    <row r="1249" spans="2:15" x14ac:dyDescent="0.2">
      <c r="B1249" s="104" t="s">
        <v>1441</v>
      </c>
      <c r="C1249" s="284">
        <v>1839</v>
      </c>
      <c r="D1249" s="285">
        <v>248.64763458401305</v>
      </c>
      <c r="E1249" s="286">
        <v>0.15072494246409907</v>
      </c>
      <c r="F1249" s="285">
        <v>5988</v>
      </c>
      <c r="G1249" s="284">
        <v>399</v>
      </c>
      <c r="H1249" s="285">
        <v>0</v>
      </c>
      <c r="I1249" s="286">
        <v>0</v>
      </c>
      <c r="J1249" s="285">
        <v>0</v>
      </c>
      <c r="K1249" s="284">
        <v>64</v>
      </c>
      <c r="L1249" s="285">
        <v>102.703125</v>
      </c>
      <c r="M1249" s="286">
        <v>0.19964766272818402</v>
      </c>
      <c r="N1249" s="285">
        <v>352</v>
      </c>
    </row>
    <row r="1250" spans="2:15" x14ac:dyDescent="0.2">
      <c r="B1250" s="104" t="s">
        <v>1442</v>
      </c>
      <c r="C1250" s="284">
        <v>0</v>
      </c>
      <c r="D1250" s="285">
        <v>0</v>
      </c>
      <c r="E1250" s="286">
        <v>0</v>
      </c>
      <c r="F1250" s="285">
        <v>0</v>
      </c>
      <c r="G1250" s="284">
        <v>0</v>
      </c>
      <c r="H1250" s="285">
        <v>0</v>
      </c>
      <c r="I1250" s="286">
        <v>0</v>
      </c>
      <c r="J1250" s="285">
        <v>0</v>
      </c>
      <c r="K1250" s="284">
        <v>0</v>
      </c>
      <c r="L1250" s="285">
        <v>0</v>
      </c>
      <c r="M1250" s="286">
        <v>0</v>
      </c>
      <c r="N1250" s="285">
        <v>0</v>
      </c>
    </row>
    <row r="1251" spans="2:15" x14ac:dyDescent="0.2">
      <c r="B1251" s="104" t="s">
        <v>1443</v>
      </c>
      <c r="C1251" s="284">
        <v>2428</v>
      </c>
      <c r="D1251" s="285">
        <v>175.5168863261944</v>
      </c>
      <c r="E1251" s="286">
        <v>0.11924362124764043</v>
      </c>
      <c r="F1251" s="285">
        <v>1180</v>
      </c>
      <c r="G1251" s="284">
        <v>664</v>
      </c>
      <c r="H1251" s="285">
        <v>0</v>
      </c>
      <c r="I1251" s="286">
        <v>0</v>
      </c>
      <c r="J1251" s="285">
        <v>0</v>
      </c>
      <c r="K1251" s="284">
        <v>106</v>
      </c>
      <c r="L1251" s="285">
        <v>114.4245283018868</v>
      </c>
      <c r="M1251" s="286">
        <v>0.20050253748367575</v>
      </c>
      <c r="N1251" s="285">
        <v>260</v>
      </c>
    </row>
    <row r="1252" spans="2:15" x14ac:dyDescent="0.2">
      <c r="B1252" s="104" t="s">
        <v>1444</v>
      </c>
      <c r="C1252" s="284">
        <v>0</v>
      </c>
      <c r="D1252" s="285">
        <v>0</v>
      </c>
      <c r="E1252" s="286">
        <v>0</v>
      </c>
      <c r="F1252" s="285">
        <v>0</v>
      </c>
      <c r="G1252" s="284">
        <v>0</v>
      </c>
      <c r="H1252" s="285">
        <v>0</v>
      </c>
      <c r="I1252" s="286">
        <v>0</v>
      </c>
      <c r="J1252" s="285">
        <v>0</v>
      </c>
      <c r="K1252" s="284">
        <v>0</v>
      </c>
      <c r="L1252" s="285">
        <v>0</v>
      </c>
      <c r="M1252" s="286">
        <v>0</v>
      </c>
      <c r="N1252" s="285">
        <v>0</v>
      </c>
    </row>
    <row r="1253" spans="2:15" x14ac:dyDescent="0.2">
      <c r="B1253" s="105" t="s">
        <v>1445</v>
      </c>
      <c r="C1253" s="287">
        <v>199</v>
      </c>
      <c r="D1253" s="288">
        <v>126.96482412060301</v>
      </c>
      <c r="E1253" s="289">
        <v>7.0556695848866813E-2</v>
      </c>
      <c r="F1253" s="288">
        <v>4954</v>
      </c>
      <c r="G1253" s="287">
        <v>26</v>
      </c>
      <c r="H1253" s="288">
        <v>0</v>
      </c>
      <c r="I1253" s="289">
        <v>0</v>
      </c>
      <c r="J1253" s="288">
        <v>0</v>
      </c>
      <c r="K1253" s="287">
        <v>31</v>
      </c>
      <c r="L1253" s="288">
        <v>191.2258064516129</v>
      </c>
      <c r="M1253" s="289">
        <v>0.19952206253576121</v>
      </c>
      <c r="N1253" s="288">
        <v>586</v>
      </c>
    </row>
    <row r="1255" spans="2:15" x14ac:dyDescent="0.2">
      <c r="O1255" s="12" t="s">
        <v>313</v>
      </c>
    </row>
    <row r="1256" spans="2:15" x14ac:dyDescent="0.2">
      <c r="O1256" s="12" t="s">
        <v>327</v>
      </c>
    </row>
    <row r="1257" spans="2:15" x14ac:dyDescent="0.2">
      <c r="B1257" s="3" t="s">
        <v>0</v>
      </c>
      <c r="C1257" s="272"/>
      <c r="D1257" s="273"/>
      <c r="E1257" s="274"/>
      <c r="F1257" s="274"/>
      <c r="G1257" s="272"/>
      <c r="H1257" s="273"/>
      <c r="I1257" s="274"/>
      <c r="J1257" s="274"/>
      <c r="K1257" s="272"/>
      <c r="L1257" s="273"/>
      <c r="M1257" s="274"/>
      <c r="N1257" s="274"/>
    </row>
    <row r="1258" spans="2:15" x14ac:dyDescent="0.2">
      <c r="B1258" s="3" t="s">
        <v>277</v>
      </c>
      <c r="C1258" s="272"/>
      <c r="D1258" s="273"/>
      <c r="E1258" s="274"/>
      <c r="F1258" s="274"/>
      <c r="G1258" s="272"/>
      <c r="H1258" s="273"/>
      <c r="I1258" s="274"/>
      <c r="J1258" s="274"/>
      <c r="K1258" s="272"/>
      <c r="L1258" s="273"/>
      <c r="M1258" s="274"/>
      <c r="N1258" s="274"/>
    </row>
    <row r="1259" spans="2:15" x14ac:dyDescent="0.2">
      <c r="B1259" s="103" t="s">
        <v>308</v>
      </c>
      <c r="C1259" s="272"/>
      <c r="D1259" s="273"/>
      <c r="E1259" s="274"/>
      <c r="F1259" s="274"/>
      <c r="G1259" s="272"/>
      <c r="H1259" s="273"/>
      <c r="I1259" s="274"/>
      <c r="J1259" s="274"/>
      <c r="K1259" s="272"/>
      <c r="L1259" s="273"/>
      <c r="M1259" s="274"/>
      <c r="N1259" s="274"/>
    </row>
    <row r="1260" spans="2:15" x14ac:dyDescent="0.2">
      <c r="B1260" s="3"/>
      <c r="C1260" s="101"/>
      <c r="D1260" s="101"/>
      <c r="E1260" s="101"/>
      <c r="F1260" s="101"/>
      <c r="G1260" s="101"/>
      <c r="H1260" s="101"/>
      <c r="I1260" s="101"/>
      <c r="J1260" s="101"/>
      <c r="K1260" s="101"/>
      <c r="L1260" s="101"/>
      <c r="M1260" s="101"/>
      <c r="N1260" s="101"/>
    </row>
    <row r="1261" spans="2:15" x14ac:dyDescent="0.2">
      <c r="B1261" s="109"/>
      <c r="C1261" s="180" t="s">
        <v>152</v>
      </c>
      <c r="D1261" s="275"/>
      <c r="E1261" s="276"/>
      <c r="F1261" s="277"/>
      <c r="G1261" s="180" t="s">
        <v>2699</v>
      </c>
      <c r="H1261" s="275"/>
      <c r="I1261" s="276"/>
      <c r="J1261" s="277"/>
      <c r="K1261" s="180" t="s">
        <v>376</v>
      </c>
      <c r="L1261" s="275"/>
      <c r="M1261" s="276"/>
      <c r="N1261" s="277"/>
    </row>
    <row r="1262" spans="2:15" ht="25.5" x14ac:dyDescent="0.2">
      <c r="B1262" s="181" t="s">
        <v>314</v>
      </c>
      <c r="C1262" s="278" t="s">
        <v>2853</v>
      </c>
      <c r="D1262" s="279" t="s">
        <v>2850</v>
      </c>
      <c r="E1262" s="280" t="s">
        <v>2851</v>
      </c>
      <c r="F1262" s="279" t="s">
        <v>2852</v>
      </c>
      <c r="G1262" s="278" t="s">
        <v>2853</v>
      </c>
      <c r="H1262" s="279" t="s">
        <v>2850</v>
      </c>
      <c r="I1262" s="280" t="s">
        <v>2851</v>
      </c>
      <c r="J1262" s="279" t="s">
        <v>2852</v>
      </c>
      <c r="K1262" s="278" t="s">
        <v>2853</v>
      </c>
      <c r="L1262" s="279" t="s">
        <v>2850</v>
      </c>
      <c r="M1262" s="280" t="s">
        <v>2851</v>
      </c>
      <c r="N1262" s="279" t="s">
        <v>2852</v>
      </c>
    </row>
    <row r="1263" spans="2:15" x14ac:dyDescent="0.2">
      <c r="B1263" s="129" t="s">
        <v>1446</v>
      </c>
      <c r="C1263" s="281">
        <v>167</v>
      </c>
      <c r="D1263" s="282">
        <v>568.70658682634735</v>
      </c>
      <c r="E1263" s="283">
        <v>0.27335131230158627</v>
      </c>
      <c r="F1263" s="282">
        <v>4201</v>
      </c>
      <c r="G1263" s="281">
        <v>11</v>
      </c>
      <c r="H1263" s="282">
        <v>0</v>
      </c>
      <c r="I1263" s="283">
        <v>0</v>
      </c>
      <c r="J1263" s="282">
        <v>0</v>
      </c>
      <c r="K1263" s="281">
        <v>0</v>
      </c>
      <c r="L1263" s="282">
        <v>0</v>
      </c>
      <c r="M1263" s="283">
        <v>0</v>
      </c>
      <c r="N1263" s="282">
        <v>0</v>
      </c>
    </row>
    <row r="1264" spans="2:15" x14ac:dyDescent="0.2">
      <c r="B1264" s="104" t="s">
        <v>1447</v>
      </c>
      <c r="C1264" s="284">
        <v>275</v>
      </c>
      <c r="D1264" s="285">
        <v>267.84727272727275</v>
      </c>
      <c r="E1264" s="286">
        <v>0.17456032874920302</v>
      </c>
      <c r="F1264" s="285">
        <v>1547</v>
      </c>
      <c r="G1264" s="284">
        <v>87</v>
      </c>
      <c r="H1264" s="285">
        <v>0</v>
      </c>
      <c r="I1264" s="286">
        <v>0</v>
      </c>
      <c r="J1264" s="285">
        <v>0</v>
      </c>
      <c r="K1264" s="284">
        <v>49</v>
      </c>
      <c r="L1264" s="285">
        <v>113.93877551020408</v>
      </c>
      <c r="M1264" s="286">
        <v>0.19707720004235951</v>
      </c>
      <c r="N1264" s="285">
        <v>357</v>
      </c>
    </row>
    <row r="1265" spans="2:14" x14ac:dyDescent="0.2">
      <c r="B1265" s="104" t="s">
        <v>1448</v>
      </c>
      <c r="C1265" s="284">
        <v>960</v>
      </c>
      <c r="D1265" s="285">
        <v>144.359375</v>
      </c>
      <c r="E1265" s="286">
        <v>9.9167716770389047E-2</v>
      </c>
      <c r="F1265" s="285">
        <v>619</v>
      </c>
      <c r="G1265" s="284">
        <v>99</v>
      </c>
      <c r="H1265" s="285">
        <v>0</v>
      </c>
      <c r="I1265" s="286">
        <v>0</v>
      </c>
      <c r="J1265" s="285">
        <v>0</v>
      </c>
      <c r="K1265" s="284">
        <v>5</v>
      </c>
      <c r="L1265" s="285">
        <v>141.80000000000001</v>
      </c>
      <c r="M1265" s="286">
        <v>0.19596462133775572</v>
      </c>
      <c r="N1265" s="285">
        <v>237</v>
      </c>
    </row>
    <row r="1266" spans="2:14" x14ac:dyDescent="0.2">
      <c r="B1266" s="104" t="s">
        <v>1449</v>
      </c>
      <c r="C1266" s="284">
        <v>8</v>
      </c>
      <c r="D1266" s="285">
        <v>206.375</v>
      </c>
      <c r="E1266" s="286">
        <v>0.19457866823806724</v>
      </c>
      <c r="F1266" s="285">
        <v>413</v>
      </c>
      <c r="G1266" s="284">
        <v>1</v>
      </c>
      <c r="H1266" s="285">
        <v>0</v>
      </c>
      <c r="I1266" s="286">
        <v>0</v>
      </c>
      <c r="J1266" s="285">
        <v>0</v>
      </c>
      <c r="K1266" s="284">
        <v>0</v>
      </c>
      <c r="L1266" s="285">
        <v>0</v>
      </c>
      <c r="M1266" s="286">
        <v>0</v>
      </c>
      <c r="N1266" s="285">
        <v>0</v>
      </c>
    </row>
    <row r="1267" spans="2:14" x14ac:dyDescent="0.2">
      <c r="B1267" s="104" t="s">
        <v>1450</v>
      </c>
      <c r="C1267" s="284">
        <v>249</v>
      </c>
      <c r="D1267" s="285">
        <v>128.87951807228916</v>
      </c>
      <c r="E1267" s="286">
        <v>9.6934968902636198E-2</v>
      </c>
      <c r="F1267" s="285">
        <v>1731</v>
      </c>
      <c r="G1267" s="284">
        <v>49</v>
      </c>
      <c r="H1267" s="285">
        <v>0</v>
      </c>
      <c r="I1267" s="286">
        <v>0</v>
      </c>
      <c r="J1267" s="285">
        <v>0</v>
      </c>
      <c r="K1267" s="284">
        <v>19</v>
      </c>
      <c r="L1267" s="285">
        <v>99.631578947368425</v>
      </c>
      <c r="M1267" s="286">
        <v>0.18633723791711776</v>
      </c>
      <c r="N1267" s="285">
        <v>165</v>
      </c>
    </row>
    <row r="1268" spans="2:14" x14ac:dyDescent="0.2">
      <c r="B1268" s="104" t="s">
        <v>1451</v>
      </c>
      <c r="C1268" s="284">
        <v>75</v>
      </c>
      <c r="D1268" s="285">
        <v>416.2</v>
      </c>
      <c r="E1268" s="286">
        <v>0.2194900714406256</v>
      </c>
      <c r="F1268" s="285">
        <v>2049</v>
      </c>
      <c r="G1268" s="284">
        <v>8</v>
      </c>
      <c r="H1268" s="285">
        <v>0</v>
      </c>
      <c r="I1268" s="286">
        <v>0</v>
      </c>
      <c r="J1268" s="285">
        <v>0</v>
      </c>
      <c r="K1268" s="284">
        <v>0</v>
      </c>
      <c r="L1268" s="285">
        <v>0</v>
      </c>
      <c r="M1268" s="286">
        <v>0</v>
      </c>
      <c r="N1268" s="285">
        <v>0</v>
      </c>
    </row>
    <row r="1269" spans="2:14" x14ac:dyDescent="0.2">
      <c r="B1269" s="104" t="s">
        <v>1452</v>
      </c>
      <c r="C1269" s="284">
        <v>482</v>
      </c>
      <c r="D1269" s="285">
        <v>108.41078838174273</v>
      </c>
      <c r="E1269" s="286">
        <v>0.11697129106273429</v>
      </c>
      <c r="F1269" s="285">
        <v>313</v>
      </c>
      <c r="G1269" s="284">
        <v>209</v>
      </c>
      <c r="H1269" s="285">
        <v>0</v>
      </c>
      <c r="I1269" s="286">
        <v>0</v>
      </c>
      <c r="J1269" s="285">
        <v>0</v>
      </c>
      <c r="K1269" s="284">
        <v>57</v>
      </c>
      <c r="L1269" s="285">
        <v>104.03508771929825</v>
      </c>
      <c r="M1269" s="286">
        <v>0.19712785054185233</v>
      </c>
      <c r="N1269" s="285">
        <v>268</v>
      </c>
    </row>
    <row r="1270" spans="2:14" x14ac:dyDescent="0.2">
      <c r="B1270" s="104" t="s">
        <v>1453</v>
      </c>
      <c r="C1270" s="284">
        <v>199</v>
      </c>
      <c r="D1270" s="285">
        <v>115.12562814070351</v>
      </c>
      <c r="E1270" s="286">
        <v>0.14801462702381407</v>
      </c>
      <c r="F1270" s="285">
        <v>213</v>
      </c>
      <c r="G1270" s="284">
        <v>58</v>
      </c>
      <c r="H1270" s="285">
        <v>0</v>
      </c>
      <c r="I1270" s="286">
        <v>0</v>
      </c>
      <c r="J1270" s="285">
        <v>0</v>
      </c>
      <c r="K1270" s="284">
        <v>0</v>
      </c>
      <c r="L1270" s="285">
        <v>0</v>
      </c>
      <c r="M1270" s="286">
        <v>0</v>
      </c>
      <c r="N1270" s="285">
        <v>0</v>
      </c>
    </row>
    <row r="1271" spans="2:14" x14ac:dyDescent="0.2">
      <c r="B1271" s="104" t="s">
        <v>1454</v>
      </c>
      <c r="C1271" s="284">
        <v>2</v>
      </c>
      <c r="D1271" s="285">
        <v>139</v>
      </c>
      <c r="E1271" s="286">
        <v>9.8163841807909602E-2</v>
      </c>
      <c r="F1271" s="285">
        <v>141</v>
      </c>
      <c r="G1271" s="284">
        <v>1</v>
      </c>
      <c r="H1271" s="285">
        <v>0</v>
      </c>
      <c r="I1271" s="286">
        <v>0</v>
      </c>
      <c r="J1271" s="285">
        <v>0</v>
      </c>
      <c r="K1271" s="284">
        <v>0</v>
      </c>
      <c r="L1271" s="285">
        <v>0</v>
      </c>
      <c r="M1271" s="286">
        <v>0</v>
      </c>
      <c r="N1271" s="285">
        <v>0</v>
      </c>
    </row>
    <row r="1272" spans="2:14" x14ac:dyDescent="0.2">
      <c r="B1272" s="104" t="s">
        <v>1455</v>
      </c>
      <c r="C1272" s="284">
        <v>1253</v>
      </c>
      <c r="D1272" s="285">
        <v>220.35833998403831</v>
      </c>
      <c r="E1272" s="286">
        <v>0.18386759301126143</v>
      </c>
      <c r="F1272" s="285">
        <v>915</v>
      </c>
      <c r="G1272" s="284">
        <v>467</v>
      </c>
      <c r="H1272" s="285">
        <v>0</v>
      </c>
      <c r="I1272" s="286">
        <v>0</v>
      </c>
      <c r="J1272" s="285">
        <v>0</v>
      </c>
      <c r="K1272" s="284">
        <v>88</v>
      </c>
      <c r="L1272" s="285">
        <v>96.306818181818187</v>
      </c>
      <c r="M1272" s="286">
        <v>0.19576365148295305</v>
      </c>
      <c r="N1272" s="285">
        <v>229</v>
      </c>
    </row>
    <row r="1273" spans="2:14" x14ac:dyDescent="0.2">
      <c r="B1273" s="104" t="s">
        <v>1456</v>
      </c>
      <c r="C1273" s="284">
        <v>0</v>
      </c>
      <c r="D1273" s="285">
        <v>0</v>
      </c>
      <c r="E1273" s="286">
        <v>0</v>
      </c>
      <c r="F1273" s="285">
        <v>0</v>
      </c>
      <c r="G1273" s="284">
        <v>17</v>
      </c>
      <c r="H1273" s="285">
        <v>0</v>
      </c>
      <c r="I1273" s="286">
        <v>0</v>
      </c>
      <c r="J1273" s="285">
        <v>0</v>
      </c>
      <c r="K1273" s="284">
        <v>0</v>
      </c>
      <c r="L1273" s="285">
        <v>0</v>
      </c>
      <c r="M1273" s="286">
        <v>0</v>
      </c>
      <c r="N1273" s="285">
        <v>0</v>
      </c>
    </row>
    <row r="1274" spans="2:14" x14ac:dyDescent="0.2">
      <c r="B1274" s="104" t="s">
        <v>1457</v>
      </c>
      <c r="C1274" s="284">
        <v>0</v>
      </c>
      <c r="D1274" s="285">
        <v>0</v>
      </c>
      <c r="E1274" s="286">
        <v>0</v>
      </c>
      <c r="F1274" s="285">
        <v>0</v>
      </c>
      <c r="G1274" s="284">
        <v>0</v>
      </c>
      <c r="H1274" s="285">
        <v>0</v>
      </c>
      <c r="I1274" s="286">
        <v>0</v>
      </c>
      <c r="J1274" s="285">
        <v>0</v>
      </c>
      <c r="K1274" s="284">
        <v>0</v>
      </c>
      <c r="L1274" s="285">
        <v>0</v>
      </c>
      <c r="M1274" s="286">
        <v>0</v>
      </c>
      <c r="N1274" s="285">
        <v>0</v>
      </c>
    </row>
    <row r="1275" spans="2:14" x14ac:dyDescent="0.2">
      <c r="B1275" s="104" t="s">
        <v>1458</v>
      </c>
      <c r="C1275" s="284">
        <v>84</v>
      </c>
      <c r="D1275" s="285">
        <v>239.58333333333334</v>
      </c>
      <c r="E1275" s="286">
        <v>0.14057501292242347</v>
      </c>
      <c r="F1275" s="285">
        <v>941</v>
      </c>
      <c r="G1275" s="284">
        <v>25</v>
      </c>
      <c r="H1275" s="285">
        <v>0</v>
      </c>
      <c r="I1275" s="286">
        <v>0</v>
      </c>
      <c r="J1275" s="285">
        <v>0</v>
      </c>
      <c r="K1275" s="284">
        <v>3</v>
      </c>
      <c r="L1275" s="285">
        <v>129.33333333333334</v>
      </c>
      <c r="M1275" s="286">
        <v>0.19019607843137254</v>
      </c>
      <c r="N1275" s="285">
        <v>182</v>
      </c>
    </row>
    <row r="1276" spans="2:14" x14ac:dyDescent="0.2">
      <c r="B1276" s="104" t="s">
        <v>1459</v>
      </c>
      <c r="C1276" s="284">
        <v>88</v>
      </c>
      <c r="D1276" s="285">
        <v>87.409090909090907</v>
      </c>
      <c r="E1276" s="286">
        <v>3.5783900966239734E-2</v>
      </c>
      <c r="F1276" s="285">
        <v>1027</v>
      </c>
      <c r="G1276" s="284">
        <v>15</v>
      </c>
      <c r="H1276" s="285">
        <v>0</v>
      </c>
      <c r="I1276" s="286">
        <v>0</v>
      </c>
      <c r="J1276" s="285">
        <v>0</v>
      </c>
      <c r="K1276" s="284">
        <v>0</v>
      </c>
      <c r="L1276" s="285">
        <v>0</v>
      </c>
      <c r="M1276" s="286">
        <v>0</v>
      </c>
      <c r="N1276" s="285">
        <v>0</v>
      </c>
    </row>
    <row r="1277" spans="2:14" x14ac:dyDescent="0.2">
      <c r="B1277" s="104" t="s">
        <v>1460</v>
      </c>
      <c r="C1277" s="284">
        <v>777</v>
      </c>
      <c r="D1277" s="285">
        <v>131.06563706563708</v>
      </c>
      <c r="E1277" s="286">
        <v>0.11569896773226018</v>
      </c>
      <c r="F1277" s="285">
        <v>494</v>
      </c>
      <c r="G1277" s="284">
        <v>242</v>
      </c>
      <c r="H1277" s="285">
        <v>0</v>
      </c>
      <c r="I1277" s="286">
        <v>0</v>
      </c>
      <c r="J1277" s="285">
        <v>0</v>
      </c>
      <c r="K1277" s="284">
        <v>72</v>
      </c>
      <c r="L1277" s="285">
        <v>124.66666666666667</v>
      </c>
      <c r="M1277" s="286">
        <v>0.19744830620325571</v>
      </c>
      <c r="N1277" s="285">
        <v>340</v>
      </c>
    </row>
    <row r="1278" spans="2:14" x14ac:dyDescent="0.2">
      <c r="B1278" s="104" t="s">
        <v>1461</v>
      </c>
      <c r="C1278" s="284">
        <v>0</v>
      </c>
      <c r="D1278" s="285">
        <v>0</v>
      </c>
      <c r="E1278" s="286">
        <v>0</v>
      </c>
      <c r="F1278" s="285">
        <v>0</v>
      </c>
      <c r="G1278" s="284">
        <v>0</v>
      </c>
      <c r="H1278" s="285">
        <v>0</v>
      </c>
      <c r="I1278" s="286">
        <v>0</v>
      </c>
      <c r="J1278" s="285">
        <v>0</v>
      </c>
      <c r="K1278" s="284">
        <v>0</v>
      </c>
      <c r="L1278" s="285">
        <v>0</v>
      </c>
      <c r="M1278" s="286">
        <v>0</v>
      </c>
      <c r="N1278" s="285">
        <v>0</v>
      </c>
    </row>
    <row r="1279" spans="2:14" x14ac:dyDescent="0.2">
      <c r="B1279" s="104" t="s">
        <v>1462</v>
      </c>
      <c r="C1279" s="284">
        <v>1151</v>
      </c>
      <c r="D1279" s="285">
        <v>237.9018245004344</v>
      </c>
      <c r="E1279" s="286">
        <v>0.18396555361320233</v>
      </c>
      <c r="F1279" s="285">
        <v>1635</v>
      </c>
      <c r="G1279" s="284">
        <v>258</v>
      </c>
      <c r="H1279" s="285">
        <v>0</v>
      </c>
      <c r="I1279" s="286">
        <v>0</v>
      </c>
      <c r="J1279" s="285">
        <v>0</v>
      </c>
      <c r="K1279" s="284">
        <v>51</v>
      </c>
      <c r="L1279" s="285">
        <v>119.47058823529412</v>
      </c>
      <c r="M1279" s="286">
        <v>0.19787607170693677</v>
      </c>
      <c r="N1279" s="285">
        <v>239</v>
      </c>
    </row>
    <row r="1280" spans="2:14" x14ac:dyDescent="0.2">
      <c r="B1280" s="104" t="s">
        <v>1463</v>
      </c>
      <c r="C1280" s="284">
        <v>163</v>
      </c>
      <c r="D1280" s="285">
        <v>129.13496932515338</v>
      </c>
      <c r="E1280" s="286">
        <v>0.13709309747424081</v>
      </c>
      <c r="F1280" s="285">
        <v>341</v>
      </c>
      <c r="G1280" s="284">
        <v>95</v>
      </c>
      <c r="H1280" s="285">
        <v>0</v>
      </c>
      <c r="I1280" s="286">
        <v>0</v>
      </c>
      <c r="J1280" s="285">
        <v>0</v>
      </c>
      <c r="K1280" s="284">
        <v>39</v>
      </c>
      <c r="L1280" s="285">
        <v>89.897435897435898</v>
      </c>
      <c r="M1280" s="286">
        <v>0.18163920837218939</v>
      </c>
      <c r="N1280" s="285">
        <v>253</v>
      </c>
    </row>
    <row r="1281" spans="2:14" x14ac:dyDescent="0.2">
      <c r="B1281" s="104" t="s">
        <v>1464</v>
      </c>
      <c r="C1281" s="284">
        <v>2943</v>
      </c>
      <c r="D1281" s="285">
        <v>159.01019367991844</v>
      </c>
      <c r="E1281" s="286">
        <v>0.12310158964821505</v>
      </c>
      <c r="F1281" s="285">
        <v>3020</v>
      </c>
      <c r="G1281" s="284">
        <v>831</v>
      </c>
      <c r="H1281" s="285">
        <v>0</v>
      </c>
      <c r="I1281" s="286">
        <v>0</v>
      </c>
      <c r="J1281" s="285">
        <v>0</v>
      </c>
      <c r="K1281" s="284">
        <v>42</v>
      </c>
      <c r="L1281" s="285">
        <v>104.92857142857143</v>
      </c>
      <c r="M1281" s="286">
        <v>0.19508632138114201</v>
      </c>
      <c r="N1281" s="285">
        <v>318</v>
      </c>
    </row>
    <row r="1282" spans="2:14" x14ac:dyDescent="0.2">
      <c r="B1282" s="104" t="s">
        <v>1465</v>
      </c>
      <c r="C1282" s="284">
        <v>0</v>
      </c>
      <c r="D1282" s="285">
        <v>0</v>
      </c>
      <c r="E1282" s="286">
        <v>0</v>
      </c>
      <c r="F1282" s="285">
        <v>0</v>
      </c>
      <c r="G1282" s="284">
        <v>0</v>
      </c>
      <c r="H1282" s="285">
        <v>0</v>
      </c>
      <c r="I1282" s="286">
        <v>0</v>
      </c>
      <c r="J1282" s="285">
        <v>0</v>
      </c>
      <c r="K1282" s="284">
        <v>0</v>
      </c>
      <c r="L1282" s="285">
        <v>0</v>
      </c>
      <c r="M1282" s="286">
        <v>0</v>
      </c>
      <c r="N1282" s="285">
        <v>0</v>
      </c>
    </row>
    <row r="1283" spans="2:14" x14ac:dyDescent="0.2">
      <c r="B1283" s="104" t="s">
        <v>1466</v>
      </c>
      <c r="C1283" s="284">
        <v>0</v>
      </c>
      <c r="D1283" s="285">
        <v>0</v>
      </c>
      <c r="E1283" s="286">
        <v>0</v>
      </c>
      <c r="F1283" s="285">
        <v>0</v>
      </c>
      <c r="G1283" s="284">
        <v>0</v>
      </c>
      <c r="H1283" s="285">
        <v>0</v>
      </c>
      <c r="I1283" s="286">
        <v>0</v>
      </c>
      <c r="J1283" s="285">
        <v>0</v>
      </c>
      <c r="K1283" s="284">
        <v>0</v>
      </c>
      <c r="L1283" s="285">
        <v>0</v>
      </c>
      <c r="M1283" s="286">
        <v>0</v>
      </c>
      <c r="N1283" s="285">
        <v>0</v>
      </c>
    </row>
    <row r="1284" spans="2:14" x14ac:dyDescent="0.2">
      <c r="B1284" s="104" t="s">
        <v>1467</v>
      </c>
      <c r="C1284" s="284">
        <v>599</v>
      </c>
      <c r="D1284" s="285">
        <v>137.10183639398997</v>
      </c>
      <c r="E1284" s="286">
        <v>9.9240386404777725E-2</v>
      </c>
      <c r="F1284" s="285">
        <v>924</v>
      </c>
      <c r="G1284" s="284">
        <v>154</v>
      </c>
      <c r="H1284" s="285">
        <v>0</v>
      </c>
      <c r="I1284" s="286">
        <v>0</v>
      </c>
      <c r="J1284" s="285">
        <v>0</v>
      </c>
      <c r="K1284" s="284">
        <v>113</v>
      </c>
      <c r="L1284" s="285">
        <v>124.4424778761062</v>
      </c>
      <c r="M1284" s="286">
        <v>0.19280180983067119</v>
      </c>
      <c r="N1284" s="285">
        <v>471</v>
      </c>
    </row>
    <row r="1285" spans="2:14" x14ac:dyDescent="0.2">
      <c r="B1285" s="104" t="s">
        <v>1468</v>
      </c>
      <c r="C1285" s="284">
        <v>11</v>
      </c>
      <c r="D1285" s="285">
        <v>191.81818181818181</v>
      </c>
      <c r="E1285" s="286">
        <v>0.15954631379962203</v>
      </c>
      <c r="F1285" s="285">
        <v>341</v>
      </c>
      <c r="G1285" s="284">
        <v>7</v>
      </c>
      <c r="H1285" s="285">
        <v>0</v>
      </c>
      <c r="I1285" s="286">
        <v>0</v>
      </c>
      <c r="J1285" s="285">
        <v>0</v>
      </c>
      <c r="K1285" s="284">
        <v>0</v>
      </c>
      <c r="L1285" s="285">
        <v>0</v>
      </c>
      <c r="M1285" s="286">
        <v>0</v>
      </c>
      <c r="N1285" s="285">
        <v>0</v>
      </c>
    </row>
    <row r="1286" spans="2:14" x14ac:dyDescent="0.2">
      <c r="B1286" s="104" t="s">
        <v>1469</v>
      </c>
      <c r="C1286" s="284">
        <v>316</v>
      </c>
      <c r="D1286" s="285">
        <v>148.02848101265823</v>
      </c>
      <c r="E1286" s="286">
        <v>0.13148766556477542</v>
      </c>
      <c r="F1286" s="285">
        <v>841</v>
      </c>
      <c r="G1286" s="284">
        <v>44</v>
      </c>
      <c r="H1286" s="285">
        <v>0</v>
      </c>
      <c r="I1286" s="286">
        <v>0</v>
      </c>
      <c r="J1286" s="285">
        <v>0</v>
      </c>
      <c r="K1286" s="284">
        <v>0</v>
      </c>
      <c r="L1286" s="285">
        <v>0</v>
      </c>
      <c r="M1286" s="286">
        <v>0</v>
      </c>
      <c r="N1286" s="285">
        <v>0</v>
      </c>
    </row>
    <row r="1287" spans="2:14" x14ac:dyDescent="0.2">
      <c r="B1287" s="104" t="s">
        <v>1470</v>
      </c>
      <c r="C1287" s="284">
        <v>2</v>
      </c>
      <c r="D1287" s="285">
        <v>274</v>
      </c>
      <c r="E1287" s="286">
        <v>0.26295585412667943</v>
      </c>
      <c r="F1287" s="285">
        <v>488</v>
      </c>
      <c r="G1287" s="284">
        <v>7</v>
      </c>
      <c r="H1287" s="285">
        <v>0</v>
      </c>
      <c r="I1287" s="286">
        <v>0</v>
      </c>
      <c r="J1287" s="285">
        <v>0</v>
      </c>
      <c r="K1287" s="284">
        <v>33</v>
      </c>
      <c r="L1287" s="285">
        <v>134.57575757575756</v>
      </c>
      <c r="M1287" s="286">
        <v>0.20081392719873392</v>
      </c>
      <c r="N1287" s="285">
        <v>393</v>
      </c>
    </row>
    <row r="1288" spans="2:14" x14ac:dyDescent="0.2">
      <c r="B1288" s="104" t="s">
        <v>1471</v>
      </c>
      <c r="C1288" s="284">
        <v>122</v>
      </c>
      <c r="D1288" s="285">
        <v>633.09836065573768</v>
      </c>
      <c r="E1288" s="286">
        <v>0.33101479833888314</v>
      </c>
      <c r="F1288" s="285">
        <v>9184</v>
      </c>
      <c r="G1288" s="284">
        <v>36</v>
      </c>
      <c r="H1288" s="285">
        <v>0</v>
      </c>
      <c r="I1288" s="286">
        <v>0</v>
      </c>
      <c r="J1288" s="285">
        <v>0</v>
      </c>
      <c r="K1288" s="284">
        <v>0</v>
      </c>
      <c r="L1288" s="285">
        <v>0</v>
      </c>
      <c r="M1288" s="286">
        <v>0</v>
      </c>
      <c r="N1288" s="285">
        <v>0</v>
      </c>
    </row>
    <row r="1289" spans="2:14" x14ac:dyDescent="0.2">
      <c r="B1289" s="104" t="s">
        <v>1472</v>
      </c>
      <c r="C1289" s="284">
        <v>980</v>
      </c>
      <c r="D1289" s="285">
        <v>290.06326530612245</v>
      </c>
      <c r="E1289" s="286">
        <v>0.24716135107429138</v>
      </c>
      <c r="F1289" s="285">
        <v>8544</v>
      </c>
      <c r="G1289" s="284">
        <v>437</v>
      </c>
      <c r="H1289" s="285">
        <v>0</v>
      </c>
      <c r="I1289" s="286">
        <v>0</v>
      </c>
      <c r="J1289" s="285">
        <v>0</v>
      </c>
      <c r="K1289" s="284">
        <v>112</v>
      </c>
      <c r="L1289" s="285">
        <v>92.205357142857139</v>
      </c>
      <c r="M1289" s="286">
        <v>0.19746453019235921</v>
      </c>
      <c r="N1289" s="285">
        <v>292</v>
      </c>
    </row>
    <row r="1290" spans="2:14" x14ac:dyDescent="0.2">
      <c r="B1290" s="104" t="s">
        <v>1473</v>
      </c>
      <c r="C1290" s="284">
        <v>2129</v>
      </c>
      <c r="D1290" s="285">
        <v>199.7975575387506</v>
      </c>
      <c r="E1290" s="286">
        <v>0.17500381588783465</v>
      </c>
      <c r="F1290" s="285">
        <v>1201</v>
      </c>
      <c r="G1290" s="284">
        <v>492</v>
      </c>
      <c r="H1290" s="285">
        <v>0</v>
      </c>
      <c r="I1290" s="286">
        <v>0</v>
      </c>
      <c r="J1290" s="285">
        <v>0</v>
      </c>
      <c r="K1290" s="284">
        <v>126</v>
      </c>
      <c r="L1290" s="285">
        <v>111.15873015873017</v>
      </c>
      <c r="M1290" s="286">
        <v>0.19665824206683524</v>
      </c>
      <c r="N1290" s="285">
        <v>226</v>
      </c>
    </row>
    <row r="1291" spans="2:14" x14ac:dyDescent="0.2">
      <c r="B1291" s="104" t="s">
        <v>1474</v>
      </c>
      <c r="C1291" s="284">
        <v>0</v>
      </c>
      <c r="D1291" s="285">
        <v>0</v>
      </c>
      <c r="E1291" s="286">
        <v>0</v>
      </c>
      <c r="F1291" s="285">
        <v>0</v>
      </c>
      <c r="G1291" s="284">
        <v>0</v>
      </c>
      <c r="H1291" s="285">
        <v>0</v>
      </c>
      <c r="I1291" s="286">
        <v>0</v>
      </c>
      <c r="J1291" s="285">
        <v>0</v>
      </c>
      <c r="K1291" s="284">
        <v>1</v>
      </c>
      <c r="L1291" s="285">
        <v>143</v>
      </c>
      <c r="M1291" s="286">
        <v>0.21122599704579015</v>
      </c>
      <c r="N1291" s="285">
        <v>143</v>
      </c>
    </row>
    <row r="1292" spans="2:14" x14ac:dyDescent="0.2">
      <c r="B1292" s="104" t="s">
        <v>1475</v>
      </c>
      <c r="C1292" s="284">
        <v>0</v>
      </c>
      <c r="D1292" s="285">
        <v>0</v>
      </c>
      <c r="E1292" s="286">
        <v>0</v>
      </c>
      <c r="F1292" s="285">
        <v>0</v>
      </c>
      <c r="G1292" s="284">
        <v>0</v>
      </c>
      <c r="H1292" s="285">
        <v>0</v>
      </c>
      <c r="I1292" s="286">
        <v>0</v>
      </c>
      <c r="J1292" s="285">
        <v>0</v>
      </c>
      <c r="K1292" s="284">
        <v>0</v>
      </c>
      <c r="L1292" s="285">
        <v>0</v>
      </c>
      <c r="M1292" s="286">
        <v>0</v>
      </c>
      <c r="N1292" s="285">
        <v>0</v>
      </c>
    </row>
    <row r="1293" spans="2:14" x14ac:dyDescent="0.2">
      <c r="B1293" s="104" t="s">
        <v>1476</v>
      </c>
      <c r="C1293" s="284">
        <v>738</v>
      </c>
      <c r="D1293" s="285">
        <v>135.0040650406504</v>
      </c>
      <c r="E1293" s="286">
        <v>0.15026468592112208</v>
      </c>
      <c r="F1293" s="285">
        <v>322</v>
      </c>
      <c r="G1293" s="284">
        <v>455</v>
      </c>
      <c r="H1293" s="285">
        <v>0</v>
      </c>
      <c r="I1293" s="286">
        <v>0</v>
      </c>
      <c r="J1293" s="285">
        <v>0</v>
      </c>
      <c r="K1293" s="284">
        <v>4</v>
      </c>
      <c r="L1293" s="285">
        <v>109</v>
      </c>
      <c r="M1293" s="286">
        <v>0.20421545667447316</v>
      </c>
      <c r="N1293" s="285">
        <v>168</v>
      </c>
    </row>
    <row r="1294" spans="2:14" x14ac:dyDescent="0.2">
      <c r="B1294" s="104" t="s">
        <v>1477</v>
      </c>
      <c r="C1294" s="284">
        <v>404</v>
      </c>
      <c r="D1294" s="285">
        <v>680.59900990099015</v>
      </c>
      <c r="E1294" s="286">
        <v>0.21216809430516159</v>
      </c>
      <c r="F1294" s="285">
        <v>22730</v>
      </c>
      <c r="G1294" s="284">
        <v>92</v>
      </c>
      <c r="H1294" s="285">
        <v>0</v>
      </c>
      <c r="I1294" s="286">
        <v>0</v>
      </c>
      <c r="J1294" s="285">
        <v>0</v>
      </c>
      <c r="K1294" s="284">
        <v>0</v>
      </c>
      <c r="L1294" s="285">
        <v>0</v>
      </c>
      <c r="M1294" s="286">
        <v>0</v>
      </c>
      <c r="N1294" s="285">
        <v>0</v>
      </c>
    </row>
    <row r="1295" spans="2:14" x14ac:dyDescent="0.2">
      <c r="B1295" s="104" t="s">
        <v>1478</v>
      </c>
      <c r="C1295" s="284">
        <v>77</v>
      </c>
      <c r="D1295" s="285">
        <v>107.63636363636364</v>
      </c>
      <c r="E1295" s="286">
        <v>0.13453453453453457</v>
      </c>
      <c r="F1295" s="285">
        <v>173</v>
      </c>
      <c r="G1295" s="284">
        <v>17</v>
      </c>
      <c r="H1295" s="285">
        <v>0</v>
      </c>
      <c r="I1295" s="286">
        <v>0</v>
      </c>
      <c r="J1295" s="285">
        <v>0</v>
      </c>
      <c r="K1295" s="284">
        <v>0</v>
      </c>
      <c r="L1295" s="285">
        <v>0</v>
      </c>
      <c r="M1295" s="286">
        <v>0</v>
      </c>
      <c r="N1295" s="285">
        <v>0</v>
      </c>
    </row>
    <row r="1296" spans="2:14" x14ac:dyDescent="0.2">
      <c r="B1296" s="104" t="s">
        <v>1479</v>
      </c>
      <c r="C1296" s="284">
        <v>534</v>
      </c>
      <c r="D1296" s="285">
        <v>227.65355805243445</v>
      </c>
      <c r="E1296" s="286">
        <v>0.10344991911526313</v>
      </c>
      <c r="F1296" s="285">
        <v>2278</v>
      </c>
      <c r="G1296" s="284">
        <v>172</v>
      </c>
      <c r="H1296" s="285">
        <v>0</v>
      </c>
      <c r="I1296" s="286">
        <v>0</v>
      </c>
      <c r="J1296" s="285">
        <v>0</v>
      </c>
      <c r="K1296" s="284">
        <v>59</v>
      </c>
      <c r="L1296" s="285">
        <v>143.37288135593221</v>
      </c>
      <c r="M1296" s="286">
        <v>0.19710597446173916</v>
      </c>
      <c r="N1296" s="285">
        <v>385</v>
      </c>
    </row>
    <row r="1297" spans="2:15" x14ac:dyDescent="0.2">
      <c r="B1297" s="104" t="s">
        <v>1480</v>
      </c>
      <c r="C1297" s="284">
        <v>0</v>
      </c>
      <c r="D1297" s="285">
        <v>0</v>
      </c>
      <c r="E1297" s="286">
        <v>0</v>
      </c>
      <c r="F1297" s="285">
        <v>0</v>
      </c>
      <c r="G1297" s="284">
        <v>0</v>
      </c>
      <c r="H1297" s="285">
        <v>0</v>
      </c>
      <c r="I1297" s="286">
        <v>0</v>
      </c>
      <c r="J1297" s="285">
        <v>0</v>
      </c>
      <c r="K1297" s="284">
        <v>0</v>
      </c>
      <c r="L1297" s="285">
        <v>0</v>
      </c>
      <c r="M1297" s="286">
        <v>0</v>
      </c>
      <c r="N1297" s="285">
        <v>0</v>
      </c>
    </row>
    <row r="1298" spans="2:15" x14ac:dyDescent="0.2">
      <c r="B1298" s="104" t="s">
        <v>1481</v>
      </c>
      <c r="C1298" s="284">
        <v>744</v>
      </c>
      <c r="D1298" s="285">
        <v>190.70564516129033</v>
      </c>
      <c r="E1298" s="286">
        <v>0.10925593386352572</v>
      </c>
      <c r="F1298" s="285">
        <v>4227</v>
      </c>
      <c r="G1298" s="284">
        <v>236</v>
      </c>
      <c r="H1298" s="285">
        <v>0</v>
      </c>
      <c r="I1298" s="286">
        <v>0</v>
      </c>
      <c r="J1298" s="285">
        <v>0</v>
      </c>
      <c r="K1298" s="284">
        <v>3</v>
      </c>
      <c r="L1298" s="285">
        <v>121.66666666666667</v>
      </c>
      <c r="M1298" s="286">
        <v>0.19740400216333143</v>
      </c>
      <c r="N1298" s="285">
        <v>156</v>
      </c>
    </row>
    <row r="1299" spans="2:15" x14ac:dyDescent="0.2">
      <c r="B1299" s="104" t="s">
        <v>1482</v>
      </c>
      <c r="C1299" s="284">
        <v>0</v>
      </c>
      <c r="D1299" s="285">
        <v>0</v>
      </c>
      <c r="E1299" s="286">
        <v>0</v>
      </c>
      <c r="F1299" s="285">
        <v>0</v>
      </c>
      <c r="G1299" s="284">
        <v>0</v>
      </c>
      <c r="H1299" s="285">
        <v>0</v>
      </c>
      <c r="I1299" s="286">
        <v>0</v>
      </c>
      <c r="J1299" s="285">
        <v>0</v>
      </c>
      <c r="K1299" s="284">
        <v>0</v>
      </c>
      <c r="L1299" s="285">
        <v>0</v>
      </c>
      <c r="M1299" s="286">
        <v>0</v>
      </c>
      <c r="N1299" s="285">
        <v>0</v>
      </c>
    </row>
    <row r="1300" spans="2:15" x14ac:dyDescent="0.2">
      <c r="B1300" s="104" t="s">
        <v>1483</v>
      </c>
      <c r="C1300" s="284">
        <v>136</v>
      </c>
      <c r="D1300" s="285">
        <v>188.08823529411765</v>
      </c>
      <c r="E1300" s="286">
        <v>0.17009335851264717</v>
      </c>
      <c r="F1300" s="285">
        <v>849</v>
      </c>
      <c r="G1300" s="284">
        <v>43</v>
      </c>
      <c r="H1300" s="285">
        <v>0</v>
      </c>
      <c r="I1300" s="286">
        <v>0</v>
      </c>
      <c r="J1300" s="285">
        <v>0</v>
      </c>
      <c r="K1300" s="284">
        <v>0</v>
      </c>
      <c r="L1300" s="285">
        <v>0</v>
      </c>
      <c r="M1300" s="286">
        <v>0</v>
      </c>
      <c r="N1300" s="285">
        <v>0</v>
      </c>
    </row>
    <row r="1301" spans="2:15" x14ac:dyDescent="0.2">
      <c r="B1301" s="104" t="s">
        <v>1484</v>
      </c>
      <c r="C1301" s="284">
        <v>0</v>
      </c>
      <c r="D1301" s="285">
        <v>0</v>
      </c>
      <c r="E1301" s="286">
        <v>0</v>
      </c>
      <c r="F1301" s="285">
        <v>0</v>
      </c>
      <c r="G1301" s="284">
        <v>0</v>
      </c>
      <c r="H1301" s="285">
        <v>0</v>
      </c>
      <c r="I1301" s="286">
        <v>0</v>
      </c>
      <c r="J1301" s="285">
        <v>0</v>
      </c>
      <c r="K1301" s="284">
        <v>0</v>
      </c>
      <c r="L1301" s="285">
        <v>0</v>
      </c>
      <c r="M1301" s="286">
        <v>0</v>
      </c>
      <c r="N1301" s="285">
        <v>0</v>
      </c>
    </row>
    <row r="1302" spans="2:15" x14ac:dyDescent="0.2">
      <c r="B1302" s="104" t="s">
        <v>1485</v>
      </c>
      <c r="C1302" s="284">
        <v>1</v>
      </c>
      <c r="D1302" s="285">
        <v>167</v>
      </c>
      <c r="E1302" s="286">
        <v>0.14765694076038893</v>
      </c>
      <c r="F1302" s="285">
        <v>167</v>
      </c>
      <c r="G1302" s="284">
        <v>0</v>
      </c>
      <c r="H1302" s="285">
        <v>0</v>
      </c>
      <c r="I1302" s="286">
        <v>0</v>
      </c>
      <c r="J1302" s="285">
        <v>0</v>
      </c>
      <c r="K1302" s="284">
        <v>0</v>
      </c>
      <c r="L1302" s="285">
        <v>0</v>
      </c>
      <c r="M1302" s="286">
        <v>0</v>
      </c>
      <c r="N1302" s="285">
        <v>0</v>
      </c>
    </row>
    <row r="1303" spans="2:15" x14ac:dyDescent="0.2">
      <c r="B1303" s="104" t="s">
        <v>1486</v>
      </c>
      <c r="C1303" s="284">
        <v>484</v>
      </c>
      <c r="D1303" s="285">
        <v>146.08677685950414</v>
      </c>
      <c r="E1303" s="286">
        <v>0.15555472443629959</v>
      </c>
      <c r="F1303" s="285">
        <v>460</v>
      </c>
      <c r="G1303" s="284">
        <v>107</v>
      </c>
      <c r="H1303" s="285">
        <v>0</v>
      </c>
      <c r="I1303" s="286">
        <v>0</v>
      </c>
      <c r="J1303" s="285">
        <v>0</v>
      </c>
      <c r="K1303" s="284">
        <v>4</v>
      </c>
      <c r="L1303" s="285">
        <v>30</v>
      </c>
      <c r="M1303" s="286">
        <v>0.1685393258426966</v>
      </c>
      <c r="N1303" s="285">
        <v>53</v>
      </c>
    </row>
    <row r="1304" spans="2:15" x14ac:dyDescent="0.2">
      <c r="B1304" s="104" t="s">
        <v>1487</v>
      </c>
      <c r="C1304" s="284">
        <v>476</v>
      </c>
      <c r="D1304" s="285">
        <v>775.59453781512605</v>
      </c>
      <c r="E1304" s="286">
        <v>0.21635057439268723</v>
      </c>
      <c r="F1304" s="285">
        <v>3761</v>
      </c>
      <c r="G1304" s="284">
        <v>42</v>
      </c>
      <c r="H1304" s="285">
        <v>0</v>
      </c>
      <c r="I1304" s="286">
        <v>0</v>
      </c>
      <c r="J1304" s="285">
        <v>0</v>
      </c>
      <c r="K1304" s="284">
        <v>0</v>
      </c>
      <c r="L1304" s="285">
        <v>0</v>
      </c>
      <c r="M1304" s="286">
        <v>0</v>
      </c>
      <c r="N1304" s="285">
        <v>0</v>
      </c>
    </row>
    <row r="1305" spans="2:15" x14ac:dyDescent="0.2">
      <c r="B1305" s="104" t="s">
        <v>1488</v>
      </c>
      <c r="C1305" s="284">
        <v>10</v>
      </c>
      <c r="D1305" s="285">
        <v>292.3</v>
      </c>
      <c r="E1305" s="286">
        <v>0.20711400836108562</v>
      </c>
      <c r="F1305" s="285">
        <v>772</v>
      </c>
      <c r="G1305" s="284">
        <v>1</v>
      </c>
      <c r="H1305" s="285">
        <v>0</v>
      </c>
      <c r="I1305" s="286">
        <v>0</v>
      </c>
      <c r="J1305" s="285">
        <v>0</v>
      </c>
      <c r="K1305" s="284">
        <v>0</v>
      </c>
      <c r="L1305" s="285">
        <v>0</v>
      </c>
      <c r="M1305" s="286">
        <v>0</v>
      </c>
      <c r="N1305" s="285">
        <v>0</v>
      </c>
    </row>
    <row r="1306" spans="2:15" x14ac:dyDescent="0.2">
      <c r="B1306" s="104" t="s">
        <v>1489</v>
      </c>
      <c r="C1306" s="284">
        <v>130</v>
      </c>
      <c r="D1306" s="285">
        <v>179.16153846153847</v>
      </c>
      <c r="E1306" s="286">
        <v>0.14722503160556255</v>
      </c>
      <c r="F1306" s="285">
        <v>625</v>
      </c>
      <c r="G1306" s="284">
        <v>18</v>
      </c>
      <c r="H1306" s="285">
        <v>0</v>
      </c>
      <c r="I1306" s="286">
        <v>0</v>
      </c>
      <c r="J1306" s="285">
        <v>0</v>
      </c>
      <c r="K1306" s="284">
        <v>0</v>
      </c>
      <c r="L1306" s="285">
        <v>0</v>
      </c>
      <c r="M1306" s="286">
        <v>0</v>
      </c>
      <c r="N1306" s="285">
        <v>0</v>
      </c>
    </row>
    <row r="1307" spans="2:15" x14ac:dyDescent="0.2">
      <c r="B1307" s="104" t="s">
        <v>1490</v>
      </c>
      <c r="C1307" s="284">
        <v>1167</v>
      </c>
      <c r="D1307" s="285">
        <v>255.28706083976007</v>
      </c>
      <c r="E1307" s="286">
        <v>0.17251822640700909</v>
      </c>
      <c r="F1307" s="285">
        <v>3328</v>
      </c>
      <c r="G1307" s="284">
        <v>236</v>
      </c>
      <c r="H1307" s="285">
        <v>0</v>
      </c>
      <c r="I1307" s="286">
        <v>0</v>
      </c>
      <c r="J1307" s="285">
        <v>0</v>
      </c>
      <c r="K1307" s="284">
        <v>10</v>
      </c>
      <c r="L1307" s="285">
        <v>87.2</v>
      </c>
      <c r="M1307" s="286">
        <v>0.19520931273785536</v>
      </c>
      <c r="N1307" s="285">
        <v>156</v>
      </c>
    </row>
    <row r="1308" spans="2:15" x14ac:dyDescent="0.2">
      <c r="B1308" s="104" t="s">
        <v>1491</v>
      </c>
      <c r="C1308" s="284">
        <v>0</v>
      </c>
      <c r="D1308" s="285">
        <v>0</v>
      </c>
      <c r="E1308" s="286">
        <v>0</v>
      </c>
      <c r="F1308" s="285">
        <v>0</v>
      </c>
      <c r="G1308" s="284">
        <v>0</v>
      </c>
      <c r="H1308" s="285">
        <v>0</v>
      </c>
      <c r="I1308" s="286">
        <v>0</v>
      </c>
      <c r="J1308" s="285">
        <v>0</v>
      </c>
      <c r="K1308" s="284">
        <v>0</v>
      </c>
      <c r="L1308" s="285">
        <v>0</v>
      </c>
      <c r="M1308" s="286">
        <v>0</v>
      </c>
      <c r="N1308" s="285">
        <v>0</v>
      </c>
    </row>
    <row r="1309" spans="2:15" x14ac:dyDescent="0.2">
      <c r="B1309" s="104" t="s">
        <v>1492</v>
      </c>
      <c r="C1309" s="284">
        <v>80</v>
      </c>
      <c r="D1309" s="285">
        <v>159.73750000000001</v>
      </c>
      <c r="E1309" s="286">
        <v>0.16632609233252205</v>
      </c>
      <c r="F1309" s="285">
        <v>288</v>
      </c>
      <c r="G1309" s="284">
        <v>15</v>
      </c>
      <c r="H1309" s="285">
        <v>0</v>
      </c>
      <c r="I1309" s="286">
        <v>0</v>
      </c>
      <c r="J1309" s="285">
        <v>0</v>
      </c>
      <c r="K1309" s="284">
        <v>0</v>
      </c>
      <c r="L1309" s="285">
        <v>0</v>
      </c>
      <c r="M1309" s="286">
        <v>0</v>
      </c>
      <c r="N1309" s="285">
        <v>0</v>
      </c>
    </row>
    <row r="1310" spans="2:15" x14ac:dyDescent="0.2">
      <c r="B1310" s="105" t="s">
        <v>1493</v>
      </c>
      <c r="C1310" s="287">
        <v>166</v>
      </c>
      <c r="D1310" s="288">
        <v>664.4457831325301</v>
      </c>
      <c r="E1310" s="289">
        <v>0.31238016477432029</v>
      </c>
      <c r="F1310" s="288">
        <v>2675</v>
      </c>
      <c r="G1310" s="287">
        <v>7</v>
      </c>
      <c r="H1310" s="288">
        <v>0</v>
      </c>
      <c r="I1310" s="289">
        <v>0</v>
      </c>
      <c r="J1310" s="288">
        <v>0</v>
      </c>
      <c r="K1310" s="287">
        <v>0</v>
      </c>
      <c r="L1310" s="288">
        <v>0</v>
      </c>
      <c r="M1310" s="289">
        <v>0</v>
      </c>
      <c r="N1310" s="288">
        <v>0</v>
      </c>
    </row>
    <row r="1312" spans="2:15" x14ac:dyDescent="0.2">
      <c r="O1312" s="12" t="s">
        <v>313</v>
      </c>
    </row>
    <row r="1313" spans="2:15" x14ac:dyDescent="0.2">
      <c r="O1313" s="12" t="s">
        <v>328</v>
      </c>
    </row>
    <row r="1314" spans="2:15" x14ac:dyDescent="0.2">
      <c r="B1314" s="3" t="s">
        <v>0</v>
      </c>
      <c r="C1314" s="272"/>
      <c r="D1314" s="273"/>
      <c r="E1314" s="274"/>
      <c r="F1314" s="274"/>
      <c r="G1314" s="272"/>
      <c r="H1314" s="273"/>
      <c r="I1314" s="274"/>
      <c r="J1314" s="274"/>
      <c r="K1314" s="272"/>
      <c r="L1314" s="273"/>
      <c r="M1314" s="274"/>
      <c r="N1314" s="274"/>
    </row>
    <row r="1315" spans="2:15" x14ac:dyDescent="0.2">
      <c r="B1315" s="3" t="s">
        <v>277</v>
      </c>
      <c r="C1315" s="272"/>
      <c r="D1315" s="273"/>
      <c r="E1315" s="274"/>
      <c r="F1315" s="274"/>
      <c r="G1315" s="272"/>
      <c r="H1315" s="273"/>
      <c r="I1315" s="274"/>
      <c r="J1315" s="274"/>
      <c r="K1315" s="272"/>
      <c r="L1315" s="273"/>
      <c r="M1315" s="274"/>
      <c r="N1315" s="274"/>
    </row>
    <row r="1316" spans="2:15" x14ac:dyDescent="0.2">
      <c r="B1316" s="103" t="s">
        <v>308</v>
      </c>
      <c r="C1316" s="272"/>
      <c r="D1316" s="273"/>
      <c r="E1316" s="274"/>
      <c r="F1316" s="274"/>
      <c r="G1316" s="272"/>
      <c r="H1316" s="273"/>
      <c r="I1316" s="274"/>
      <c r="J1316" s="274"/>
      <c r="K1316" s="272"/>
      <c r="L1316" s="273"/>
      <c r="M1316" s="274"/>
      <c r="N1316" s="274"/>
    </row>
    <row r="1317" spans="2:15" x14ac:dyDescent="0.2">
      <c r="B1317" s="3"/>
      <c r="C1317" s="101"/>
      <c r="D1317" s="101"/>
      <c r="E1317" s="101"/>
      <c r="F1317" s="101"/>
      <c r="G1317" s="101"/>
      <c r="H1317" s="101"/>
      <c r="I1317" s="101"/>
      <c r="J1317" s="101"/>
      <c r="K1317" s="101"/>
      <c r="L1317" s="101"/>
      <c r="M1317" s="101"/>
      <c r="N1317" s="101"/>
    </row>
    <row r="1318" spans="2:15" x14ac:dyDescent="0.2">
      <c r="B1318" s="109"/>
      <c r="C1318" s="180" t="s">
        <v>152</v>
      </c>
      <c r="D1318" s="275"/>
      <c r="E1318" s="276"/>
      <c r="F1318" s="277"/>
      <c r="G1318" s="180" t="s">
        <v>2699</v>
      </c>
      <c r="H1318" s="275"/>
      <c r="I1318" s="276"/>
      <c r="J1318" s="277"/>
      <c r="K1318" s="180" t="s">
        <v>376</v>
      </c>
      <c r="L1318" s="275"/>
      <c r="M1318" s="276"/>
      <c r="N1318" s="277"/>
    </row>
    <row r="1319" spans="2:15" ht="25.5" x14ac:dyDescent="0.2">
      <c r="B1319" s="181" t="s">
        <v>314</v>
      </c>
      <c r="C1319" s="278" t="s">
        <v>2853</v>
      </c>
      <c r="D1319" s="279" t="s">
        <v>2850</v>
      </c>
      <c r="E1319" s="280" t="s">
        <v>2851</v>
      </c>
      <c r="F1319" s="279" t="s">
        <v>2852</v>
      </c>
      <c r="G1319" s="278" t="s">
        <v>2853</v>
      </c>
      <c r="H1319" s="279" t="s">
        <v>2850</v>
      </c>
      <c r="I1319" s="280" t="s">
        <v>2851</v>
      </c>
      <c r="J1319" s="279" t="s">
        <v>2852</v>
      </c>
      <c r="K1319" s="278" t="s">
        <v>2853</v>
      </c>
      <c r="L1319" s="279" t="s">
        <v>2850</v>
      </c>
      <c r="M1319" s="280" t="s">
        <v>2851</v>
      </c>
      <c r="N1319" s="279" t="s">
        <v>2852</v>
      </c>
    </row>
    <row r="1320" spans="2:15" x14ac:dyDescent="0.2">
      <c r="B1320" s="129" t="s">
        <v>1494</v>
      </c>
      <c r="C1320" s="281">
        <v>47</v>
      </c>
      <c r="D1320" s="282">
        <v>447.14893617021278</v>
      </c>
      <c r="E1320" s="283">
        <v>0.19000949324171601</v>
      </c>
      <c r="F1320" s="282">
        <v>1471</v>
      </c>
      <c r="G1320" s="281">
        <v>7</v>
      </c>
      <c r="H1320" s="282">
        <v>0</v>
      </c>
      <c r="I1320" s="283">
        <v>0</v>
      </c>
      <c r="J1320" s="282">
        <v>0</v>
      </c>
      <c r="K1320" s="281">
        <v>0</v>
      </c>
      <c r="L1320" s="282">
        <v>0</v>
      </c>
      <c r="M1320" s="283">
        <v>0</v>
      </c>
      <c r="N1320" s="282">
        <v>0</v>
      </c>
    </row>
    <row r="1321" spans="2:15" x14ac:dyDescent="0.2">
      <c r="B1321" s="104" t="s">
        <v>1495</v>
      </c>
      <c r="C1321" s="284">
        <v>2</v>
      </c>
      <c r="D1321" s="285">
        <v>222.5</v>
      </c>
      <c r="E1321" s="286">
        <v>0.15260631001371738</v>
      </c>
      <c r="F1321" s="285">
        <v>288</v>
      </c>
      <c r="G1321" s="284">
        <v>0</v>
      </c>
      <c r="H1321" s="285">
        <v>0</v>
      </c>
      <c r="I1321" s="286">
        <v>0</v>
      </c>
      <c r="J1321" s="285">
        <v>0</v>
      </c>
      <c r="K1321" s="284">
        <v>0</v>
      </c>
      <c r="L1321" s="285">
        <v>0</v>
      </c>
      <c r="M1321" s="286">
        <v>0</v>
      </c>
      <c r="N1321" s="285">
        <v>0</v>
      </c>
    </row>
    <row r="1322" spans="2:15" x14ac:dyDescent="0.2">
      <c r="B1322" s="104" t="s">
        <v>1496</v>
      </c>
      <c r="C1322" s="284">
        <v>0</v>
      </c>
      <c r="D1322" s="285">
        <v>0</v>
      </c>
      <c r="E1322" s="286">
        <v>0</v>
      </c>
      <c r="F1322" s="285">
        <v>0</v>
      </c>
      <c r="G1322" s="284">
        <v>0</v>
      </c>
      <c r="H1322" s="285">
        <v>0</v>
      </c>
      <c r="I1322" s="286">
        <v>0</v>
      </c>
      <c r="J1322" s="285">
        <v>0</v>
      </c>
      <c r="K1322" s="284">
        <v>0</v>
      </c>
      <c r="L1322" s="285">
        <v>0</v>
      </c>
      <c r="M1322" s="286">
        <v>0</v>
      </c>
      <c r="N1322" s="285">
        <v>0</v>
      </c>
    </row>
    <row r="1323" spans="2:15" x14ac:dyDescent="0.2">
      <c r="B1323" s="104" t="s">
        <v>1497</v>
      </c>
      <c r="C1323" s="284">
        <v>63</v>
      </c>
      <c r="D1323" s="285">
        <v>228.92063492063491</v>
      </c>
      <c r="E1323" s="286">
        <v>0.20164988814317675</v>
      </c>
      <c r="F1323" s="285">
        <v>487</v>
      </c>
      <c r="G1323" s="284">
        <v>21</v>
      </c>
      <c r="H1323" s="285">
        <v>0</v>
      </c>
      <c r="I1323" s="286">
        <v>0</v>
      </c>
      <c r="J1323" s="285">
        <v>0</v>
      </c>
      <c r="K1323" s="284">
        <v>0</v>
      </c>
      <c r="L1323" s="285">
        <v>0</v>
      </c>
      <c r="M1323" s="286">
        <v>0</v>
      </c>
      <c r="N1323" s="285">
        <v>0</v>
      </c>
    </row>
    <row r="1324" spans="2:15" x14ac:dyDescent="0.2">
      <c r="B1324" s="104" t="s">
        <v>1498</v>
      </c>
      <c r="C1324" s="284">
        <v>0</v>
      </c>
      <c r="D1324" s="285">
        <v>0</v>
      </c>
      <c r="E1324" s="286">
        <v>0</v>
      </c>
      <c r="F1324" s="285">
        <v>0</v>
      </c>
      <c r="G1324" s="284">
        <v>0</v>
      </c>
      <c r="H1324" s="285">
        <v>0</v>
      </c>
      <c r="I1324" s="286">
        <v>0</v>
      </c>
      <c r="J1324" s="285">
        <v>0</v>
      </c>
      <c r="K1324" s="284">
        <v>0</v>
      </c>
      <c r="L1324" s="285">
        <v>0</v>
      </c>
      <c r="M1324" s="286">
        <v>0</v>
      </c>
      <c r="N1324" s="285">
        <v>0</v>
      </c>
    </row>
    <row r="1325" spans="2:15" x14ac:dyDescent="0.2">
      <c r="B1325" s="104" t="s">
        <v>1499</v>
      </c>
      <c r="C1325" s="284">
        <v>51</v>
      </c>
      <c r="D1325" s="285">
        <v>291.25490196078431</v>
      </c>
      <c r="E1325" s="286">
        <v>0.24046104285043635</v>
      </c>
      <c r="F1325" s="285">
        <v>695</v>
      </c>
      <c r="G1325" s="284">
        <v>9</v>
      </c>
      <c r="H1325" s="285">
        <v>0</v>
      </c>
      <c r="I1325" s="286">
        <v>0</v>
      </c>
      <c r="J1325" s="285">
        <v>0</v>
      </c>
      <c r="K1325" s="284">
        <v>0</v>
      </c>
      <c r="L1325" s="285">
        <v>0</v>
      </c>
      <c r="M1325" s="286">
        <v>0</v>
      </c>
      <c r="N1325" s="285">
        <v>0</v>
      </c>
    </row>
    <row r="1326" spans="2:15" x14ac:dyDescent="0.2">
      <c r="B1326" s="104" t="s">
        <v>1500</v>
      </c>
      <c r="C1326" s="284">
        <v>173</v>
      </c>
      <c r="D1326" s="285">
        <v>230.19653179190752</v>
      </c>
      <c r="E1326" s="286">
        <v>0.20032193158953726</v>
      </c>
      <c r="F1326" s="285">
        <v>752</v>
      </c>
      <c r="G1326" s="284">
        <v>30</v>
      </c>
      <c r="H1326" s="285">
        <v>0</v>
      </c>
      <c r="I1326" s="286">
        <v>0</v>
      </c>
      <c r="J1326" s="285">
        <v>0</v>
      </c>
      <c r="K1326" s="284">
        <v>0</v>
      </c>
      <c r="L1326" s="285">
        <v>0</v>
      </c>
      <c r="M1326" s="286">
        <v>0</v>
      </c>
      <c r="N1326" s="285">
        <v>0</v>
      </c>
    </row>
    <row r="1327" spans="2:15" x14ac:dyDescent="0.2">
      <c r="B1327" s="104" t="s">
        <v>1501</v>
      </c>
      <c r="C1327" s="284">
        <v>9</v>
      </c>
      <c r="D1327" s="285">
        <v>116.11111111111111</v>
      </c>
      <c r="E1327" s="286">
        <v>0.1594446139761978</v>
      </c>
      <c r="F1327" s="285">
        <v>158</v>
      </c>
      <c r="G1327" s="284">
        <v>1</v>
      </c>
      <c r="H1327" s="285">
        <v>0</v>
      </c>
      <c r="I1327" s="286">
        <v>0</v>
      </c>
      <c r="J1327" s="285">
        <v>0</v>
      </c>
      <c r="K1327" s="284">
        <v>0</v>
      </c>
      <c r="L1327" s="285">
        <v>0</v>
      </c>
      <c r="M1327" s="286">
        <v>0</v>
      </c>
      <c r="N1327" s="285">
        <v>0</v>
      </c>
    </row>
    <row r="1328" spans="2:15" x14ac:dyDescent="0.2">
      <c r="B1328" s="104" t="s">
        <v>1502</v>
      </c>
      <c r="C1328" s="284">
        <v>174</v>
      </c>
      <c r="D1328" s="285">
        <v>755.68965517241384</v>
      </c>
      <c r="E1328" s="286">
        <v>0.30740421234245807</v>
      </c>
      <c r="F1328" s="285">
        <v>3706</v>
      </c>
      <c r="G1328" s="284">
        <v>13</v>
      </c>
      <c r="H1328" s="285">
        <v>0</v>
      </c>
      <c r="I1328" s="286">
        <v>0</v>
      </c>
      <c r="J1328" s="285">
        <v>0</v>
      </c>
      <c r="K1328" s="284">
        <v>27</v>
      </c>
      <c r="L1328" s="285">
        <v>137.4814814814815</v>
      </c>
      <c r="M1328" s="286">
        <v>0.1730778197416889</v>
      </c>
      <c r="N1328" s="285">
        <v>489</v>
      </c>
    </row>
    <row r="1329" spans="2:14" x14ac:dyDescent="0.2">
      <c r="B1329" s="104" t="s">
        <v>1503</v>
      </c>
      <c r="C1329" s="284">
        <v>3</v>
      </c>
      <c r="D1329" s="285">
        <v>129.66666666666666</v>
      </c>
      <c r="E1329" s="286">
        <v>0.15622489959839347</v>
      </c>
      <c r="F1329" s="285">
        <v>151</v>
      </c>
      <c r="G1329" s="284">
        <v>2</v>
      </c>
      <c r="H1329" s="285">
        <v>0</v>
      </c>
      <c r="I1329" s="286">
        <v>0</v>
      </c>
      <c r="J1329" s="285">
        <v>0</v>
      </c>
      <c r="K1329" s="284">
        <v>0</v>
      </c>
      <c r="L1329" s="285">
        <v>0</v>
      </c>
      <c r="M1329" s="286">
        <v>0</v>
      </c>
      <c r="N1329" s="285">
        <v>0</v>
      </c>
    </row>
    <row r="1330" spans="2:14" x14ac:dyDescent="0.2">
      <c r="B1330" s="104" t="s">
        <v>1504</v>
      </c>
      <c r="C1330" s="284">
        <v>24</v>
      </c>
      <c r="D1330" s="285">
        <v>583.33333333333337</v>
      </c>
      <c r="E1330" s="286">
        <v>0.18479652582531458</v>
      </c>
      <c r="F1330" s="285">
        <v>2092</v>
      </c>
      <c r="G1330" s="284">
        <v>0</v>
      </c>
      <c r="H1330" s="285">
        <v>0</v>
      </c>
      <c r="I1330" s="286">
        <v>0</v>
      </c>
      <c r="J1330" s="285">
        <v>0</v>
      </c>
      <c r="K1330" s="284">
        <v>0</v>
      </c>
      <c r="L1330" s="285">
        <v>0</v>
      </c>
      <c r="M1330" s="286">
        <v>0</v>
      </c>
      <c r="N1330" s="285">
        <v>0</v>
      </c>
    </row>
    <row r="1331" spans="2:14" x14ac:dyDescent="0.2">
      <c r="B1331" s="104" t="s">
        <v>1505</v>
      </c>
      <c r="C1331" s="284">
        <v>149</v>
      </c>
      <c r="D1331" s="285">
        <v>1008.0805369127517</v>
      </c>
      <c r="E1331" s="286">
        <v>0.324162638121547</v>
      </c>
      <c r="F1331" s="285">
        <v>2456</v>
      </c>
      <c r="G1331" s="284">
        <v>10</v>
      </c>
      <c r="H1331" s="285">
        <v>0</v>
      </c>
      <c r="I1331" s="286">
        <v>0</v>
      </c>
      <c r="J1331" s="285">
        <v>0</v>
      </c>
      <c r="K1331" s="284">
        <v>0</v>
      </c>
      <c r="L1331" s="285">
        <v>0</v>
      </c>
      <c r="M1331" s="286">
        <v>0</v>
      </c>
      <c r="N1331" s="285">
        <v>0</v>
      </c>
    </row>
    <row r="1332" spans="2:14" x14ac:dyDescent="0.2">
      <c r="B1332" s="104" t="s">
        <v>1506</v>
      </c>
      <c r="C1332" s="284">
        <v>721</v>
      </c>
      <c r="D1332" s="285">
        <v>338.5506241331484</v>
      </c>
      <c r="E1332" s="286">
        <v>0.26133780717992416</v>
      </c>
      <c r="F1332" s="285">
        <v>835</v>
      </c>
      <c r="G1332" s="284">
        <v>551</v>
      </c>
      <c r="H1332" s="285">
        <v>0</v>
      </c>
      <c r="I1332" s="286">
        <v>0</v>
      </c>
      <c r="J1332" s="285">
        <v>0</v>
      </c>
      <c r="K1332" s="284">
        <v>19</v>
      </c>
      <c r="L1332" s="285">
        <v>121.05263157894737</v>
      </c>
      <c r="M1332" s="286">
        <v>0.20038334204565245</v>
      </c>
      <c r="N1332" s="285">
        <v>206</v>
      </c>
    </row>
    <row r="1333" spans="2:14" x14ac:dyDescent="0.2">
      <c r="B1333" s="104" t="s">
        <v>1507</v>
      </c>
      <c r="C1333" s="284">
        <v>1562</v>
      </c>
      <c r="D1333" s="285">
        <v>365.02304737516005</v>
      </c>
      <c r="E1333" s="286">
        <v>0.28038818030890766</v>
      </c>
      <c r="F1333" s="285">
        <v>1044</v>
      </c>
      <c r="G1333" s="284">
        <v>498</v>
      </c>
      <c r="H1333" s="285">
        <v>0</v>
      </c>
      <c r="I1333" s="286">
        <v>0</v>
      </c>
      <c r="J1333" s="285">
        <v>0</v>
      </c>
      <c r="K1333" s="284">
        <v>20</v>
      </c>
      <c r="L1333" s="285">
        <v>115.7</v>
      </c>
      <c r="M1333" s="286">
        <v>0.204941989194934</v>
      </c>
      <c r="N1333" s="285">
        <v>370</v>
      </c>
    </row>
    <row r="1334" spans="2:14" x14ac:dyDescent="0.2">
      <c r="B1334" s="104" t="s">
        <v>1508</v>
      </c>
      <c r="C1334" s="284">
        <v>2425</v>
      </c>
      <c r="D1334" s="285">
        <v>293.99711340206187</v>
      </c>
      <c r="E1334" s="286">
        <v>0.18542442310318141</v>
      </c>
      <c r="F1334" s="285">
        <v>1937</v>
      </c>
      <c r="G1334" s="284">
        <v>688</v>
      </c>
      <c r="H1334" s="285">
        <v>0</v>
      </c>
      <c r="I1334" s="286">
        <v>0</v>
      </c>
      <c r="J1334" s="285">
        <v>0</v>
      </c>
      <c r="K1334" s="284">
        <v>40</v>
      </c>
      <c r="L1334" s="285">
        <v>114.27500000000001</v>
      </c>
      <c r="M1334" s="286">
        <v>0.20440926571862983</v>
      </c>
      <c r="N1334" s="285">
        <v>203</v>
      </c>
    </row>
    <row r="1335" spans="2:14" x14ac:dyDescent="0.2">
      <c r="B1335" s="104" t="s">
        <v>1509</v>
      </c>
      <c r="C1335" s="284">
        <v>0</v>
      </c>
      <c r="D1335" s="285">
        <v>0</v>
      </c>
      <c r="E1335" s="286">
        <v>0</v>
      </c>
      <c r="F1335" s="285">
        <v>0</v>
      </c>
      <c r="G1335" s="284">
        <v>1</v>
      </c>
      <c r="H1335" s="285">
        <v>0</v>
      </c>
      <c r="I1335" s="286">
        <v>0</v>
      </c>
      <c r="J1335" s="285">
        <v>0</v>
      </c>
      <c r="K1335" s="284">
        <v>0</v>
      </c>
      <c r="L1335" s="285">
        <v>0</v>
      </c>
      <c r="M1335" s="286">
        <v>0</v>
      </c>
      <c r="N1335" s="285">
        <v>0</v>
      </c>
    </row>
    <row r="1336" spans="2:14" x14ac:dyDescent="0.2">
      <c r="B1336" s="104" t="s">
        <v>1510</v>
      </c>
      <c r="C1336" s="284">
        <v>41</v>
      </c>
      <c r="D1336" s="285">
        <v>881.8780487804878</v>
      </c>
      <c r="E1336" s="286">
        <v>0.33062060515174507</v>
      </c>
      <c r="F1336" s="285">
        <v>2313</v>
      </c>
      <c r="G1336" s="284">
        <v>9</v>
      </c>
      <c r="H1336" s="285">
        <v>0</v>
      </c>
      <c r="I1336" s="286">
        <v>0</v>
      </c>
      <c r="J1336" s="285">
        <v>0</v>
      </c>
      <c r="K1336" s="284">
        <v>0</v>
      </c>
      <c r="L1336" s="285">
        <v>0</v>
      </c>
      <c r="M1336" s="286">
        <v>0</v>
      </c>
      <c r="N1336" s="285">
        <v>0</v>
      </c>
    </row>
    <row r="1337" spans="2:14" x14ac:dyDescent="0.2">
      <c r="B1337" s="104" t="s">
        <v>1511</v>
      </c>
      <c r="C1337" s="284">
        <v>0</v>
      </c>
      <c r="D1337" s="285">
        <v>0</v>
      </c>
      <c r="E1337" s="286">
        <v>0</v>
      </c>
      <c r="F1337" s="285">
        <v>0</v>
      </c>
      <c r="G1337" s="284">
        <v>0</v>
      </c>
      <c r="H1337" s="285">
        <v>0</v>
      </c>
      <c r="I1337" s="286">
        <v>0</v>
      </c>
      <c r="J1337" s="285">
        <v>0</v>
      </c>
      <c r="K1337" s="284">
        <v>0</v>
      </c>
      <c r="L1337" s="285">
        <v>0</v>
      </c>
      <c r="M1337" s="286">
        <v>0</v>
      </c>
      <c r="N1337" s="285">
        <v>0</v>
      </c>
    </row>
    <row r="1338" spans="2:14" x14ac:dyDescent="0.2">
      <c r="B1338" s="104" t="s">
        <v>1512</v>
      </c>
      <c r="C1338" s="284">
        <v>438</v>
      </c>
      <c r="D1338" s="285">
        <v>300.39041095890411</v>
      </c>
      <c r="E1338" s="286">
        <v>0.19580241622244254</v>
      </c>
      <c r="F1338" s="285">
        <v>1029</v>
      </c>
      <c r="G1338" s="284">
        <v>82</v>
      </c>
      <c r="H1338" s="285">
        <v>0</v>
      </c>
      <c r="I1338" s="286">
        <v>0</v>
      </c>
      <c r="J1338" s="285">
        <v>0</v>
      </c>
      <c r="K1338" s="284">
        <v>0</v>
      </c>
      <c r="L1338" s="285">
        <v>0</v>
      </c>
      <c r="M1338" s="286">
        <v>0</v>
      </c>
      <c r="N1338" s="285">
        <v>0</v>
      </c>
    </row>
    <row r="1339" spans="2:14" x14ac:dyDescent="0.2">
      <c r="B1339" s="104" t="s">
        <v>1513</v>
      </c>
      <c r="C1339" s="284">
        <v>57</v>
      </c>
      <c r="D1339" s="285">
        <v>404.35087719298247</v>
      </c>
      <c r="E1339" s="286">
        <v>0.16776701290571472</v>
      </c>
      <c r="F1339" s="285">
        <v>986</v>
      </c>
      <c r="G1339" s="284">
        <v>6</v>
      </c>
      <c r="H1339" s="285">
        <v>0</v>
      </c>
      <c r="I1339" s="286">
        <v>0</v>
      </c>
      <c r="J1339" s="285">
        <v>0</v>
      </c>
      <c r="K1339" s="284">
        <v>0</v>
      </c>
      <c r="L1339" s="285">
        <v>0</v>
      </c>
      <c r="M1339" s="286">
        <v>0</v>
      </c>
      <c r="N1339" s="285">
        <v>0</v>
      </c>
    </row>
    <row r="1340" spans="2:14" x14ac:dyDescent="0.2">
      <c r="B1340" s="104" t="s">
        <v>1514</v>
      </c>
      <c r="C1340" s="284">
        <v>103</v>
      </c>
      <c r="D1340" s="285">
        <v>262.71844660194176</v>
      </c>
      <c r="E1340" s="286">
        <v>0.17869170727841821</v>
      </c>
      <c r="F1340" s="285">
        <v>1406</v>
      </c>
      <c r="G1340" s="284">
        <v>12</v>
      </c>
      <c r="H1340" s="285">
        <v>0</v>
      </c>
      <c r="I1340" s="286">
        <v>0</v>
      </c>
      <c r="J1340" s="285">
        <v>0</v>
      </c>
      <c r="K1340" s="284">
        <v>1</v>
      </c>
      <c r="L1340" s="285">
        <v>566</v>
      </c>
      <c r="M1340" s="286">
        <v>0.20514679231605659</v>
      </c>
      <c r="N1340" s="285">
        <v>566</v>
      </c>
    </row>
    <row r="1341" spans="2:14" x14ac:dyDescent="0.2">
      <c r="B1341" s="104" t="s">
        <v>1515</v>
      </c>
      <c r="C1341" s="284">
        <v>1149</v>
      </c>
      <c r="D1341" s="285">
        <v>772.41949521322886</v>
      </c>
      <c r="E1341" s="286">
        <v>0.24000618735740065</v>
      </c>
      <c r="F1341" s="285">
        <v>4340</v>
      </c>
      <c r="G1341" s="284">
        <v>196</v>
      </c>
      <c r="H1341" s="285">
        <v>0</v>
      </c>
      <c r="I1341" s="286">
        <v>0</v>
      </c>
      <c r="J1341" s="285">
        <v>0</v>
      </c>
      <c r="K1341" s="284">
        <v>1930</v>
      </c>
      <c r="L1341" s="285">
        <v>146.69533678756477</v>
      </c>
      <c r="M1341" s="286">
        <v>0.18115135744188859</v>
      </c>
      <c r="N1341" s="285">
        <v>735</v>
      </c>
    </row>
    <row r="1342" spans="2:14" x14ac:dyDescent="0.2">
      <c r="B1342" s="104" t="s">
        <v>1516</v>
      </c>
      <c r="C1342" s="284">
        <v>10</v>
      </c>
      <c r="D1342" s="285">
        <v>603.29999999999995</v>
      </c>
      <c r="E1342" s="286">
        <v>0.34013643795455817</v>
      </c>
      <c r="F1342" s="285">
        <v>1076</v>
      </c>
      <c r="G1342" s="284">
        <v>0</v>
      </c>
      <c r="H1342" s="285">
        <v>0</v>
      </c>
      <c r="I1342" s="286">
        <v>0</v>
      </c>
      <c r="J1342" s="285">
        <v>0</v>
      </c>
      <c r="K1342" s="284">
        <v>0</v>
      </c>
      <c r="L1342" s="285">
        <v>0</v>
      </c>
      <c r="M1342" s="286">
        <v>0</v>
      </c>
      <c r="N1342" s="285">
        <v>0</v>
      </c>
    </row>
    <row r="1343" spans="2:14" x14ac:dyDescent="0.2">
      <c r="B1343" s="104" t="s">
        <v>1517</v>
      </c>
      <c r="C1343" s="284">
        <v>1093</v>
      </c>
      <c r="D1343" s="285">
        <v>283.97072278133578</v>
      </c>
      <c r="E1343" s="286">
        <v>0.20355710098696145</v>
      </c>
      <c r="F1343" s="285">
        <v>2157</v>
      </c>
      <c r="G1343" s="284">
        <v>600</v>
      </c>
      <c r="H1343" s="285">
        <v>0</v>
      </c>
      <c r="I1343" s="286">
        <v>0</v>
      </c>
      <c r="J1343" s="285">
        <v>0</v>
      </c>
      <c r="K1343" s="284">
        <v>22</v>
      </c>
      <c r="L1343" s="285">
        <v>99.818181818181813</v>
      </c>
      <c r="M1343" s="286">
        <v>0.2011173184357542</v>
      </c>
      <c r="N1343" s="285">
        <v>208</v>
      </c>
    </row>
    <row r="1344" spans="2:14" x14ac:dyDescent="0.2">
      <c r="B1344" s="104" t="s">
        <v>1518</v>
      </c>
      <c r="C1344" s="284">
        <v>1871</v>
      </c>
      <c r="D1344" s="285">
        <v>404.47514698022445</v>
      </c>
      <c r="E1344" s="286">
        <v>0.19273136420116388</v>
      </c>
      <c r="F1344" s="285">
        <v>3723</v>
      </c>
      <c r="G1344" s="284">
        <v>433</v>
      </c>
      <c r="H1344" s="285">
        <v>0</v>
      </c>
      <c r="I1344" s="286">
        <v>0</v>
      </c>
      <c r="J1344" s="285">
        <v>0</v>
      </c>
      <c r="K1344" s="284">
        <v>35</v>
      </c>
      <c r="L1344" s="285">
        <v>132</v>
      </c>
      <c r="M1344" s="286">
        <v>0.20823004462072392</v>
      </c>
      <c r="N1344" s="285">
        <v>330</v>
      </c>
    </row>
    <row r="1345" spans="2:14" x14ac:dyDescent="0.2">
      <c r="B1345" s="104" t="s">
        <v>1519</v>
      </c>
      <c r="C1345" s="284">
        <v>844</v>
      </c>
      <c r="D1345" s="285">
        <v>328.10071090047393</v>
      </c>
      <c r="E1345" s="286">
        <v>0.21826813409936618</v>
      </c>
      <c r="F1345" s="285">
        <v>1386</v>
      </c>
      <c r="G1345" s="284">
        <v>251</v>
      </c>
      <c r="H1345" s="285">
        <v>0</v>
      </c>
      <c r="I1345" s="286">
        <v>0</v>
      </c>
      <c r="J1345" s="285">
        <v>0</v>
      </c>
      <c r="K1345" s="284">
        <v>8</v>
      </c>
      <c r="L1345" s="285">
        <v>117.125</v>
      </c>
      <c r="M1345" s="286">
        <v>0.19763762919215355</v>
      </c>
      <c r="N1345" s="285">
        <v>222</v>
      </c>
    </row>
    <row r="1346" spans="2:14" x14ac:dyDescent="0.2">
      <c r="B1346" s="104" t="s">
        <v>1520</v>
      </c>
      <c r="C1346" s="284">
        <v>71</v>
      </c>
      <c r="D1346" s="285">
        <v>568.14084507042253</v>
      </c>
      <c r="E1346" s="286">
        <v>0.21341953779734202</v>
      </c>
      <c r="F1346" s="285">
        <v>2799</v>
      </c>
      <c r="G1346" s="284">
        <v>8</v>
      </c>
      <c r="H1346" s="285">
        <v>0</v>
      </c>
      <c r="I1346" s="286">
        <v>0</v>
      </c>
      <c r="J1346" s="285">
        <v>0</v>
      </c>
      <c r="K1346" s="284">
        <v>0</v>
      </c>
      <c r="L1346" s="285">
        <v>0</v>
      </c>
      <c r="M1346" s="286">
        <v>0</v>
      </c>
      <c r="N1346" s="285">
        <v>0</v>
      </c>
    </row>
    <row r="1347" spans="2:14" x14ac:dyDescent="0.2">
      <c r="B1347" s="104" t="s">
        <v>1521</v>
      </c>
      <c r="C1347" s="284">
        <v>5</v>
      </c>
      <c r="D1347" s="285">
        <v>191.8</v>
      </c>
      <c r="E1347" s="286">
        <v>0.18599689681923981</v>
      </c>
      <c r="F1347" s="285">
        <v>320</v>
      </c>
      <c r="G1347" s="284">
        <v>0</v>
      </c>
      <c r="H1347" s="285">
        <v>0</v>
      </c>
      <c r="I1347" s="286">
        <v>0</v>
      </c>
      <c r="J1347" s="285">
        <v>0</v>
      </c>
      <c r="K1347" s="284">
        <v>0</v>
      </c>
      <c r="L1347" s="285">
        <v>0</v>
      </c>
      <c r="M1347" s="286">
        <v>0</v>
      </c>
      <c r="N1347" s="285">
        <v>0</v>
      </c>
    </row>
    <row r="1348" spans="2:14" x14ac:dyDescent="0.2">
      <c r="B1348" s="104" t="s">
        <v>1522</v>
      </c>
      <c r="C1348" s="284">
        <v>2948</v>
      </c>
      <c r="D1348" s="285">
        <v>121.44470827679783</v>
      </c>
      <c r="E1348" s="286">
        <v>0.13692703094463154</v>
      </c>
      <c r="F1348" s="285">
        <v>418</v>
      </c>
      <c r="G1348" s="284">
        <v>657</v>
      </c>
      <c r="H1348" s="285">
        <v>0</v>
      </c>
      <c r="I1348" s="286">
        <v>0</v>
      </c>
      <c r="J1348" s="285">
        <v>0</v>
      </c>
      <c r="K1348" s="284">
        <v>58</v>
      </c>
      <c r="L1348" s="285">
        <v>88.224137931034477</v>
      </c>
      <c r="M1348" s="286">
        <v>0.19189229730743262</v>
      </c>
      <c r="N1348" s="285">
        <v>223</v>
      </c>
    </row>
    <row r="1349" spans="2:14" x14ac:dyDescent="0.2">
      <c r="B1349" s="104" t="s">
        <v>1523</v>
      </c>
      <c r="C1349" s="284">
        <v>0</v>
      </c>
      <c r="D1349" s="285">
        <v>0</v>
      </c>
      <c r="E1349" s="286">
        <v>0</v>
      </c>
      <c r="F1349" s="285">
        <v>0</v>
      </c>
      <c r="G1349" s="284">
        <v>0</v>
      </c>
      <c r="H1349" s="285">
        <v>0</v>
      </c>
      <c r="I1349" s="286">
        <v>0</v>
      </c>
      <c r="J1349" s="285">
        <v>0</v>
      </c>
      <c r="K1349" s="284">
        <v>0</v>
      </c>
      <c r="L1349" s="285">
        <v>0</v>
      </c>
      <c r="M1349" s="286">
        <v>0</v>
      </c>
      <c r="N1349" s="285">
        <v>0</v>
      </c>
    </row>
    <row r="1350" spans="2:14" x14ac:dyDescent="0.2">
      <c r="B1350" s="104" t="s">
        <v>1524</v>
      </c>
      <c r="C1350" s="284">
        <v>2</v>
      </c>
      <c r="D1350" s="285">
        <v>129</v>
      </c>
      <c r="E1350" s="286">
        <v>0.16634429400386841</v>
      </c>
      <c r="F1350" s="285">
        <v>174</v>
      </c>
      <c r="G1350" s="284">
        <v>0</v>
      </c>
      <c r="H1350" s="285">
        <v>0</v>
      </c>
      <c r="I1350" s="286">
        <v>0</v>
      </c>
      <c r="J1350" s="285">
        <v>0</v>
      </c>
      <c r="K1350" s="284">
        <v>0</v>
      </c>
      <c r="L1350" s="285">
        <v>0</v>
      </c>
      <c r="M1350" s="286">
        <v>0</v>
      </c>
      <c r="N1350" s="285">
        <v>0</v>
      </c>
    </row>
    <row r="1351" spans="2:14" x14ac:dyDescent="0.2">
      <c r="B1351" s="104" t="s">
        <v>1525</v>
      </c>
      <c r="C1351" s="284">
        <v>671</v>
      </c>
      <c r="D1351" s="285">
        <v>254.70342771982115</v>
      </c>
      <c r="E1351" s="286">
        <v>0.22376133660300579</v>
      </c>
      <c r="F1351" s="285">
        <v>592</v>
      </c>
      <c r="G1351" s="284">
        <v>190</v>
      </c>
      <c r="H1351" s="285">
        <v>0</v>
      </c>
      <c r="I1351" s="286">
        <v>0</v>
      </c>
      <c r="J1351" s="285">
        <v>0</v>
      </c>
      <c r="K1351" s="284">
        <v>0</v>
      </c>
      <c r="L1351" s="285">
        <v>0</v>
      </c>
      <c r="M1351" s="286">
        <v>0</v>
      </c>
      <c r="N1351" s="285">
        <v>0</v>
      </c>
    </row>
    <row r="1352" spans="2:14" x14ac:dyDescent="0.2">
      <c r="B1352" s="104" t="s">
        <v>1526</v>
      </c>
      <c r="C1352" s="284">
        <v>2469</v>
      </c>
      <c r="D1352" s="285">
        <v>256.43539894694209</v>
      </c>
      <c r="E1352" s="286">
        <v>0.14371574590369529</v>
      </c>
      <c r="F1352" s="285">
        <v>1752</v>
      </c>
      <c r="G1352" s="284">
        <v>291</v>
      </c>
      <c r="H1352" s="285">
        <v>0</v>
      </c>
      <c r="I1352" s="286">
        <v>0</v>
      </c>
      <c r="J1352" s="285">
        <v>0</v>
      </c>
      <c r="K1352" s="284">
        <v>32</v>
      </c>
      <c r="L1352" s="285">
        <v>131</v>
      </c>
      <c r="M1352" s="286">
        <v>0.20471748791326849</v>
      </c>
      <c r="N1352" s="285">
        <v>254</v>
      </c>
    </row>
    <row r="1353" spans="2:14" x14ac:dyDescent="0.2">
      <c r="B1353" s="104" t="s">
        <v>1527</v>
      </c>
      <c r="C1353" s="284">
        <v>106</v>
      </c>
      <c r="D1353" s="285">
        <v>113.10377358490567</v>
      </c>
      <c r="E1353" s="286">
        <v>0.13931949705998559</v>
      </c>
      <c r="F1353" s="285">
        <v>231</v>
      </c>
      <c r="G1353" s="284">
        <v>11</v>
      </c>
      <c r="H1353" s="285">
        <v>0</v>
      </c>
      <c r="I1353" s="286">
        <v>0</v>
      </c>
      <c r="J1353" s="285">
        <v>0</v>
      </c>
      <c r="K1353" s="284">
        <v>0</v>
      </c>
      <c r="L1353" s="285">
        <v>0</v>
      </c>
      <c r="M1353" s="286">
        <v>0</v>
      </c>
      <c r="N1353" s="285">
        <v>0</v>
      </c>
    </row>
    <row r="1354" spans="2:14" x14ac:dyDescent="0.2">
      <c r="B1354" s="104" t="s">
        <v>1528</v>
      </c>
      <c r="C1354" s="284">
        <v>11</v>
      </c>
      <c r="D1354" s="285">
        <v>775.18181818181813</v>
      </c>
      <c r="E1354" s="286">
        <v>0.26671879887394434</v>
      </c>
      <c r="F1354" s="285">
        <v>1166</v>
      </c>
      <c r="G1354" s="284">
        <v>0</v>
      </c>
      <c r="H1354" s="285">
        <v>0</v>
      </c>
      <c r="I1354" s="286">
        <v>0</v>
      </c>
      <c r="J1354" s="285">
        <v>0</v>
      </c>
      <c r="K1354" s="284">
        <v>0</v>
      </c>
      <c r="L1354" s="285">
        <v>0</v>
      </c>
      <c r="M1354" s="286">
        <v>0</v>
      </c>
      <c r="N1354" s="285">
        <v>0</v>
      </c>
    </row>
    <row r="1355" spans="2:14" x14ac:dyDescent="0.2">
      <c r="B1355" s="104" t="s">
        <v>1529</v>
      </c>
      <c r="C1355" s="284">
        <v>0</v>
      </c>
      <c r="D1355" s="285">
        <v>0</v>
      </c>
      <c r="E1355" s="286">
        <v>0</v>
      </c>
      <c r="F1355" s="285">
        <v>0</v>
      </c>
      <c r="G1355" s="284">
        <v>0</v>
      </c>
      <c r="H1355" s="285">
        <v>0</v>
      </c>
      <c r="I1355" s="286">
        <v>0</v>
      </c>
      <c r="J1355" s="285">
        <v>0</v>
      </c>
      <c r="K1355" s="284">
        <v>0</v>
      </c>
      <c r="L1355" s="285">
        <v>0</v>
      </c>
      <c r="M1355" s="286">
        <v>0</v>
      </c>
      <c r="N1355" s="285">
        <v>0</v>
      </c>
    </row>
    <row r="1356" spans="2:14" x14ac:dyDescent="0.2">
      <c r="B1356" s="104" t="s">
        <v>1530</v>
      </c>
      <c r="C1356" s="284">
        <v>0</v>
      </c>
      <c r="D1356" s="285">
        <v>0</v>
      </c>
      <c r="E1356" s="286">
        <v>0</v>
      </c>
      <c r="F1356" s="285">
        <v>0</v>
      </c>
      <c r="G1356" s="284">
        <v>0</v>
      </c>
      <c r="H1356" s="285">
        <v>0</v>
      </c>
      <c r="I1356" s="286">
        <v>0</v>
      </c>
      <c r="J1356" s="285">
        <v>0</v>
      </c>
      <c r="K1356" s="284">
        <v>0</v>
      </c>
      <c r="L1356" s="285">
        <v>0</v>
      </c>
      <c r="M1356" s="286">
        <v>0</v>
      </c>
      <c r="N1356" s="285">
        <v>0</v>
      </c>
    </row>
    <row r="1357" spans="2:14" x14ac:dyDescent="0.2">
      <c r="B1357" s="104" t="s">
        <v>1531</v>
      </c>
      <c r="C1357" s="284">
        <v>0</v>
      </c>
      <c r="D1357" s="285">
        <v>0</v>
      </c>
      <c r="E1357" s="286">
        <v>0</v>
      </c>
      <c r="F1357" s="285">
        <v>0</v>
      </c>
      <c r="G1357" s="284">
        <v>0</v>
      </c>
      <c r="H1357" s="285">
        <v>0</v>
      </c>
      <c r="I1357" s="286">
        <v>0</v>
      </c>
      <c r="J1357" s="285">
        <v>0</v>
      </c>
      <c r="K1357" s="284">
        <v>0</v>
      </c>
      <c r="L1357" s="285">
        <v>0</v>
      </c>
      <c r="M1357" s="286">
        <v>0</v>
      </c>
      <c r="N1357" s="285">
        <v>0</v>
      </c>
    </row>
    <row r="1358" spans="2:14" x14ac:dyDescent="0.2">
      <c r="B1358" s="104" t="s">
        <v>1532</v>
      </c>
      <c r="C1358" s="284">
        <v>0</v>
      </c>
      <c r="D1358" s="285">
        <v>0</v>
      </c>
      <c r="E1358" s="286">
        <v>0</v>
      </c>
      <c r="F1358" s="285">
        <v>0</v>
      </c>
      <c r="G1358" s="284">
        <v>0</v>
      </c>
      <c r="H1358" s="285">
        <v>0</v>
      </c>
      <c r="I1358" s="286">
        <v>0</v>
      </c>
      <c r="J1358" s="285">
        <v>0</v>
      </c>
      <c r="K1358" s="284">
        <v>0</v>
      </c>
      <c r="L1358" s="285">
        <v>0</v>
      </c>
      <c r="M1358" s="286">
        <v>0</v>
      </c>
      <c r="N1358" s="285">
        <v>0</v>
      </c>
    </row>
    <row r="1359" spans="2:14" x14ac:dyDescent="0.2">
      <c r="B1359" s="104" t="s">
        <v>1533</v>
      </c>
      <c r="C1359" s="284">
        <v>189</v>
      </c>
      <c r="D1359" s="285">
        <v>239.88888888888889</v>
      </c>
      <c r="E1359" s="286">
        <v>0.19849657636201257</v>
      </c>
      <c r="F1359" s="285">
        <v>549</v>
      </c>
      <c r="G1359" s="284">
        <v>42</v>
      </c>
      <c r="H1359" s="285">
        <v>0</v>
      </c>
      <c r="I1359" s="286">
        <v>0</v>
      </c>
      <c r="J1359" s="285">
        <v>0</v>
      </c>
      <c r="K1359" s="284">
        <v>0</v>
      </c>
      <c r="L1359" s="285">
        <v>0</v>
      </c>
      <c r="M1359" s="286">
        <v>0</v>
      </c>
      <c r="N1359" s="285">
        <v>0</v>
      </c>
    </row>
    <row r="1360" spans="2:14" x14ac:dyDescent="0.2">
      <c r="B1360" s="104" t="s">
        <v>1534</v>
      </c>
      <c r="C1360" s="284">
        <v>0</v>
      </c>
      <c r="D1360" s="285">
        <v>0</v>
      </c>
      <c r="E1360" s="286">
        <v>0</v>
      </c>
      <c r="F1360" s="285">
        <v>0</v>
      </c>
      <c r="G1360" s="284">
        <v>1</v>
      </c>
      <c r="H1360" s="285">
        <v>0</v>
      </c>
      <c r="I1360" s="286">
        <v>0</v>
      </c>
      <c r="J1360" s="285">
        <v>0</v>
      </c>
      <c r="K1360" s="284">
        <v>0</v>
      </c>
      <c r="L1360" s="285">
        <v>0</v>
      </c>
      <c r="M1360" s="286">
        <v>0</v>
      </c>
      <c r="N1360" s="285">
        <v>0</v>
      </c>
    </row>
    <row r="1361" spans="2:15" x14ac:dyDescent="0.2">
      <c r="B1361" s="104" t="s">
        <v>1535</v>
      </c>
      <c r="C1361" s="284">
        <v>0</v>
      </c>
      <c r="D1361" s="285">
        <v>0</v>
      </c>
      <c r="E1361" s="286">
        <v>0</v>
      </c>
      <c r="F1361" s="285">
        <v>0</v>
      </c>
      <c r="G1361" s="284">
        <v>0</v>
      </c>
      <c r="H1361" s="285">
        <v>0</v>
      </c>
      <c r="I1361" s="286">
        <v>0</v>
      </c>
      <c r="J1361" s="285">
        <v>0</v>
      </c>
      <c r="K1361" s="284">
        <v>0</v>
      </c>
      <c r="L1361" s="285">
        <v>0</v>
      </c>
      <c r="M1361" s="286">
        <v>0</v>
      </c>
      <c r="N1361" s="285">
        <v>0</v>
      </c>
    </row>
    <row r="1362" spans="2:15" x14ac:dyDescent="0.2">
      <c r="B1362" s="104" t="s">
        <v>1536</v>
      </c>
      <c r="C1362" s="284">
        <v>114</v>
      </c>
      <c r="D1362" s="285">
        <v>1268.5087719298247</v>
      </c>
      <c r="E1362" s="286">
        <v>0.32870914434698006</v>
      </c>
      <c r="F1362" s="285">
        <v>3856</v>
      </c>
      <c r="G1362" s="284">
        <v>14</v>
      </c>
      <c r="H1362" s="285">
        <v>0</v>
      </c>
      <c r="I1362" s="286">
        <v>0</v>
      </c>
      <c r="J1362" s="285">
        <v>0</v>
      </c>
      <c r="K1362" s="284">
        <v>0</v>
      </c>
      <c r="L1362" s="285">
        <v>0</v>
      </c>
      <c r="M1362" s="286">
        <v>0</v>
      </c>
      <c r="N1362" s="285">
        <v>0</v>
      </c>
    </row>
    <row r="1363" spans="2:15" x14ac:dyDescent="0.2">
      <c r="B1363" s="104" t="s">
        <v>1537</v>
      </c>
      <c r="C1363" s="284">
        <v>132</v>
      </c>
      <c r="D1363" s="285">
        <v>1490.5378787878788</v>
      </c>
      <c r="E1363" s="286">
        <v>0.41496656029797285</v>
      </c>
      <c r="F1363" s="285">
        <v>3760</v>
      </c>
      <c r="G1363" s="284">
        <v>9</v>
      </c>
      <c r="H1363" s="285">
        <v>0</v>
      </c>
      <c r="I1363" s="286">
        <v>0</v>
      </c>
      <c r="J1363" s="285">
        <v>0</v>
      </c>
      <c r="K1363" s="284">
        <v>0</v>
      </c>
      <c r="L1363" s="285">
        <v>0</v>
      </c>
      <c r="M1363" s="286">
        <v>0</v>
      </c>
      <c r="N1363" s="285">
        <v>0</v>
      </c>
    </row>
    <row r="1364" spans="2:15" x14ac:dyDescent="0.2">
      <c r="B1364" s="104" t="s">
        <v>1538</v>
      </c>
      <c r="C1364" s="284">
        <v>6</v>
      </c>
      <c r="D1364" s="285">
        <v>418</v>
      </c>
      <c r="E1364" s="286">
        <v>0.18053556003455218</v>
      </c>
      <c r="F1364" s="285">
        <v>934</v>
      </c>
      <c r="G1364" s="284">
        <v>2</v>
      </c>
      <c r="H1364" s="285">
        <v>0</v>
      </c>
      <c r="I1364" s="286">
        <v>0</v>
      </c>
      <c r="J1364" s="285">
        <v>0</v>
      </c>
      <c r="K1364" s="284">
        <v>0</v>
      </c>
      <c r="L1364" s="285">
        <v>0</v>
      </c>
      <c r="M1364" s="286">
        <v>0</v>
      </c>
      <c r="N1364" s="285">
        <v>0</v>
      </c>
    </row>
    <row r="1365" spans="2:15" x14ac:dyDescent="0.2">
      <c r="B1365" s="104" t="s">
        <v>1539</v>
      </c>
      <c r="C1365" s="284">
        <v>200</v>
      </c>
      <c r="D1365" s="285">
        <v>285.06</v>
      </c>
      <c r="E1365" s="286">
        <v>0.10691059654807722</v>
      </c>
      <c r="F1365" s="285">
        <v>3051</v>
      </c>
      <c r="G1365" s="284">
        <v>4</v>
      </c>
      <c r="H1365" s="285">
        <v>0</v>
      </c>
      <c r="I1365" s="286">
        <v>0</v>
      </c>
      <c r="J1365" s="285">
        <v>0</v>
      </c>
      <c r="K1365" s="284">
        <v>5</v>
      </c>
      <c r="L1365" s="285">
        <v>160.19999999999999</v>
      </c>
      <c r="M1365" s="286">
        <v>0.19617927994121964</v>
      </c>
      <c r="N1365" s="285">
        <v>229</v>
      </c>
    </row>
    <row r="1366" spans="2:15" x14ac:dyDescent="0.2">
      <c r="B1366" s="104" t="s">
        <v>1540</v>
      </c>
      <c r="C1366" s="284">
        <v>9</v>
      </c>
      <c r="D1366" s="285">
        <v>293.22222222222223</v>
      </c>
      <c r="E1366" s="286">
        <v>0.1310262648329279</v>
      </c>
      <c r="F1366" s="285">
        <v>414</v>
      </c>
      <c r="G1366" s="284">
        <v>0</v>
      </c>
      <c r="H1366" s="285">
        <v>0</v>
      </c>
      <c r="I1366" s="286">
        <v>0</v>
      </c>
      <c r="J1366" s="285">
        <v>0</v>
      </c>
      <c r="K1366" s="284">
        <v>0</v>
      </c>
      <c r="L1366" s="285">
        <v>0</v>
      </c>
      <c r="M1366" s="286">
        <v>0</v>
      </c>
      <c r="N1366" s="285">
        <v>0</v>
      </c>
    </row>
    <row r="1367" spans="2:15" x14ac:dyDescent="0.2">
      <c r="B1367" s="105" t="s">
        <v>1541</v>
      </c>
      <c r="C1367" s="287">
        <v>9</v>
      </c>
      <c r="D1367" s="288">
        <v>121.88888888888889</v>
      </c>
      <c r="E1367" s="289">
        <v>0.15864063629790315</v>
      </c>
      <c r="F1367" s="288">
        <v>145</v>
      </c>
      <c r="G1367" s="287">
        <v>3</v>
      </c>
      <c r="H1367" s="288">
        <v>0</v>
      </c>
      <c r="I1367" s="289">
        <v>0</v>
      </c>
      <c r="J1367" s="288">
        <v>0</v>
      </c>
      <c r="K1367" s="287">
        <v>0</v>
      </c>
      <c r="L1367" s="288">
        <v>0</v>
      </c>
      <c r="M1367" s="289">
        <v>0</v>
      </c>
      <c r="N1367" s="288">
        <v>0</v>
      </c>
    </row>
    <row r="1369" spans="2:15" x14ac:dyDescent="0.2">
      <c r="O1369" s="12" t="s">
        <v>313</v>
      </c>
    </row>
    <row r="1370" spans="2:15" x14ac:dyDescent="0.2">
      <c r="O1370" s="12" t="s">
        <v>329</v>
      </c>
    </row>
    <row r="1371" spans="2:15" x14ac:dyDescent="0.2">
      <c r="B1371" s="3" t="s">
        <v>0</v>
      </c>
      <c r="C1371" s="272"/>
      <c r="D1371" s="273"/>
      <c r="E1371" s="274"/>
      <c r="F1371" s="274"/>
      <c r="G1371" s="272"/>
      <c r="H1371" s="273"/>
      <c r="I1371" s="274"/>
      <c r="J1371" s="274"/>
      <c r="K1371" s="272"/>
      <c r="L1371" s="273"/>
      <c r="M1371" s="274"/>
      <c r="N1371" s="274"/>
    </row>
    <row r="1372" spans="2:15" x14ac:dyDescent="0.2">
      <c r="B1372" s="3" t="s">
        <v>277</v>
      </c>
      <c r="C1372" s="272"/>
      <c r="D1372" s="273"/>
      <c r="E1372" s="274"/>
      <c r="F1372" s="274"/>
      <c r="G1372" s="272"/>
      <c r="H1372" s="273"/>
      <c r="I1372" s="274"/>
      <c r="J1372" s="274"/>
      <c r="K1372" s="272"/>
      <c r="L1372" s="273"/>
      <c r="M1372" s="274"/>
      <c r="N1372" s="274"/>
    </row>
    <row r="1373" spans="2:15" x14ac:dyDescent="0.2">
      <c r="B1373" s="103" t="s">
        <v>308</v>
      </c>
      <c r="C1373" s="272"/>
      <c r="D1373" s="273"/>
      <c r="E1373" s="274"/>
      <c r="F1373" s="274"/>
      <c r="G1373" s="272"/>
      <c r="H1373" s="273"/>
      <c r="I1373" s="274"/>
      <c r="J1373" s="274"/>
      <c r="K1373" s="272"/>
      <c r="L1373" s="273"/>
      <c r="M1373" s="274"/>
      <c r="N1373" s="274"/>
    </row>
    <row r="1374" spans="2:15" x14ac:dyDescent="0.2">
      <c r="B1374" s="3"/>
      <c r="C1374" s="101"/>
      <c r="D1374" s="101"/>
      <c r="E1374" s="101"/>
      <c r="F1374" s="101"/>
      <c r="G1374" s="101"/>
      <c r="H1374" s="101"/>
      <c r="I1374" s="101"/>
      <c r="J1374" s="101"/>
      <c r="K1374" s="101"/>
      <c r="L1374" s="101"/>
      <c r="M1374" s="101"/>
      <c r="N1374" s="101"/>
    </row>
    <row r="1375" spans="2:15" x14ac:dyDescent="0.2">
      <c r="B1375" s="109"/>
      <c r="C1375" s="180" t="s">
        <v>152</v>
      </c>
      <c r="D1375" s="275"/>
      <c r="E1375" s="276"/>
      <c r="F1375" s="277"/>
      <c r="G1375" s="180" t="s">
        <v>2699</v>
      </c>
      <c r="H1375" s="275"/>
      <c r="I1375" s="276"/>
      <c r="J1375" s="277"/>
      <c r="K1375" s="180" t="s">
        <v>376</v>
      </c>
      <c r="L1375" s="275"/>
      <c r="M1375" s="276"/>
      <c r="N1375" s="277"/>
    </row>
    <row r="1376" spans="2:15" ht="25.5" x14ac:dyDescent="0.2">
      <c r="B1376" s="181" t="s">
        <v>314</v>
      </c>
      <c r="C1376" s="278" t="s">
        <v>2853</v>
      </c>
      <c r="D1376" s="279" t="s">
        <v>2850</v>
      </c>
      <c r="E1376" s="280" t="s">
        <v>2851</v>
      </c>
      <c r="F1376" s="279" t="s">
        <v>2852</v>
      </c>
      <c r="G1376" s="278" t="s">
        <v>2853</v>
      </c>
      <c r="H1376" s="279" t="s">
        <v>2850</v>
      </c>
      <c r="I1376" s="280" t="s">
        <v>2851</v>
      </c>
      <c r="J1376" s="279" t="s">
        <v>2852</v>
      </c>
      <c r="K1376" s="278" t="s">
        <v>2853</v>
      </c>
      <c r="L1376" s="279" t="s">
        <v>2850</v>
      </c>
      <c r="M1376" s="280" t="s">
        <v>2851</v>
      </c>
      <c r="N1376" s="279" t="s">
        <v>2852</v>
      </c>
    </row>
    <row r="1377" spans="2:14" x14ac:dyDescent="0.2">
      <c r="B1377" s="129" t="s">
        <v>1542</v>
      </c>
      <c r="C1377" s="281">
        <v>0</v>
      </c>
      <c r="D1377" s="282">
        <v>0</v>
      </c>
      <c r="E1377" s="283">
        <v>0</v>
      </c>
      <c r="F1377" s="282">
        <v>0</v>
      </c>
      <c r="G1377" s="281">
        <v>0</v>
      </c>
      <c r="H1377" s="282">
        <v>0</v>
      </c>
      <c r="I1377" s="283">
        <v>0</v>
      </c>
      <c r="J1377" s="282">
        <v>0</v>
      </c>
      <c r="K1377" s="281">
        <v>0</v>
      </c>
      <c r="L1377" s="282">
        <v>0</v>
      </c>
      <c r="M1377" s="283">
        <v>0</v>
      </c>
      <c r="N1377" s="282">
        <v>0</v>
      </c>
    </row>
    <row r="1378" spans="2:14" x14ac:dyDescent="0.2">
      <c r="B1378" s="104" t="s">
        <v>1543</v>
      </c>
      <c r="C1378" s="284">
        <v>3</v>
      </c>
      <c r="D1378" s="285">
        <v>127.33333333333333</v>
      </c>
      <c r="E1378" s="286">
        <v>0.16030214015946287</v>
      </c>
      <c r="F1378" s="285">
        <v>141</v>
      </c>
      <c r="G1378" s="284">
        <v>1</v>
      </c>
      <c r="H1378" s="285">
        <v>0</v>
      </c>
      <c r="I1378" s="286">
        <v>0</v>
      </c>
      <c r="J1378" s="285">
        <v>0</v>
      </c>
      <c r="K1378" s="284">
        <v>0</v>
      </c>
      <c r="L1378" s="285">
        <v>0</v>
      </c>
      <c r="M1378" s="286">
        <v>0</v>
      </c>
      <c r="N1378" s="285">
        <v>0</v>
      </c>
    </row>
    <row r="1379" spans="2:14" x14ac:dyDescent="0.2">
      <c r="B1379" s="104" t="s">
        <v>1544</v>
      </c>
      <c r="C1379" s="284">
        <v>102</v>
      </c>
      <c r="D1379" s="285">
        <v>186.36274509803923</v>
      </c>
      <c r="E1379" s="286">
        <v>0.20214598664341321</v>
      </c>
      <c r="F1379" s="285">
        <v>355</v>
      </c>
      <c r="G1379" s="284">
        <v>38</v>
      </c>
      <c r="H1379" s="285">
        <v>0</v>
      </c>
      <c r="I1379" s="286">
        <v>0</v>
      </c>
      <c r="J1379" s="285">
        <v>0</v>
      </c>
      <c r="K1379" s="284">
        <v>0</v>
      </c>
      <c r="L1379" s="285">
        <v>0</v>
      </c>
      <c r="M1379" s="286">
        <v>0</v>
      </c>
      <c r="N1379" s="285">
        <v>0</v>
      </c>
    </row>
    <row r="1380" spans="2:14" x14ac:dyDescent="0.2">
      <c r="B1380" s="104" t="s">
        <v>1545</v>
      </c>
      <c r="C1380" s="284">
        <v>611</v>
      </c>
      <c r="D1380" s="285">
        <v>146.28968903436987</v>
      </c>
      <c r="E1380" s="286">
        <v>0.14791432576134933</v>
      </c>
      <c r="F1380" s="285">
        <v>440</v>
      </c>
      <c r="G1380" s="284">
        <v>224</v>
      </c>
      <c r="H1380" s="285">
        <v>0</v>
      </c>
      <c r="I1380" s="286">
        <v>0</v>
      </c>
      <c r="J1380" s="285">
        <v>0</v>
      </c>
      <c r="K1380" s="284">
        <v>8</v>
      </c>
      <c r="L1380" s="285">
        <v>120.25</v>
      </c>
      <c r="M1380" s="286">
        <v>0.19348350764279965</v>
      </c>
      <c r="N1380" s="285">
        <v>184</v>
      </c>
    </row>
    <row r="1381" spans="2:14" x14ac:dyDescent="0.2">
      <c r="B1381" s="104" t="s">
        <v>1546</v>
      </c>
      <c r="C1381" s="284">
        <v>1732</v>
      </c>
      <c r="D1381" s="285">
        <v>128.57563510392609</v>
      </c>
      <c r="E1381" s="286">
        <v>0.12817409201888319</v>
      </c>
      <c r="F1381" s="285">
        <v>367</v>
      </c>
      <c r="G1381" s="284">
        <v>475</v>
      </c>
      <c r="H1381" s="285">
        <v>0</v>
      </c>
      <c r="I1381" s="286">
        <v>0</v>
      </c>
      <c r="J1381" s="285">
        <v>0</v>
      </c>
      <c r="K1381" s="284">
        <v>36</v>
      </c>
      <c r="L1381" s="285">
        <v>104.25</v>
      </c>
      <c r="M1381" s="286">
        <v>0.19609174983018973</v>
      </c>
      <c r="N1381" s="285">
        <v>210</v>
      </c>
    </row>
    <row r="1382" spans="2:14" x14ac:dyDescent="0.2">
      <c r="B1382" s="104" t="s">
        <v>1547</v>
      </c>
      <c r="C1382" s="284">
        <v>623</v>
      </c>
      <c r="D1382" s="285">
        <v>111.31621187800963</v>
      </c>
      <c r="E1382" s="286">
        <v>0.12982393739996434</v>
      </c>
      <c r="F1382" s="285">
        <v>309</v>
      </c>
      <c r="G1382" s="284">
        <v>718</v>
      </c>
      <c r="H1382" s="285">
        <v>0</v>
      </c>
      <c r="I1382" s="286">
        <v>0</v>
      </c>
      <c r="J1382" s="285">
        <v>0</v>
      </c>
      <c r="K1382" s="284">
        <v>14</v>
      </c>
      <c r="L1382" s="285">
        <v>83.357142857142861</v>
      </c>
      <c r="M1382" s="286">
        <v>0.1983344663494222</v>
      </c>
      <c r="N1382" s="285">
        <v>217</v>
      </c>
    </row>
    <row r="1383" spans="2:14" x14ac:dyDescent="0.2">
      <c r="B1383" s="104" t="s">
        <v>1548</v>
      </c>
      <c r="C1383" s="284">
        <v>611</v>
      </c>
      <c r="D1383" s="285">
        <v>412.68576104746319</v>
      </c>
      <c r="E1383" s="286">
        <v>0.14920045088357203</v>
      </c>
      <c r="F1383" s="285">
        <v>2354</v>
      </c>
      <c r="G1383" s="284">
        <v>53</v>
      </c>
      <c r="H1383" s="285">
        <v>0</v>
      </c>
      <c r="I1383" s="286">
        <v>0</v>
      </c>
      <c r="J1383" s="285">
        <v>0</v>
      </c>
      <c r="K1383" s="284">
        <v>0</v>
      </c>
      <c r="L1383" s="285">
        <v>0</v>
      </c>
      <c r="M1383" s="286">
        <v>0</v>
      </c>
      <c r="N1383" s="285">
        <v>0</v>
      </c>
    </row>
    <row r="1384" spans="2:14" x14ac:dyDescent="0.2">
      <c r="B1384" s="104" t="s">
        <v>1549</v>
      </c>
      <c r="C1384" s="284">
        <v>87</v>
      </c>
      <c r="D1384" s="285">
        <v>143.89655172413794</v>
      </c>
      <c r="E1384" s="286">
        <v>0.17072605280384034</v>
      </c>
      <c r="F1384" s="285">
        <v>400</v>
      </c>
      <c r="G1384" s="284">
        <v>32</v>
      </c>
      <c r="H1384" s="285">
        <v>0</v>
      </c>
      <c r="I1384" s="286">
        <v>0</v>
      </c>
      <c r="J1384" s="285">
        <v>0</v>
      </c>
      <c r="K1384" s="284">
        <v>0</v>
      </c>
      <c r="L1384" s="285">
        <v>0</v>
      </c>
      <c r="M1384" s="286">
        <v>0</v>
      </c>
      <c r="N1384" s="285">
        <v>0</v>
      </c>
    </row>
    <row r="1385" spans="2:14" x14ac:dyDescent="0.2">
      <c r="B1385" s="104" t="s">
        <v>1550</v>
      </c>
      <c r="C1385" s="284">
        <v>52</v>
      </c>
      <c r="D1385" s="285">
        <v>128.75</v>
      </c>
      <c r="E1385" s="286">
        <v>0.1461024790502794</v>
      </c>
      <c r="F1385" s="285">
        <v>262</v>
      </c>
      <c r="G1385" s="284">
        <v>16</v>
      </c>
      <c r="H1385" s="285">
        <v>0</v>
      </c>
      <c r="I1385" s="286">
        <v>0</v>
      </c>
      <c r="J1385" s="285">
        <v>0</v>
      </c>
      <c r="K1385" s="284">
        <v>0</v>
      </c>
      <c r="L1385" s="285">
        <v>0</v>
      </c>
      <c r="M1385" s="286">
        <v>0</v>
      </c>
      <c r="N1385" s="285">
        <v>0</v>
      </c>
    </row>
    <row r="1386" spans="2:14" x14ac:dyDescent="0.2">
      <c r="B1386" s="104" t="s">
        <v>1551</v>
      </c>
      <c r="C1386" s="284">
        <v>737</v>
      </c>
      <c r="D1386" s="285">
        <v>133.97421981004069</v>
      </c>
      <c r="E1386" s="286">
        <v>0.16201967096907577</v>
      </c>
      <c r="F1386" s="285">
        <v>625</v>
      </c>
      <c r="G1386" s="284">
        <v>241</v>
      </c>
      <c r="H1386" s="285">
        <v>0</v>
      </c>
      <c r="I1386" s="286">
        <v>0</v>
      </c>
      <c r="J1386" s="285">
        <v>0</v>
      </c>
      <c r="K1386" s="284">
        <v>0</v>
      </c>
      <c r="L1386" s="285">
        <v>0</v>
      </c>
      <c r="M1386" s="286">
        <v>0</v>
      </c>
      <c r="N1386" s="285">
        <v>0</v>
      </c>
    </row>
    <row r="1387" spans="2:14" x14ac:dyDescent="0.2">
      <c r="B1387" s="104" t="s">
        <v>1552</v>
      </c>
      <c r="C1387" s="284">
        <v>2010</v>
      </c>
      <c r="D1387" s="285">
        <v>159.33432835820895</v>
      </c>
      <c r="E1387" s="286">
        <v>0.11445376241254124</v>
      </c>
      <c r="F1387" s="285">
        <v>1700</v>
      </c>
      <c r="G1387" s="284">
        <v>367</v>
      </c>
      <c r="H1387" s="285">
        <v>0</v>
      </c>
      <c r="I1387" s="286">
        <v>0</v>
      </c>
      <c r="J1387" s="285">
        <v>0</v>
      </c>
      <c r="K1387" s="284">
        <v>0</v>
      </c>
      <c r="L1387" s="285">
        <v>0</v>
      </c>
      <c r="M1387" s="286">
        <v>0</v>
      </c>
      <c r="N1387" s="285">
        <v>0</v>
      </c>
    </row>
    <row r="1388" spans="2:14" x14ac:dyDescent="0.2">
      <c r="B1388" s="104" t="s">
        <v>1553</v>
      </c>
      <c r="C1388" s="284">
        <v>202</v>
      </c>
      <c r="D1388" s="285">
        <v>116.78217821782178</v>
      </c>
      <c r="E1388" s="286">
        <v>0.13457545124706205</v>
      </c>
      <c r="F1388" s="285">
        <v>527</v>
      </c>
      <c r="G1388" s="284">
        <v>28</v>
      </c>
      <c r="H1388" s="285">
        <v>0</v>
      </c>
      <c r="I1388" s="286">
        <v>0</v>
      </c>
      <c r="J1388" s="285">
        <v>0</v>
      </c>
      <c r="K1388" s="284">
        <v>0</v>
      </c>
      <c r="L1388" s="285">
        <v>0</v>
      </c>
      <c r="M1388" s="286">
        <v>0</v>
      </c>
      <c r="N1388" s="285">
        <v>0</v>
      </c>
    </row>
    <row r="1389" spans="2:14" x14ac:dyDescent="0.2">
      <c r="B1389" s="104" t="s">
        <v>1554</v>
      </c>
      <c r="C1389" s="284">
        <v>21</v>
      </c>
      <c r="D1389" s="285">
        <v>775.38095238095241</v>
      </c>
      <c r="E1389" s="286">
        <v>0.2767570323786861</v>
      </c>
      <c r="F1389" s="285">
        <v>1459</v>
      </c>
      <c r="G1389" s="284">
        <v>6</v>
      </c>
      <c r="H1389" s="285">
        <v>0</v>
      </c>
      <c r="I1389" s="286">
        <v>0</v>
      </c>
      <c r="J1389" s="285">
        <v>0</v>
      </c>
      <c r="K1389" s="284">
        <v>0</v>
      </c>
      <c r="L1389" s="285">
        <v>0</v>
      </c>
      <c r="M1389" s="286">
        <v>0</v>
      </c>
      <c r="N1389" s="285">
        <v>0</v>
      </c>
    </row>
    <row r="1390" spans="2:14" x14ac:dyDescent="0.2">
      <c r="B1390" s="104" t="s">
        <v>1555</v>
      </c>
      <c r="C1390" s="284">
        <v>96</v>
      </c>
      <c r="D1390" s="285">
        <v>131.5625</v>
      </c>
      <c r="E1390" s="286">
        <v>0.15511778143499311</v>
      </c>
      <c r="F1390" s="285">
        <v>840</v>
      </c>
      <c r="G1390" s="284">
        <v>25</v>
      </c>
      <c r="H1390" s="285">
        <v>0</v>
      </c>
      <c r="I1390" s="286">
        <v>0</v>
      </c>
      <c r="J1390" s="285">
        <v>0</v>
      </c>
      <c r="K1390" s="284">
        <v>0</v>
      </c>
      <c r="L1390" s="285">
        <v>0</v>
      </c>
      <c r="M1390" s="286">
        <v>0</v>
      </c>
      <c r="N1390" s="285">
        <v>0</v>
      </c>
    </row>
    <row r="1391" spans="2:14" x14ac:dyDescent="0.2">
      <c r="B1391" s="104" t="s">
        <v>1556</v>
      </c>
      <c r="C1391" s="284">
        <v>36</v>
      </c>
      <c r="D1391" s="285">
        <v>410.13888888888891</v>
      </c>
      <c r="E1391" s="286">
        <v>0.1356453835553515</v>
      </c>
      <c r="F1391" s="285">
        <v>966</v>
      </c>
      <c r="G1391" s="284">
        <v>2</v>
      </c>
      <c r="H1391" s="285">
        <v>0</v>
      </c>
      <c r="I1391" s="286">
        <v>0</v>
      </c>
      <c r="J1391" s="285">
        <v>0</v>
      </c>
      <c r="K1391" s="284">
        <v>0</v>
      </c>
      <c r="L1391" s="285">
        <v>0</v>
      </c>
      <c r="M1391" s="286">
        <v>0</v>
      </c>
      <c r="N1391" s="285">
        <v>0</v>
      </c>
    </row>
    <row r="1392" spans="2:14" x14ac:dyDescent="0.2">
      <c r="B1392" s="104" t="s">
        <v>1557</v>
      </c>
      <c r="C1392" s="284">
        <v>1</v>
      </c>
      <c r="D1392" s="285">
        <v>211</v>
      </c>
      <c r="E1392" s="286">
        <v>0.15503306392358551</v>
      </c>
      <c r="F1392" s="285">
        <v>211</v>
      </c>
      <c r="G1392" s="284">
        <v>1</v>
      </c>
      <c r="H1392" s="285">
        <v>0</v>
      </c>
      <c r="I1392" s="286">
        <v>0</v>
      </c>
      <c r="J1392" s="285">
        <v>0</v>
      </c>
      <c r="K1392" s="284">
        <v>0</v>
      </c>
      <c r="L1392" s="285">
        <v>0</v>
      </c>
      <c r="M1392" s="286">
        <v>0</v>
      </c>
      <c r="N1392" s="285">
        <v>0</v>
      </c>
    </row>
    <row r="1393" spans="2:14" x14ac:dyDescent="0.2">
      <c r="B1393" s="104" t="s">
        <v>1558</v>
      </c>
      <c r="C1393" s="284">
        <v>260</v>
      </c>
      <c r="D1393" s="285">
        <v>156.46923076923076</v>
      </c>
      <c r="E1393" s="286">
        <v>0.17125081032842515</v>
      </c>
      <c r="F1393" s="285">
        <v>396</v>
      </c>
      <c r="G1393" s="284">
        <v>75</v>
      </c>
      <c r="H1393" s="285">
        <v>0</v>
      </c>
      <c r="I1393" s="286">
        <v>0</v>
      </c>
      <c r="J1393" s="285">
        <v>0</v>
      </c>
      <c r="K1393" s="284">
        <v>13</v>
      </c>
      <c r="L1393" s="285">
        <v>98.538461538461533</v>
      </c>
      <c r="M1393" s="286">
        <v>0.20561797752808997</v>
      </c>
      <c r="N1393" s="285">
        <v>190</v>
      </c>
    </row>
    <row r="1394" spans="2:14" x14ac:dyDescent="0.2">
      <c r="B1394" s="104" t="s">
        <v>1559</v>
      </c>
      <c r="C1394" s="284">
        <v>105</v>
      </c>
      <c r="D1394" s="285">
        <v>485.65714285714284</v>
      </c>
      <c r="E1394" s="286">
        <v>0.1996265370115915</v>
      </c>
      <c r="F1394" s="285">
        <v>1658</v>
      </c>
      <c r="G1394" s="284">
        <v>6</v>
      </c>
      <c r="H1394" s="285">
        <v>0</v>
      </c>
      <c r="I1394" s="286">
        <v>0</v>
      </c>
      <c r="J1394" s="285">
        <v>0</v>
      </c>
      <c r="K1394" s="284">
        <v>0</v>
      </c>
      <c r="L1394" s="285">
        <v>0</v>
      </c>
      <c r="M1394" s="286">
        <v>0</v>
      </c>
      <c r="N1394" s="285">
        <v>0</v>
      </c>
    </row>
    <row r="1395" spans="2:14" x14ac:dyDescent="0.2">
      <c r="B1395" s="104" t="s">
        <v>1560</v>
      </c>
      <c r="C1395" s="284">
        <v>0</v>
      </c>
      <c r="D1395" s="285">
        <v>0</v>
      </c>
      <c r="E1395" s="286">
        <v>0</v>
      </c>
      <c r="F1395" s="285">
        <v>0</v>
      </c>
      <c r="G1395" s="284">
        <v>0</v>
      </c>
      <c r="H1395" s="285">
        <v>0</v>
      </c>
      <c r="I1395" s="286">
        <v>0</v>
      </c>
      <c r="J1395" s="285">
        <v>0</v>
      </c>
      <c r="K1395" s="284">
        <v>0</v>
      </c>
      <c r="L1395" s="285">
        <v>0</v>
      </c>
      <c r="M1395" s="286">
        <v>0</v>
      </c>
      <c r="N1395" s="285">
        <v>0</v>
      </c>
    </row>
    <row r="1396" spans="2:14" x14ac:dyDescent="0.2">
      <c r="B1396" s="104" t="s">
        <v>1561</v>
      </c>
      <c r="C1396" s="284">
        <v>38</v>
      </c>
      <c r="D1396" s="285">
        <v>350.5263157894737</v>
      </c>
      <c r="E1396" s="286">
        <v>0.17086342470849325</v>
      </c>
      <c r="F1396" s="285">
        <v>1030</v>
      </c>
      <c r="G1396" s="284">
        <v>3</v>
      </c>
      <c r="H1396" s="285">
        <v>0</v>
      </c>
      <c r="I1396" s="286">
        <v>0</v>
      </c>
      <c r="J1396" s="285">
        <v>0</v>
      </c>
      <c r="K1396" s="284">
        <v>0</v>
      </c>
      <c r="L1396" s="285">
        <v>0</v>
      </c>
      <c r="M1396" s="286">
        <v>0</v>
      </c>
      <c r="N1396" s="285">
        <v>0</v>
      </c>
    </row>
    <row r="1397" spans="2:14" x14ac:dyDescent="0.2">
      <c r="B1397" s="104" t="s">
        <v>1562</v>
      </c>
      <c r="C1397" s="284">
        <v>0</v>
      </c>
      <c r="D1397" s="285">
        <v>0</v>
      </c>
      <c r="E1397" s="286">
        <v>0</v>
      </c>
      <c r="F1397" s="285">
        <v>0</v>
      </c>
      <c r="G1397" s="284">
        <v>0</v>
      </c>
      <c r="H1397" s="285">
        <v>0</v>
      </c>
      <c r="I1397" s="286">
        <v>0</v>
      </c>
      <c r="J1397" s="285">
        <v>0</v>
      </c>
      <c r="K1397" s="284">
        <v>0</v>
      </c>
      <c r="L1397" s="285">
        <v>0</v>
      </c>
      <c r="M1397" s="286">
        <v>0</v>
      </c>
      <c r="N1397" s="285">
        <v>0</v>
      </c>
    </row>
    <row r="1398" spans="2:14" x14ac:dyDescent="0.2">
      <c r="B1398" s="104" t="s">
        <v>1563</v>
      </c>
      <c r="C1398" s="284">
        <v>275</v>
      </c>
      <c r="D1398" s="285">
        <v>134.91999999999999</v>
      </c>
      <c r="E1398" s="286">
        <v>0.14799406476111465</v>
      </c>
      <c r="F1398" s="285">
        <v>315</v>
      </c>
      <c r="G1398" s="284">
        <v>93</v>
      </c>
      <c r="H1398" s="285">
        <v>0</v>
      </c>
      <c r="I1398" s="286">
        <v>0</v>
      </c>
      <c r="J1398" s="285">
        <v>0</v>
      </c>
      <c r="K1398" s="284">
        <v>0</v>
      </c>
      <c r="L1398" s="285">
        <v>0</v>
      </c>
      <c r="M1398" s="286">
        <v>0</v>
      </c>
      <c r="N1398" s="285">
        <v>0</v>
      </c>
    </row>
    <row r="1399" spans="2:14" x14ac:dyDescent="0.2">
      <c r="B1399" s="104" t="s">
        <v>1564</v>
      </c>
      <c r="C1399" s="284">
        <v>450</v>
      </c>
      <c r="D1399" s="285">
        <v>143.80222222222221</v>
      </c>
      <c r="E1399" s="286">
        <v>0.15174239599674522</v>
      </c>
      <c r="F1399" s="285">
        <v>629</v>
      </c>
      <c r="G1399" s="284">
        <v>136</v>
      </c>
      <c r="H1399" s="285">
        <v>0</v>
      </c>
      <c r="I1399" s="286">
        <v>0</v>
      </c>
      <c r="J1399" s="285">
        <v>0</v>
      </c>
      <c r="K1399" s="284">
        <v>3</v>
      </c>
      <c r="L1399" s="285">
        <v>129.66666666666666</v>
      </c>
      <c r="M1399" s="286">
        <v>0.1946946946946948</v>
      </c>
      <c r="N1399" s="285">
        <v>153</v>
      </c>
    </row>
    <row r="1400" spans="2:14" x14ac:dyDescent="0.2">
      <c r="B1400" s="104" t="s">
        <v>1565</v>
      </c>
      <c r="C1400" s="284">
        <v>25</v>
      </c>
      <c r="D1400" s="285">
        <v>485.36</v>
      </c>
      <c r="E1400" s="286">
        <v>0.30146583850931674</v>
      </c>
      <c r="F1400" s="285">
        <v>849</v>
      </c>
      <c r="G1400" s="284">
        <v>0</v>
      </c>
      <c r="H1400" s="285">
        <v>0</v>
      </c>
      <c r="I1400" s="286">
        <v>0</v>
      </c>
      <c r="J1400" s="285">
        <v>0</v>
      </c>
      <c r="K1400" s="284">
        <v>0</v>
      </c>
      <c r="L1400" s="285">
        <v>0</v>
      </c>
      <c r="M1400" s="286">
        <v>0</v>
      </c>
      <c r="N1400" s="285">
        <v>0</v>
      </c>
    </row>
    <row r="1401" spans="2:14" x14ac:dyDescent="0.2">
      <c r="B1401" s="104" t="s">
        <v>1566</v>
      </c>
      <c r="C1401" s="284">
        <v>118</v>
      </c>
      <c r="D1401" s="285">
        <v>461.04237288135596</v>
      </c>
      <c r="E1401" s="286">
        <v>0.20171373060837072</v>
      </c>
      <c r="F1401" s="285">
        <v>2078</v>
      </c>
      <c r="G1401" s="284">
        <v>1</v>
      </c>
      <c r="H1401" s="285">
        <v>0</v>
      </c>
      <c r="I1401" s="286">
        <v>0</v>
      </c>
      <c r="J1401" s="285">
        <v>0</v>
      </c>
      <c r="K1401" s="284">
        <v>27</v>
      </c>
      <c r="L1401" s="285">
        <v>236.37037037037038</v>
      </c>
      <c r="M1401" s="286">
        <v>0.20201316789060519</v>
      </c>
      <c r="N1401" s="285">
        <v>695</v>
      </c>
    </row>
    <row r="1402" spans="2:14" x14ac:dyDescent="0.2">
      <c r="B1402" s="104" t="s">
        <v>1567</v>
      </c>
      <c r="C1402" s="284">
        <v>1308</v>
      </c>
      <c r="D1402" s="285">
        <v>145.14143730886849</v>
      </c>
      <c r="E1402" s="286">
        <v>0.1576538234446585</v>
      </c>
      <c r="F1402" s="285">
        <v>4196</v>
      </c>
      <c r="G1402" s="284">
        <v>260</v>
      </c>
      <c r="H1402" s="285">
        <v>0</v>
      </c>
      <c r="I1402" s="286">
        <v>0</v>
      </c>
      <c r="J1402" s="285">
        <v>0</v>
      </c>
      <c r="K1402" s="284">
        <v>2</v>
      </c>
      <c r="L1402" s="285">
        <v>105</v>
      </c>
      <c r="M1402" s="286">
        <v>0.19961977186311786</v>
      </c>
      <c r="N1402" s="285">
        <v>122</v>
      </c>
    </row>
    <row r="1403" spans="2:14" x14ac:dyDescent="0.2">
      <c r="B1403" s="104" t="s">
        <v>1568</v>
      </c>
      <c r="C1403" s="284">
        <v>663</v>
      </c>
      <c r="D1403" s="285">
        <v>158.5233785822021</v>
      </c>
      <c r="E1403" s="286">
        <v>0.11359421204627607</v>
      </c>
      <c r="F1403" s="285">
        <v>1104</v>
      </c>
      <c r="G1403" s="284">
        <v>78</v>
      </c>
      <c r="H1403" s="285">
        <v>0</v>
      </c>
      <c r="I1403" s="286">
        <v>0</v>
      </c>
      <c r="J1403" s="285">
        <v>0</v>
      </c>
      <c r="K1403" s="284">
        <v>0</v>
      </c>
      <c r="L1403" s="285">
        <v>0</v>
      </c>
      <c r="M1403" s="286">
        <v>0</v>
      </c>
      <c r="N1403" s="285">
        <v>0</v>
      </c>
    </row>
    <row r="1404" spans="2:14" x14ac:dyDescent="0.2">
      <c r="B1404" s="104" t="s">
        <v>1569</v>
      </c>
      <c r="C1404" s="284">
        <v>700</v>
      </c>
      <c r="D1404" s="285">
        <v>127.06</v>
      </c>
      <c r="E1404" s="286">
        <v>0.13005136723405064</v>
      </c>
      <c r="F1404" s="285">
        <v>496</v>
      </c>
      <c r="G1404" s="284">
        <v>190</v>
      </c>
      <c r="H1404" s="285">
        <v>0</v>
      </c>
      <c r="I1404" s="286">
        <v>0</v>
      </c>
      <c r="J1404" s="285">
        <v>0</v>
      </c>
      <c r="K1404" s="284">
        <v>6</v>
      </c>
      <c r="L1404" s="285">
        <v>87.166666666666671</v>
      </c>
      <c r="M1404" s="286">
        <v>0.19863273832130646</v>
      </c>
      <c r="N1404" s="285">
        <v>153</v>
      </c>
    </row>
    <row r="1405" spans="2:14" x14ac:dyDescent="0.2">
      <c r="B1405" s="104" t="s">
        <v>1570</v>
      </c>
      <c r="C1405" s="284">
        <v>794</v>
      </c>
      <c r="D1405" s="285">
        <v>118.99496221662469</v>
      </c>
      <c r="E1405" s="286">
        <v>0.1191738731193428</v>
      </c>
      <c r="F1405" s="285">
        <v>639</v>
      </c>
      <c r="G1405" s="284">
        <v>121</v>
      </c>
      <c r="H1405" s="285">
        <v>0</v>
      </c>
      <c r="I1405" s="286">
        <v>0</v>
      </c>
      <c r="J1405" s="285">
        <v>0</v>
      </c>
      <c r="K1405" s="284">
        <v>0</v>
      </c>
      <c r="L1405" s="285">
        <v>0</v>
      </c>
      <c r="M1405" s="286">
        <v>0</v>
      </c>
      <c r="N1405" s="285">
        <v>0</v>
      </c>
    </row>
    <row r="1406" spans="2:14" x14ac:dyDescent="0.2">
      <c r="B1406" s="104" t="s">
        <v>1571</v>
      </c>
      <c r="C1406" s="284">
        <v>0</v>
      </c>
      <c r="D1406" s="285">
        <v>0</v>
      </c>
      <c r="E1406" s="286">
        <v>0</v>
      </c>
      <c r="F1406" s="285">
        <v>0</v>
      </c>
      <c r="G1406" s="284">
        <v>0</v>
      </c>
      <c r="H1406" s="285">
        <v>0</v>
      </c>
      <c r="I1406" s="286">
        <v>0</v>
      </c>
      <c r="J1406" s="285">
        <v>0</v>
      </c>
      <c r="K1406" s="284">
        <v>0</v>
      </c>
      <c r="L1406" s="285">
        <v>0</v>
      </c>
      <c r="M1406" s="286">
        <v>0</v>
      </c>
      <c r="N1406" s="285">
        <v>0</v>
      </c>
    </row>
    <row r="1407" spans="2:14" x14ac:dyDescent="0.2">
      <c r="B1407" s="104" t="s">
        <v>1572</v>
      </c>
      <c r="C1407" s="284">
        <v>52</v>
      </c>
      <c r="D1407" s="285">
        <v>116.84615384615384</v>
      </c>
      <c r="E1407" s="286">
        <v>0.14328161109276993</v>
      </c>
      <c r="F1407" s="285">
        <v>193</v>
      </c>
      <c r="G1407" s="284">
        <v>10</v>
      </c>
      <c r="H1407" s="285">
        <v>0</v>
      </c>
      <c r="I1407" s="286">
        <v>0</v>
      </c>
      <c r="J1407" s="285">
        <v>0</v>
      </c>
      <c r="K1407" s="284">
        <v>0</v>
      </c>
      <c r="L1407" s="285">
        <v>0</v>
      </c>
      <c r="M1407" s="286">
        <v>0</v>
      </c>
      <c r="N1407" s="285">
        <v>0</v>
      </c>
    </row>
    <row r="1408" spans="2:14" x14ac:dyDescent="0.2">
      <c r="B1408" s="104" t="s">
        <v>1573</v>
      </c>
      <c r="C1408" s="284">
        <v>31</v>
      </c>
      <c r="D1408" s="285">
        <v>724.51612903225805</v>
      </c>
      <c r="E1408" s="286">
        <v>0.28938823893212384</v>
      </c>
      <c r="F1408" s="285">
        <v>1727</v>
      </c>
      <c r="G1408" s="284">
        <v>2</v>
      </c>
      <c r="H1408" s="285">
        <v>0</v>
      </c>
      <c r="I1408" s="286">
        <v>0</v>
      </c>
      <c r="J1408" s="285">
        <v>0</v>
      </c>
      <c r="K1408" s="284">
        <v>0</v>
      </c>
      <c r="L1408" s="285">
        <v>0</v>
      </c>
      <c r="M1408" s="286">
        <v>0</v>
      </c>
      <c r="N1408" s="285">
        <v>0</v>
      </c>
    </row>
    <row r="1409" spans="2:14" x14ac:dyDescent="0.2">
      <c r="B1409" s="104" t="s">
        <v>1574</v>
      </c>
      <c r="C1409" s="284">
        <v>0</v>
      </c>
      <c r="D1409" s="285">
        <v>0</v>
      </c>
      <c r="E1409" s="286">
        <v>0</v>
      </c>
      <c r="F1409" s="285">
        <v>0</v>
      </c>
      <c r="G1409" s="284">
        <v>0</v>
      </c>
      <c r="H1409" s="285">
        <v>0</v>
      </c>
      <c r="I1409" s="286">
        <v>0</v>
      </c>
      <c r="J1409" s="285">
        <v>0</v>
      </c>
      <c r="K1409" s="284">
        <v>0</v>
      </c>
      <c r="L1409" s="285">
        <v>0</v>
      </c>
      <c r="M1409" s="286">
        <v>0</v>
      </c>
      <c r="N1409" s="285">
        <v>0</v>
      </c>
    </row>
    <row r="1410" spans="2:14" x14ac:dyDescent="0.2">
      <c r="B1410" s="104" t="s">
        <v>1575</v>
      </c>
      <c r="C1410" s="284">
        <v>156</v>
      </c>
      <c r="D1410" s="285">
        <v>918.13461538461536</v>
      </c>
      <c r="E1410" s="286">
        <v>0.28238321027572133</v>
      </c>
      <c r="F1410" s="285">
        <v>8936</v>
      </c>
      <c r="G1410" s="284">
        <v>9</v>
      </c>
      <c r="H1410" s="285">
        <v>0</v>
      </c>
      <c r="I1410" s="286">
        <v>0</v>
      </c>
      <c r="J1410" s="285">
        <v>0</v>
      </c>
      <c r="K1410" s="284">
        <v>0</v>
      </c>
      <c r="L1410" s="285">
        <v>0</v>
      </c>
      <c r="M1410" s="286">
        <v>0</v>
      </c>
      <c r="N1410" s="285">
        <v>0</v>
      </c>
    </row>
    <row r="1411" spans="2:14" x14ac:dyDescent="0.2">
      <c r="B1411" s="104" t="s">
        <v>1576</v>
      </c>
      <c r="C1411" s="284">
        <v>792</v>
      </c>
      <c r="D1411" s="285">
        <v>493.6641414141414</v>
      </c>
      <c r="E1411" s="286">
        <v>0.17671135424980999</v>
      </c>
      <c r="F1411" s="285">
        <v>2939</v>
      </c>
      <c r="G1411" s="284">
        <v>75</v>
      </c>
      <c r="H1411" s="285">
        <v>0</v>
      </c>
      <c r="I1411" s="286">
        <v>0</v>
      </c>
      <c r="J1411" s="285">
        <v>0</v>
      </c>
      <c r="K1411" s="284">
        <v>9</v>
      </c>
      <c r="L1411" s="285">
        <v>110.44444444444444</v>
      </c>
      <c r="M1411" s="286">
        <v>0.20431654676259003</v>
      </c>
      <c r="N1411" s="285">
        <v>180</v>
      </c>
    </row>
    <row r="1412" spans="2:14" x14ac:dyDescent="0.2">
      <c r="B1412" s="104" t="s">
        <v>1577</v>
      </c>
      <c r="C1412" s="284">
        <v>10</v>
      </c>
      <c r="D1412" s="285">
        <v>1413.5</v>
      </c>
      <c r="E1412" s="286">
        <v>0.36243589743589744</v>
      </c>
      <c r="F1412" s="285">
        <v>2726</v>
      </c>
      <c r="G1412" s="284">
        <v>0</v>
      </c>
      <c r="H1412" s="285">
        <v>0</v>
      </c>
      <c r="I1412" s="286">
        <v>0</v>
      </c>
      <c r="J1412" s="285">
        <v>0</v>
      </c>
      <c r="K1412" s="284">
        <v>0</v>
      </c>
      <c r="L1412" s="285">
        <v>0</v>
      </c>
      <c r="M1412" s="286">
        <v>0</v>
      </c>
      <c r="N1412" s="285">
        <v>0</v>
      </c>
    </row>
    <row r="1413" spans="2:14" x14ac:dyDescent="0.2">
      <c r="B1413" s="104" t="s">
        <v>1578</v>
      </c>
      <c r="C1413" s="284">
        <v>110</v>
      </c>
      <c r="D1413" s="285">
        <v>180.46363636363637</v>
      </c>
      <c r="E1413" s="286">
        <v>0.20581221747605016</v>
      </c>
      <c r="F1413" s="285">
        <v>1163</v>
      </c>
      <c r="G1413" s="284">
        <v>58</v>
      </c>
      <c r="H1413" s="285">
        <v>0</v>
      </c>
      <c r="I1413" s="286">
        <v>0</v>
      </c>
      <c r="J1413" s="285">
        <v>0</v>
      </c>
      <c r="K1413" s="284">
        <v>0</v>
      </c>
      <c r="L1413" s="285">
        <v>0</v>
      </c>
      <c r="M1413" s="286">
        <v>0</v>
      </c>
      <c r="N1413" s="285">
        <v>0</v>
      </c>
    </row>
    <row r="1414" spans="2:14" x14ac:dyDescent="0.2">
      <c r="B1414" s="104" t="s">
        <v>1579</v>
      </c>
      <c r="C1414" s="284">
        <v>174</v>
      </c>
      <c r="D1414" s="285">
        <v>159.44252873563218</v>
      </c>
      <c r="E1414" s="286">
        <v>0.17885093928493156</v>
      </c>
      <c r="F1414" s="285">
        <v>1425</v>
      </c>
      <c r="G1414" s="284">
        <v>49</v>
      </c>
      <c r="H1414" s="285">
        <v>0</v>
      </c>
      <c r="I1414" s="286">
        <v>0</v>
      </c>
      <c r="J1414" s="285">
        <v>0</v>
      </c>
      <c r="K1414" s="284">
        <v>0</v>
      </c>
      <c r="L1414" s="285">
        <v>0</v>
      </c>
      <c r="M1414" s="286">
        <v>0</v>
      </c>
      <c r="N1414" s="285">
        <v>0</v>
      </c>
    </row>
    <row r="1415" spans="2:14" x14ac:dyDescent="0.2">
      <c r="B1415" s="104" t="s">
        <v>1580</v>
      </c>
      <c r="C1415" s="284">
        <v>412</v>
      </c>
      <c r="D1415" s="285">
        <v>122.03398058252426</v>
      </c>
      <c r="E1415" s="286">
        <v>0.16408786948164056</v>
      </c>
      <c r="F1415" s="285">
        <v>494</v>
      </c>
      <c r="G1415" s="284">
        <v>131</v>
      </c>
      <c r="H1415" s="285">
        <v>0</v>
      </c>
      <c r="I1415" s="286">
        <v>0</v>
      </c>
      <c r="J1415" s="285">
        <v>0</v>
      </c>
      <c r="K1415" s="284">
        <v>0</v>
      </c>
      <c r="L1415" s="285">
        <v>0</v>
      </c>
      <c r="M1415" s="286">
        <v>0</v>
      </c>
      <c r="N1415" s="285">
        <v>0</v>
      </c>
    </row>
    <row r="1416" spans="2:14" x14ac:dyDescent="0.2">
      <c r="B1416" s="104" t="s">
        <v>1581</v>
      </c>
      <c r="C1416" s="284">
        <v>0</v>
      </c>
      <c r="D1416" s="285">
        <v>0</v>
      </c>
      <c r="E1416" s="286">
        <v>0</v>
      </c>
      <c r="F1416" s="285">
        <v>0</v>
      </c>
      <c r="G1416" s="284">
        <v>0</v>
      </c>
      <c r="H1416" s="285">
        <v>0</v>
      </c>
      <c r="I1416" s="286">
        <v>0</v>
      </c>
      <c r="J1416" s="285">
        <v>0</v>
      </c>
      <c r="K1416" s="284">
        <v>0</v>
      </c>
      <c r="L1416" s="285">
        <v>0</v>
      </c>
      <c r="M1416" s="286">
        <v>0</v>
      </c>
      <c r="N1416" s="285">
        <v>0</v>
      </c>
    </row>
    <row r="1417" spans="2:14" x14ac:dyDescent="0.2">
      <c r="B1417" s="104" t="s">
        <v>1582</v>
      </c>
      <c r="C1417" s="284">
        <v>44</v>
      </c>
      <c r="D1417" s="285">
        <v>108.77272727272727</v>
      </c>
      <c r="E1417" s="286">
        <v>0.1365945544837035</v>
      </c>
      <c r="F1417" s="285">
        <v>227</v>
      </c>
      <c r="G1417" s="284">
        <v>33</v>
      </c>
      <c r="H1417" s="285">
        <v>0</v>
      </c>
      <c r="I1417" s="286">
        <v>0</v>
      </c>
      <c r="J1417" s="285">
        <v>0</v>
      </c>
      <c r="K1417" s="284">
        <v>0</v>
      </c>
      <c r="L1417" s="285">
        <v>0</v>
      </c>
      <c r="M1417" s="286">
        <v>0</v>
      </c>
      <c r="N1417" s="285">
        <v>0</v>
      </c>
    </row>
    <row r="1418" spans="2:14" x14ac:dyDescent="0.2">
      <c r="B1418" s="104" t="s">
        <v>1583</v>
      </c>
      <c r="C1418" s="284">
        <v>72</v>
      </c>
      <c r="D1418" s="285">
        <v>860.93055555555554</v>
      </c>
      <c r="E1418" s="286">
        <v>0.25139003232256041</v>
      </c>
      <c r="F1418" s="285">
        <v>3193</v>
      </c>
      <c r="G1418" s="284">
        <v>3</v>
      </c>
      <c r="H1418" s="285">
        <v>0</v>
      </c>
      <c r="I1418" s="286">
        <v>0</v>
      </c>
      <c r="J1418" s="285">
        <v>0</v>
      </c>
      <c r="K1418" s="284">
        <v>0</v>
      </c>
      <c r="L1418" s="285">
        <v>0</v>
      </c>
      <c r="M1418" s="286">
        <v>0</v>
      </c>
      <c r="N1418" s="285">
        <v>0</v>
      </c>
    </row>
    <row r="1419" spans="2:14" x14ac:dyDescent="0.2">
      <c r="B1419" s="104" t="s">
        <v>1584</v>
      </c>
      <c r="C1419" s="284">
        <v>8</v>
      </c>
      <c r="D1419" s="285">
        <v>144.875</v>
      </c>
      <c r="E1419" s="286">
        <v>0.17303672738130782</v>
      </c>
      <c r="F1419" s="285">
        <v>182</v>
      </c>
      <c r="G1419" s="284">
        <v>1</v>
      </c>
      <c r="H1419" s="285">
        <v>0</v>
      </c>
      <c r="I1419" s="286">
        <v>0</v>
      </c>
      <c r="J1419" s="285">
        <v>0</v>
      </c>
      <c r="K1419" s="284">
        <v>0</v>
      </c>
      <c r="L1419" s="285">
        <v>0</v>
      </c>
      <c r="M1419" s="286">
        <v>0</v>
      </c>
      <c r="N1419" s="285">
        <v>0</v>
      </c>
    </row>
    <row r="1420" spans="2:14" x14ac:dyDescent="0.2">
      <c r="B1420" s="104" t="s">
        <v>1585</v>
      </c>
      <c r="C1420" s="284">
        <v>61</v>
      </c>
      <c r="D1420" s="285">
        <v>174.96721311475409</v>
      </c>
      <c r="E1420" s="286">
        <v>7.4418831666875906E-2</v>
      </c>
      <c r="F1420" s="285">
        <v>1209</v>
      </c>
      <c r="G1420" s="284">
        <v>4</v>
      </c>
      <c r="H1420" s="285">
        <v>0</v>
      </c>
      <c r="I1420" s="286">
        <v>0</v>
      </c>
      <c r="J1420" s="285">
        <v>0</v>
      </c>
      <c r="K1420" s="284">
        <v>0</v>
      </c>
      <c r="L1420" s="285">
        <v>0</v>
      </c>
      <c r="M1420" s="286">
        <v>0</v>
      </c>
      <c r="N1420" s="285">
        <v>0</v>
      </c>
    </row>
    <row r="1421" spans="2:14" x14ac:dyDescent="0.2">
      <c r="B1421" s="104" t="s">
        <v>1586</v>
      </c>
      <c r="C1421" s="284">
        <v>845</v>
      </c>
      <c r="D1421" s="285">
        <v>154.88994082840236</v>
      </c>
      <c r="E1421" s="286">
        <v>0.16094212664653273</v>
      </c>
      <c r="F1421" s="285">
        <v>995</v>
      </c>
      <c r="G1421" s="284">
        <v>218</v>
      </c>
      <c r="H1421" s="285">
        <v>0</v>
      </c>
      <c r="I1421" s="286">
        <v>0</v>
      </c>
      <c r="J1421" s="285">
        <v>0</v>
      </c>
      <c r="K1421" s="284">
        <v>10</v>
      </c>
      <c r="L1421" s="285">
        <v>141.80000000000001</v>
      </c>
      <c r="M1421" s="286">
        <v>0.19846046186144162</v>
      </c>
      <c r="N1421" s="285">
        <v>309</v>
      </c>
    </row>
    <row r="1422" spans="2:14" x14ac:dyDescent="0.2">
      <c r="B1422" s="104" t="s">
        <v>1587</v>
      </c>
      <c r="C1422" s="284">
        <v>130</v>
      </c>
      <c r="D1422" s="285">
        <v>153.26923076923077</v>
      </c>
      <c r="E1422" s="286">
        <v>0.17488348415296717</v>
      </c>
      <c r="F1422" s="285">
        <v>267</v>
      </c>
      <c r="G1422" s="284">
        <v>38</v>
      </c>
      <c r="H1422" s="285">
        <v>0</v>
      </c>
      <c r="I1422" s="286">
        <v>0</v>
      </c>
      <c r="J1422" s="285">
        <v>0</v>
      </c>
      <c r="K1422" s="284">
        <v>0</v>
      </c>
      <c r="L1422" s="285">
        <v>0</v>
      </c>
      <c r="M1422" s="286">
        <v>0</v>
      </c>
      <c r="N1422" s="285">
        <v>0</v>
      </c>
    </row>
    <row r="1423" spans="2:14" x14ac:dyDescent="0.2">
      <c r="B1423" s="104" t="s">
        <v>1588</v>
      </c>
      <c r="C1423" s="284">
        <v>1119</v>
      </c>
      <c r="D1423" s="285">
        <v>173.52189454870421</v>
      </c>
      <c r="E1423" s="286">
        <v>0.1563057707339337</v>
      </c>
      <c r="F1423" s="285">
        <v>1662</v>
      </c>
      <c r="G1423" s="284">
        <v>251</v>
      </c>
      <c r="H1423" s="285">
        <v>0</v>
      </c>
      <c r="I1423" s="286">
        <v>0</v>
      </c>
      <c r="J1423" s="285">
        <v>0</v>
      </c>
      <c r="K1423" s="284">
        <v>0</v>
      </c>
      <c r="L1423" s="285">
        <v>0</v>
      </c>
      <c r="M1423" s="286">
        <v>0</v>
      </c>
      <c r="N1423" s="285">
        <v>0</v>
      </c>
    </row>
    <row r="1424" spans="2:14" x14ac:dyDescent="0.2">
      <c r="B1424" s="105" t="s">
        <v>1589</v>
      </c>
      <c r="C1424" s="287">
        <v>29</v>
      </c>
      <c r="D1424" s="288">
        <v>114.06896551724138</v>
      </c>
      <c r="E1424" s="289">
        <v>0.14544495251494904</v>
      </c>
      <c r="F1424" s="288">
        <v>176</v>
      </c>
      <c r="G1424" s="287">
        <v>9</v>
      </c>
      <c r="H1424" s="288">
        <v>0</v>
      </c>
      <c r="I1424" s="289">
        <v>0</v>
      </c>
      <c r="J1424" s="288">
        <v>0</v>
      </c>
      <c r="K1424" s="287">
        <v>0</v>
      </c>
      <c r="L1424" s="288">
        <v>0</v>
      </c>
      <c r="M1424" s="289">
        <v>0</v>
      </c>
      <c r="N1424" s="288">
        <v>0</v>
      </c>
    </row>
    <row r="1426" spans="2:15" x14ac:dyDescent="0.2">
      <c r="O1426" s="12" t="s">
        <v>313</v>
      </c>
    </row>
    <row r="1427" spans="2:15" x14ac:dyDescent="0.2">
      <c r="O1427" s="12" t="s">
        <v>330</v>
      </c>
    </row>
    <row r="1428" spans="2:15" x14ac:dyDescent="0.2">
      <c r="B1428" s="3" t="s">
        <v>0</v>
      </c>
      <c r="C1428" s="272"/>
      <c r="D1428" s="273"/>
      <c r="E1428" s="274"/>
      <c r="F1428" s="274"/>
      <c r="G1428" s="272"/>
      <c r="H1428" s="273"/>
      <c r="I1428" s="274"/>
      <c r="J1428" s="274"/>
      <c r="K1428" s="272"/>
      <c r="L1428" s="273"/>
      <c r="M1428" s="274"/>
      <c r="N1428" s="274"/>
    </row>
    <row r="1429" spans="2:15" x14ac:dyDescent="0.2">
      <c r="B1429" s="3" t="s">
        <v>277</v>
      </c>
      <c r="C1429" s="272"/>
      <c r="D1429" s="273"/>
      <c r="E1429" s="274"/>
      <c r="F1429" s="274"/>
      <c r="G1429" s="272"/>
      <c r="H1429" s="273"/>
      <c r="I1429" s="274"/>
      <c r="J1429" s="274"/>
      <c r="K1429" s="272"/>
      <c r="L1429" s="273"/>
      <c r="M1429" s="274"/>
      <c r="N1429" s="274"/>
    </row>
    <row r="1430" spans="2:15" x14ac:dyDescent="0.2">
      <c r="B1430" s="103" t="s">
        <v>308</v>
      </c>
      <c r="C1430" s="272"/>
      <c r="D1430" s="273"/>
      <c r="E1430" s="274"/>
      <c r="F1430" s="274"/>
      <c r="G1430" s="272"/>
      <c r="H1430" s="273"/>
      <c r="I1430" s="274"/>
      <c r="J1430" s="274"/>
      <c r="K1430" s="272"/>
      <c r="L1430" s="273"/>
      <c r="M1430" s="274"/>
      <c r="N1430" s="274"/>
    </row>
    <row r="1431" spans="2:15" x14ac:dyDescent="0.2">
      <c r="B1431" s="3"/>
      <c r="C1431" s="101"/>
      <c r="D1431" s="101"/>
      <c r="E1431" s="101"/>
      <c r="F1431" s="101"/>
      <c r="G1431" s="101"/>
      <c r="H1431" s="101"/>
      <c r="I1431" s="101"/>
      <c r="J1431" s="101"/>
      <c r="K1431" s="101"/>
      <c r="L1431" s="101"/>
      <c r="M1431" s="101"/>
      <c r="N1431" s="101"/>
    </row>
    <row r="1432" spans="2:15" x14ac:dyDescent="0.2">
      <c r="B1432" s="109"/>
      <c r="C1432" s="180" t="s">
        <v>152</v>
      </c>
      <c r="D1432" s="275"/>
      <c r="E1432" s="276"/>
      <c r="F1432" s="277"/>
      <c r="G1432" s="180" t="s">
        <v>2699</v>
      </c>
      <c r="H1432" s="275"/>
      <c r="I1432" s="276"/>
      <c r="J1432" s="277"/>
      <c r="K1432" s="180" t="s">
        <v>376</v>
      </c>
      <c r="L1432" s="275"/>
      <c r="M1432" s="276"/>
      <c r="N1432" s="277"/>
    </row>
    <row r="1433" spans="2:15" ht="25.5" x14ac:dyDescent="0.2">
      <c r="B1433" s="181" t="s">
        <v>314</v>
      </c>
      <c r="C1433" s="278" t="s">
        <v>2853</v>
      </c>
      <c r="D1433" s="279" t="s">
        <v>2850</v>
      </c>
      <c r="E1433" s="280" t="s">
        <v>2851</v>
      </c>
      <c r="F1433" s="279" t="s">
        <v>2852</v>
      </c>
      <c r="G1433" s="278" t="s">
        <v>2853</v>
      </c>
      <c r="H1433" s="279" t="s">
        <v>2850</v>
      </c>
      <c r="I1433" s="280" t="s">
        <v>2851</v>
      </c>
      <c r="J1433" s="279" t="s">
        <v>2852</v>
      </c>
      <c r="K1433" s="278" t="s">
        <v>2853</v>
      </c>
      <c r="L1433" s="279" t="s">
        <v>2850</v>
      </c>
      <c r="M1433" s="280" t="s">
        <v>2851</v>
      </c>
      <c r="N1433" s="279" t="s">
        <v>2852</v>
      </c>
    </row>
    <row r="1434" spans="2:15" x14ac:dyDescent="0.2">
      <c r="B1434" s="129" t="s">
        <v>1590</v>
      </c>
      <c r="C1434" s="281">
        <v>0</v>
      </c>
      <c r="D1434" s="282">
        <v>0</v>
      </c>
      <c r="E1434" s="283">
        <v>0</v>
      </c>
      <c r="F1434" s="282">
        <v>0</v>
      </c>
      <c r="G1434" s="281">
        <v>0</v>
      </c>
      <c r="H1434" s="282">
        <v>0</v>
      </c>
      <c r="I1434" s="283">
        <v>0</v>
      </c>
      <c r="J1434" s="282">
        <v>0</v>
      </c>
      <c r="K1434" s="281">
        <v>0</v>
      </c>
      <c r="L1434" s="282">
        <v>0</v>
      </c>
      <c r="M1434" s="283">
        <v>0</v>
      </c>
      <c r="N1434" s="282">
        <v>0</v>
      </c>
    </row>
    <row r="1435" spans="2:15" x14ac:dyDescent="0.2">
      <c r="B1435" s="104" t="s">
        <v>1591</v>
      </c>
      <c r="C1435" s="284">
        <v>1086</v>
      </c>
      <c r="D1435" s="285">
        <v>124.82596685082873</v>
      </c>
      <c r="E1435" s="286">
        <v>0.15176528277214785</v>
      </c>
      <c r="F1435" s="285">
        <v>404</v>
      </c>
      <c r="G1435" s="284">
        <v>342</v>
      </c>
      <c r="H1435" s="285">
        <v>0</v>
      </c>
      <c r="I1435" s="286">
        <v>0</v>
      </c>
      <c r="J1435" s="285">
        <v>0</v>
      </c>
      <c r="K1435" s="284">
        <v>1</v>
      </c>
      <c r="L1435" s="285">
        <v>94</v>
      </c>
      <c r="M1435" s="286">
        <v>0.1938144329896907</v>
      </c>
      <c r="N1435" s="285">
        <v>94</v>
      </c>
    </row>
    <row r="1436" spans="2:15" x14ac:dyDescent="0.2">
      <c r="B1436" s="104" t="s">
        <v>1592</v>
      </c>
      <c r="C1436" s="284">
        <v>254</v>
      </c>
      <c r="D1436" s="285">
        <v>1175.1732283464567</v>
      </c>
      <c r="E1436" s="286">
        <v>0.33204628050632246</v>
      </c>
      <c r="F1436" s="285">
        <v>4406</v>
      </c>
      <c r="G1436" s="284">
        <v>2</v>
      </c>
      <c r="H1436" s="285">
        <v>0</v>
      </c>
      <c r="I1436" s="286">
        <v>0</v>
      </c>
      <c r="J1436" s="285">
        <v>0</v>
      </c>
      <c r="K1436" s="284">
        <v>10</v>
      </c>
      <c r="L1436" s="285">
        <v>151.80000000000001</v>
      </c>
      <c r="M1436" s="286">
        <v>0.19973684210526321</v>
      </c>
      <c r="N1436" s="285">
        <v>328</v>
      </c>
    </row>
    <row r="1437" spans="2:15" x14ac:dyDescent="0.2">
      <c r="B1437" s="104" t="s">
        <v>1593</v>
      </c>
      <c r="C1437" s="284">
        <v>6</v>
      </c>
      <c r="D1437" s="285">
        <v>89.666666666666671</v>
      </c>
      <c r="E1437" s="286">
        <v>0.14599728629579367</v>
      </c>
      <c r="F1437" s="285">
        <v>114</v>
      </c>
      <c r="G1437" s="284">
        <v>1</v>
      </c>
      <c r="H1437" s="285">
        <v>0</v>
      </c>
      <c r="I1437" s="286">
        <v>0</v>
      </c>
      <c r="J1437" s="285">
        <v>0</v>
      </c>
      <c r="K1437" s="284">
        <v>0</v>
      </c>
      <c r="L1437" s="285">
        <v>0</v>
      </c>
      <c r="M1437" s="286">
        <v>0</v>
      </c>
      <c r="N1437" s="285">
        <v>0</v>
      </c>
    </row>
    <row r="1438" spans="2:15" x14ac:dyDescent="0.2">
      <c r="B1438" s="104" t="s">
        <v>1594</v>
      </c>
      <c r="C1438" s="284">
        <v>1</v>
      </c>
      <c r="D1438" s="285">
        <v>121</v>
      </c>
      <c r="E1438" s="286">
        <v>0.15734720416124848</v>
      </c>
      <c r="F1438" s="285">
        <v>121</v>
      </c>
      <c r="G1438" s="284">
        <v>4</v>
      </c>
      <c r="H1438" s="285">
        <v>0</v>
      </c>
      <c r="I1438" s="286">
        <v>0</v>
      </c>
      <c r="J1438" s="285">
        <v>0</v>
      </c>
      <c r="K1438" s="284">
        <v>0</v>
      </c>
      <c r="L1438" s="285">
        <v>0</v>
      </c>
      <c r="M1438" s="286">
        <v>0</v>
      </c>
      <c r="N1438" s="285">
        <v>0</v>
      </c>
    </row>
    <row r="1439" spans="2:15" x14ac:dyDescent="0.2">
      <c r="B1439" s="104" t="s">
        <v>1595</v>
      </c>
      <c r="C1439" s="284">
        <v>86</v>
      </c>
      <c r="D1439" s="285">
        <v>842.31395348837214</v>
      </c>
      <c r="E1439" s="286">
        <v>0.27729226717501732</v>
      </c>
      <c r="F1439" s="285">
        <v>2267</v>
      </c>
      <c r="G1439" s="284">
        <v>9</v>
      </c>
      <c r="H1439" s="285">
        <v>0</v>
      </c>
      <c r="I1439" s="286">
        <v>0</v>
      </c>
      <c r="J1439" s="285">
        <v>0</v>
      </c>
      <c r="K1439" s="284">
        <v>0</v>
      </c>
      <c r="L1439" s="285">
        <v>0</v>
      </c>
      <c r="M1439" s="286">
        <v>0</v>
      </c>
      <c r="N1439" s="285">
        <v>0</v>
      </c>
    </row>
    <row r="1440" spans="2:15" x14ac:dyDescent="0.2">
      <c r="B1440" s="104" t="s">
        <v>1596</v>
      </c>
      <c r="C1440" s="284">
        <v>11</v>
      </c>
      <c r="D1440" s="285">
        <v>117.81818181818181</v>
      </c>
      <c r="E1440" s="286">
        <v>0.12873745902453559</v>
      </c>
      <c r="F1440" s="285">
        <v>155</v>
      </c>
      <c r="G1440" s="284">
        <v>1</v>
      </c>
      <c r="H1440" s="285">
        <v>0</v>
      </c>
      <c r="I1440" s="286">
        <v>0</v>
      </c>
      <c r="J1440" s="285">
        <v>0</v>
      </c>
      <c r="K1440" s="284">
        <v>0</v>
      </c>
      <c r="L1440" s="285">
        <v>0</v>
      </c>
      <c r="M1440" s="286">
        <v>0</v>
      </c>
      <c r="N1440" s="285">
        <v>0</v>
      </c>
    </row>
    <row r="1441" spans="2:14" x14ac:dyDescent="0.2">
      <c r="B1441" s="104" t="s">
        <v>1597</v>
      </c>
      <c r="C1441" s="284">
        <v>31</v>
      </c>
      <c r="D1441" s="285">
        <v>376.12903225806451</v>
      </c>
      <c r="E1441" s="286">
        <v>0.17978013167429885</v>
      </c>
      <c r="F1441" s="285">
        <v>1020</v>
      </c>
      <c r="G1441" s="284">
        <v>1</v>
      </c>
      <c r="H1441" s="285">
        <v>0</v>
      </c>
      <c r="I1441" s="286">
        <v>0</v>
      </c>
      <c r="J1441" s="285">
        <v>0</v>
      </c>
      <c r="K1441" s="284">
        <v>0</v>
      </c>
      <c r="L1441" s="285">
        <v>0</v>
      </c>
      <c r="M1441" s="286">
        <v>0</v>
      </c>
      <c r="N1441" s="285">
        <v>0</v>
      </c>
    </row>
    <row r="1442" spans="2:14" x14ac:dyDescent="0.2">
      <c r="B1442" s="104" t="s">
        <v>1598</v>
      </c>
      <c r="C1442" s="284">
        <v>0</v>
      </c>
      <c r="D1442" s="285">
        <v>0</v>
      </c>
      <c r="E1442" s="286">
        <v>0</v>
      </c>
      <c r="F1442" s="285">
        <v>0</v>
      </c>
      <c r="G1442" s="284">
        <v>3</v>
      </c>
      <c r="H1442" s="285">
        <v>0</v>
      </c>
      <c r="I1442" s="286">
        <v>0</v>
      </c>
      <c r="J1442" s="285">
        <v>0</v>
      </c>
      <c r="K1442" s="284">
        <v>0</v>
      </c>
      <c r="L1442" s="285">
        <v>0</v>
      </c>
      <c r="M1442" s="286">
        <v>0</v>
      </c>
      <c r="N1442" s="285">
        <v>0</v>
      </c>
    </row>
    <row r="1443" spans="2:14" x14ac:dyDescent="0.2">
      <c r="B1443" s="104" t="s">
        <v>1599</v>
      </c>
      <c r="C1443" s="284">
        <v>11</v>
      </c>
      <c r="D1443" s="285">
        <v>98</v>
      </c>
      <c r="E1443" s="286">
        <v>0.14212261041529328</v>
      </c>
      <c r="F1443" s="285">
        <v>115</v>
      </c>
      <c r="G1443" s="284">
        <v>6</v>
      </c>
      <c r="H1443" s="285">
        <v>0</v>
      </c>
      <c r="I1443" s="286">
        <v>0</v>
      </c>
      <c r="J1443" s="285">
        <v>0</v>
      </c>
      <c r="K1443" s="284">
        <v>0</v>
      </c>
      <c r="L1443" s="285">
        <v>0</v>
      </c>
      <c r="M1443" s="286">
        <v>0</v>
      </c>
      <c r="N1443" s="285">
        <v>0</v>
      </c>
    </row>
    <row r="1444" spans="2:14" x14ac:dyDescent="0.2">
      <c r="B1444" s="104" t="s">
        <v>1600</v>
      </c>
      <c r="C1444" s="284">
        <v>172</v>
      </c>
      <c r="D1444" s="285">
        <v>712.91860465116281</v>
      </c>
      <c r="E1444" s="286">
        <v>0.25612682896262173</v>
      </c>
      <c r="F1444" s="285">
        <v>2574</v>
      </c>
      <c r="G1444" s="284">
        <v>22</v>
      </c>
      <c r="H1444" s="285">
        <v>0</v>
      </c>
      <c r="I1444" s="286">
        <v>0</v>
      </c>
      <c r="J1444" s="285">
        <v>0</v>
      </c>
      <c r="K1444" s="284">
        <v>0</v>
      </c>
      <c r="L1444" s="285">
        <v>0</v>
      </c>
      <c r="M1444" s="286">
        <v>0</v>
      </c>
      <c r="N1444" s="285">
        <v>0</v>
      </c>
    </row>
    <row r="1445" spans="2:14" x14ac:dyDescent="0.2">
      <c r="B1445" s="104" t="s">
        <v>1601</v>
      </c>
      <c r="C1445" s="284">
        <v>63</v>
      </c>
      <c r="D1445" s="285">
        <v>159.65079365079364</v>
      </c>
      <c r="E1445" s="286">
        <v>0.15767856023076443</v>
      </c>
      <c r="F1445" s="285">
        <v>411</v>
      </c>
      <c r="G1445" s="284">
        <v>75</v>
      </c>
      <c r="H1445" s="285">
        <v>0</v>
      </c>
      <c r="I1445" s="286">
        <v>0</v>
      </c>
      <c r="J1445" s="285">
        <v>0</v>
      </c>
      <c r="K1445" s="284">
        <v>0</v>
      </c>
      <c r="L1445" s="285">
        <v>0</v>
      </c>
      <c r="M1445" s="286">
        <v>0</v>
      </c>
      <c r="N1445" s="285">
        <v>0</v>
      </c>
    </row>
    <row r="1446" spans="2:14" x14ac:dyDescent="0.2">
      <c r="B1446" s="104" t="s">
        <v>1602</v>
      </c>
      <c r="C1446" s="284">
        <v>406</v>
      </c>
      <c r="D1446" s="285">
        <v>120.32758620689656</v>
      </c>
      <c r="E1446" s="286">
        <v>0.14894525188037555</v>
      </c>
      <c r="F1446" s="285">
        <v>325</v>
      </c>
      <c r="G1446" s="284">
        <v>253</v>
      </c>
      <c r="H1446" s="285">
        <v>0</v>
      </c>
      <c r="I1446" s="286">
        <v>0</v>
      </c>
      <c r="J1446" s="285">
        <v>0</v>
      </c>
      <c r="K1446" s="284">
        <v>3</v>
      </c>
      <c r="L1446" s="285">
        <v>87.333333333333329</v>
      </c>
      <c r="M1446" s="286">
        <v>0.18821839080459779</v>
      </c>
      <c r="N1446" s="285">
        <v>191</v>
      </c>
    </row>
    <row r="1447" spans="2:14" x14ac:dyDescent="0.2">
      <c r="B1447" s="104" t="s">
        <v>1603</v>
      </c>
      <c r="C1447" s="284">
        <v>443</v>
      </c>
      <c r="D1447" s="285">
        <v>114.9864559819413</v>
      </c>
      <c r="E1447" s="286">
        <v>0.14130097087378646</v>
      </c>
      <c r="F1447" s="285">
        <v>216</v>
      </c>
      <c r="G1447" s="284">
        <v>193</v>
      </c>
      <c r="H1447" s="285">
        <v>0</v>
      </c>
      <c r="I1447" s="286">
        <v>0</v>
      </c>
      <c r="J1447" s="285">
        <v>0</v>
      </c>
      <c r="K1447" s="284">
        <v>0</v>
      </c>
      <c r="L1447" s="285">
        <v>0</v>
      </c>
      <c r="M1447" s="286">
        <v>0</v>
      </c>
      <c r="N1447" s="285">
        <v>0</v>
      </c>
    </row>
    <row r="1448" spans="2:14" x14ac:dyDescent="0.2">
      <c r="B1448" s="104" t="s">
        <v>1604</v>
      </c>
      <c r="C1448" s="284">
        <v>801</v>
      </c>
      <c r="D1448" s="285">
        <v>161.36579275905117</v>
      </c>
      <c r="E1448" s="286">
        <v>0.14994889714114024</v>
      </c>
      <c r="F1448" s="285">
        <v>613</v>
      </c>
      <c r="G1448" s="284">
        <v>371</v>
      </c>
      <c r="H1448" s="285">
        <v>0</v>
      </c>
      <c r="I1448" s="286">
        <v>0</v>
      </c>
      <c r="J1448" s="285">
        <v>0</v>
      </c>
      <c r="K1448" s="284">
        <v>66</v>
      </c>
      <c r="L1448" s="285">
        <v>111.98484848484848</v>
      </c>
      <c r="M1448" s="286">
        <v>0.19925055265002434</v>
      </c>
      <c r="N1448" s="285">
        <v>329</v>
      </c>
    </row>
    <row r="1449" spans="2:14" x14ac:dyDescent="0.2">
      <c r="B1449" s="104" t="s">
        <v>1605</v>
      </c>
      <c r="C1449" s="284">
        <v>574</v>
      </c>
      <c r="D1449" s="285">
        <v>139.50522648083623</v>
      </c>
      <c r="E1449" s="286">
        <v>0.1562708569956559</v>
      </c>
      <c r="F1449" s="285">
        <v>271</v>
      </c>
      <c r="G1449" s="284">
        <v>306</v>
      </c>
      <c r="H1449" s="285">
        <v>0</v>
      </c>
      <c r="I1449" s="286">
        <v>0</v>
      </c>
      <c r="J1449" s="285">
        <v>0</v>
      </c>
      <c r="K1449" s="284">
        <v>24</v>
      </c>
      <c r="L1449" s="285">
        <v>94.958333333333329</v>
      </c>
      <c r="M1449" s="286">
        <v>0.20070453544693967</v>
      </c>
      <c r="N1449" s="285">
        <v>260</v>
      </c>
    </row>
    <row r="1450" spans="2:14" x14ac:dyDescent="0.2">
      <c r="B1450" s="104" t="s">
        <v>1606</v>
      </c>
      <c r="C1450" s="284">
        <v>408</v>
      </c>
      <c r="D1450" s="285">
        <v>156.11519607843138</v>
      </c>
      <c r="E1450" s="286">
        <v>0.17304803071096542</v>
      </c>
      <c r="F1450" s="285">
        <v>482</v>
      </c>
      <c r="G1450" s="284">
        <v>198</v>
      </c>
      <c r="H1450" s="285">
        <v>0</v>
      </c>
      <c r="I1450" s="286">
        <v>0</v>
      </c>
      <c r="J1450" s="285">
        <v>0</v>
      </c>
      <c r="K1450" s="284">
        <v>0</v>
      </c>
      <c r="L1450" s="285">
        <v>0</v>
      </c>
      <c r="M1450" s="286">
        <v>0</v>
      </c>
      <c r="N1450" s="285">
        <v>0</v>
      </c>
    </row>
    <row r="1451" spans="2:14" x14ac:dyDescent="0.2">
      <c r="B1451" s="104" t="s">
        <v>1607</v>
      </c>
      <c r="C1451" s="284">
        <v>0</v>
      </c>
      <c r="D1451" s="285">
        <v>0</v>
      </c>
      <c r="E1451" s="286">
        <v>0</v>
      </c>
      <c r="F1451" s="285">
        <v>0</v>
      </c>
      <c r="G1451" s="284">
        <v>0</v>
      </c>
      <c r="H1451" s="285">
        <v>0</v>
      </c>
      <c r="I1451" s="286">
        <v>0</v>
      </c>
      <c r="J1451" s="285">
        <v>0</v>
      </c>
      <c r="K1451" s="284">
        <v>0</v>
      </c>
      <c r="L1451" s="285">
        <v>0</v>
      </c>
      <c r="M1451" s="286">
        <v>0</v>
      </c>
      <c r="N1451" s="285">
        <v>0</v>
      </c>
    </row>
    <row r="1452" spans="2:14" x14ac:dyDescent="0.2">
      <c r="B1452" s="104" t="s">
        <v>1608</v>
      </c>
      <c r="C1452" s="284">
        <v>0</v>
      </c>
      <c r="D1452" s="285">
        <v>0</v>
      </c>
      <c r="E1452" s="286">
        <v>0</v>
      </c>
      <c r="F1452" s="285">
        <v>0</v>
      </c>
      <c r="G1452" s="284">
        <v>0</v>
      </c>
      <c r="H1452" s="285">
        <v>0</v>
      </c>
      <c r="I1452" s="286">
        <v>0</v>
      </c>
      <c r="J1452" s="285">
        <v>0</v>
      </c>
      <c r="K1452" s="284">
        <v>0</v>
      </c>
      <c r="L1452" s="285">
        <v>0</v>
      </c>
      <c r="M1452" s="286">
        <v>0</v>
      </c>
      <c r="N1452" s="285">
        <v>0</v>
      </c>
    </row>
    <row r="1453" spans="2:14" x14ac:dyDescent="0.2">
      <c r="B1453" s="104" t="s">
        <v>1609</v>
      </c>
      <c r="C1453" s="284">
        <v>0</v>
      </c>
      <c r="D1453" s="285">
        <v>0</v>
      </c>
      <c r="E1453" s="286">
        <v>0</v>
      </c>
      <c r="F1453" s="285">
        <v>0</v>
      </c>
      <c r="G1453" s="284">
        <v>0</v>
      </c>
      <c r="H1453" s="285">
        <v>0</v>
      </c>
      <c r="I1453" s="286">
        <v>0</v>
      </c>
      <c r="J1453" s="285">
        <v>0</v>
      </c>
      <c r="K1453" s="284">
        <v>0</v>
      </c>
      <c r="L1453" s="285">
        <v>0</v>
      </c>
      <c r="M1453" s="286">
        <v>0</v>
      </c>
      <c r="N1453" s="285">
        <v>0</v>
      </c>
    </row>
    <row r="1454" spans="2:14" x14ac:dyDescent="0.2">
      <c r="B1454" s="104" t="s">
        <v>1610</v>
      </c>
      <c r="C1454" s="284">
        <v>631</v>
      </c>
      <c r="D1454" s="285">
        <v>120.15689381933439</v>
      </c>
      <c r="E1454" s="286">
        <v>0.12765968194101851</v>
      </c>
      <c r="F1454" s="285">
        <v>265</v>
      </c>
      <c r="G1454" s="284">
        <v>428</v>
      </c>
      <c r="H1454" s="285">
        <v>0</v>
      </c>
      <c r="I1454" s="286">
        <v>0</v>
      </c>
      <c r="J1454" s="285">
        <v>0</v>
      </c>
      <c r="K1454" s="284">
        <v>29</v>
      </c>
      <c r="L1454" s="285">
        <v>92.689655172413794</v>
      </c>
      <c r="M1454" s="286">
        <v>0.19875776397515521</v>
      </c>
      <c r="N1454" s="285">
        <v>184</v>
      </c>
    </row>
    <row r="1455" spans="2:14" x14ac:dyDescent="0.2">
      <c r="B1455" s="104" t="s">
        <v>1611</v>
      </c>
      <c r="C1455" s="284">
        <v>1317</v>
      </c>
      <c r="D1455" s="285">
        <v>169.95596051632498</v>
      </c>
      <c r="E1455" s="286">
        <v>0.1262607345767317</v>
      </c>
      <c r="F1455" s="285">
        <v>1859</v>
      </c>
      <c r="G1455" s="284">
        <v>431</v>
      </c>
      <c r="H1455" s="285">
        <v>0</v>
      </c>
      <c r="I1455" s="286">
        <v>0</v>
      </c>
      <c r="J1455" s="285">
        <v>0</v>
      </c>
      <c r="K1455" s="284">
        <v>86</v>
      </c>
      <c r="L1455" s="285">
        <v>130.63953488372093</v>
      </c>
      <c r="M1455" s="286">
        <v>0.19964460239893378</v>
      </c>
      <c r="N1455" s="285">
        <v>309</v>
      </c>
    </row>
    <row r="1456" spans="2:14" x14ac:dyDescent="0.2">
      <c r="B1456" s="104" t="s">
        <v>1612</v>
      </c>
      <c r="C1456" s="284">
        <v>0</v>
      </c>
      <c r="D1456" s="285">
        <v>0</v>
      </c>
      <c r="E1456" s="286">
        <v>0</v>
      </c>
      <c r="F1456" s="285">
        <v>0</v>
      </c>
      <c r="G1456" s="284">
        <v>0</v>
      </c>
      <c r="H1456" s="285">
        <v>0</v>
      </c>
      <c r="I1456" s="286">
        <v>0</v>
      </c>
      <c r="J1456" s="285">
        <v>0</v>
      </c>
      <c r="K1456" s="284">
        <v>0</v>
      </c>
      <c r="L1456" s="285">
        <v>0</v>
      </c>
      <c r="M1456" s="286">
        <v>0</v>
      </c>
      <c r="N1456" s="285">
        <v>0</v>
      </c>
    </row>
    <row r="1457" spans="2:14" x14ac:dyDescent="0.2">
      <c r="B1457" s="104" t="s">
        <v>1613</v>
      </c>
      <c r="C1457" s="284">
        <v>0</v>
      </c>
      <c r="D1457" s="285">
        <v>0</v>
      </c>
      <c r="E1457" s="286">
        <v>0</v>
      </c>
      <c r="F1457" s="285">
        <v>0</v>
      </c>
      <c r="G1457" s="284">
        <v>0</v>
      </c>
      <c r="H1457" s="285">
        <v>0</v>
      </c>
      <c r="I1457" s="286">
        <v>0</v>
      </c>
      <c r="J1457" s="285">
        <v>0</v>
      </c>
      <c r="K1457" s="284">
        <v>0</v>
      </c>
      <c r="L1457" s="285">
        <v>0</v>
      </c>
      <c r="M1457" s="286">
        <v>0</v>
      </c>
      <c r="N1457" s="285">
        <v>0</v>
      </c>
    </row>
    <row r="1458" spans="2:14" x14ac:dyDescent="0.2">
      <c r="B1458" s="104" t="s">
        <v>1614</v>
      </c>
      <c r="C1458" s="284">
        <v>0</v>
      </c>
      <c r="D1458" s="285">
        <v>0</v>
      </c>
      <c r="E1458" s="286">
        <v>0</v>
      </c>
      <c r="F1458" s="285">
        <v>0</v>
      </c>
      <c r="G1458" s="284">
        <v>0</v>
      </c>
      <c r="H1458" s="285">
        <v>0</v>
      </c>
      <c r="I1458" s="286">
        <v>0</v>
      </c>
      <c r="J1458" s="285">
        <v>0</v>
      </c>
      <c r="K1458" s="284">
        <v>0</v>
      </c>
      <c r="L1458" s="285">
        <v>0</v>
      </c>
      <c r="M1458" s="286">
        <v>0</v>
      </c>
      <c r="N1458" s="285">
        <v>0</v>
      </c>
    </row>
    <row r="1459" spans="2:14" x14ac:dyDescent="0.2">
      <c r="B1459" s="104" t="s">
        <v>1615</v>
      </c>
      <c r="C1459" s="284">
        <v>0</v>
      </c>
      <c r="D1459" s="285">
        <v>0</v>
      </c>
      <c r="E1459" s="286">
        <v>0</v>
      </c>
      <c r="F1459" s="285">
        <v>0</v>
      </c>
      <c r="G1459" s="284">
        <v>0</v>
      </c>
      <c r="H1459" s="285">
        <v>0</v>
      </c>
      <c r="I1459" s="286">
        <v>0</v>
      </c>
      <c r="J1459" s="285">
        <v>0</v>
      </c>
      <c r="K1459" s="284">
        <v>0</v>
      </c>
      <c r="L1459" s="285">
        <v>0</v>
      </c>
      <c r="M1459" s="286">
        <v>0</v>
      </c>
      <c r="N1459" s="285">
        <v>0</v>
      </c>
    </row>
    <row r="1460" spans="2:14" x14ac:dyDescent="0.2">
      <c r="B1460" s="104" t="s">
        <v>1616</v>
      </c>
      <c r="C1460" s="284">
        <v>0</v>
      </c>
      <c r="D1460" s="285">
        <v>0</v>
      </c>
      <c r="E1460" s="286">
        <v>0</v>
      </c>
      <c r="F1460" s="285">
        <v>0</v>
      </c>
      <c r="G1460" s="284">
        <v>0</v>
      </c>
      <c r="H1460" s="285">
        <v>0</v>
      </c>
      <c r="I1460" s="286">
        <v>0</v>
      </c>
      <c r="J1460" s="285">
        <v>0</v>
      </c>
      <c r="K1460" s="284">
        <v>0</v>
      </c>
      <c r="L1460" s="285">
        <v>0</v>
      </c>
      <c r="M1460" s="286">
        <v>0</v>
      </c>
      <c r="N1460" s="285">
        <v>0</v>
      </c>
    </row>
    <row r="1461" spans="2:14" x14ac:dyDescent="0.2">
      <c r="B1461" s="104" t="s">
        <v>1617</v>
      </c>
      <c r="C1461" s="284">
        <v>0</v>
      </c>
      <c r="D1461" s="285">
        <v>0</v>
      </c>
      <c r="E1461" s="286">
        <v>0</v>
      </c>
      <c r="F1461" s="285">
        <v>0</v>
      </c>
      <c r="G1461" s="284">
        <v>0</v>
      </c>
      <c r="H1461" s="285">
        <v>0</v>
      </c>
      <c r="I1461" s="286">
        <v>0</v>
      </c>
      <c r="J1461" s="285">
        <v>0</v>
      </c>
      <c r="K1461" s="284">
        <v>0</v>
      </c>
      <c r="L1461" s="285">
        <v>0</v>
      </c>
      <c r="M1461" s="286">
        <v>0</v>
      </c>
      <c r="N1461" s="285">
        <v>0</v>
      </c>
    </row>
    <row r="1462" spans="2:14" x14ac:dyDescent="0.2">
      <c r="B1462" s="104" t="s">
        <v>1618</v>
      </c>
      <c r="C1462" s="284">
        <v>1451</v>
      </c>
      <c r="D1462" s="285">
        <v>133.20882150241212</v>
      </c>
      <c r="E1462" s="286">
        <v>0.11997182040785925</v>
      </c>
      <c r="F1462" s="285">
        <v>518</v>
      </c>
      <c r="G1462" s="284">
        <v>732</v>
      </c>
      <c r="H1462" s="285">
        <v>0</v>
      </c>
      <c r="I1462" s="286">
        <v>0</v>
      </c>
      <c r="J1462" s="285">
        <v>0</v>
      </c>
      <c r="K1462" s="284">
        <v>53</v>
      </c>
      <c r="L1462" s="285">
        <v>110.69811320754717</v>
      </c>
      <c r="M1462" s="286">
        <v>0.19636521855545896</v>
      </c>
      <c r="N1462" s="285">
        <v>274</v>
      </c>
    </row>
    <row r="1463" spans="2:14" x14ac:dyDescent="0.2">
      <c r="B1463" s="104" t="s">
        <v>1619</v>
      </c>
      <c r="C1463" s="284">
        <v>10</v>
      </c>
      <c r="D1463" s="285">
        <v>144.9</v>
      </c>
      <c r="E1463" s="286">
        <v>0.1524621212121211</v>
      </c>
      <c r="F1463" s="285">
        <v>235</v>
      </c>
      <c r="G1463" s="284">
        <v>86</v>
      </c>
      <c r="H1463" s="285">
        <v>0</v>
      </c>
      <c r="I1463" s="286">
        <v>0</v>
      </c>
      <c r="J1463" s="285">
        <v>0</v>
      </c>
      <c r="K1463" s="284">
        <v>14</v>
      </c>
      <c r="L1463" s="285">
        <v>138.21428571428572</v>
      </c>
      <c r="M1463" s="286">
        <v>0.19620766578787263</v>
      </c>
      <c r="N1463" s="285">
        <v>316</v>
      </c>
    </row>
    <row r="1464" spans="2:14" x14ac:dyDescent="0.2">
      <c r="B1464" s="104" t="s">
        <v>1620</v>
      </c>
      <c r="C1464" s="284">
        <v>1622</v>
      </c>
      <c r="D1464" s="285">
        <v>125.87484586929716</v>
      </c>
      <c r="E1464" s="286">
        <v>0.13504651941141987</v>
      </c>
      <c r="F1464" s="285">
        <v>424</v>
      </c>
      <c r="G1464" s="284">
        <v>621</v>
      </c>
      <c r="H1464" s="285">
        <v>0</v>
      </c>
      <c r="I1464" s="286">
        <v>0</v>
      </c>
      <c r="J1464" s="285">
        <v>0</v>
      </c>
      <c r="K1464" s="284">
        <v>3</v>
      </c>
      <c r="L1464" s="285">
        <v>105.33333333333333</v>
      </c>
      <c r="M1464" s="286">
        <v>0.19422249539028891</v>
      </c>
      <c r="N1464" s="285">
        <v>138</v>
      </c>
    </row>
    <row r="1465" spans="2:14" x14ac:dyDescent="0.2">
      <c r="B1465" s="104" t="s">
        <v>1621</v>
      </c>
      <c r="C1465" s="284">
        <v>335</v>
      </c>
      <c r="D1465" s="285">
        <v>140.24179104477611</v>
      </c>
      <c r="E1465" s="286">
        <v>0.13318573032306347</v>
      </c>
      <c r="F1465" s="285">
        <v>809</v>
      </c>
      <c r="G1465" s="284">
        <v>61</v>
      </c>
      <c r="H1465" s="285">
        <v>0</v>
      </c>
      <c r="I1465" s="286">
        <v>0</v>
      </c>
      <c r="J1465" s="285">
        <v>0</v>
      </c>
      <c r="K1465" s="284">
        <v>0</v>
      </c>
      <c r="L1465" s="285">
        <v>0</v>
      </c>
      <c r="M1465" s="286">
        <v>0</v>
      </c>
      <c r="N1465" s="285">
        <v>0</v>
      </c>
    </row>
    <row r="1466" spans="2:14" x14ac:dyDescent="0.2">
      <c r="B1466" s="104" t="s">
        <v>1622</v>
      </c>
      <c r="C1466" s="284">
        <v>337</v>
      </c>
      <c r="D1466" s="285">
        <v>143.69436201780417</v>
      </c>
      <c r="E1466" s="286">
        <v>0.16466383754301495</v>
      </c>
      <c r="F1466" s="285">
        <v>430</v>
      </c>
      <c r="G1466" s="284">
        <v>131</v>
      </c>
      <c r="H1466" s="285">
        <v>0</v>
      </c>
      <c r="I1466" s="286">
        <v>0</v>
      </c>
      <c r="J1466" s="285">
        <v>0</v>
      </c>
      <c r="K1466" s="284">
        <v>0</v>
      </c>
      <c r="L1466" s="285">
        <v>0</v>
      </c>
      <c r="M1466" s="286">
        <v>0</v>
      </c>
      <c r="N1466" s="285">
        <v>0</v>
      </c>
    </row>
    <row r="1467" spans="2:14" x14ac:dyDescent="0.2">
      <c r="B1467" s="104" t="s">
        <v>1623</v>
      </c>
      <c r="C1467" s="284">
        <v>821</v>
      </c>
      <c r="D1467" s="285">
        <v>119.53349573690622</v>
      </c>
      <c r="E1467" s="286">
        <v>0.13950417217507494</v>
      </c>
      <c r="F1467" s="285">
        <v>248</v>
      </c>
      <c r="G1467" s="284">
        <v>489</v>
      </c>
      <c r="H1467" s="285">
        <v>0</v>
      </c>
      <c r="I1467" s="286">
        <v>0</v>
      </c>
      <c r="J1467" s="285">
        <v>0</v>
      </c>
      <c r="K1467" s="284">
        <v>48</v>
      </c>
      <c r="L1467" s="285">
        <v>91.833333333333329</v>
      </c>
      <c r="M1467" s="286">
        <v>0.1998549147624229</v>
      </c>
      <c r="N1467" s="285">
        <v>241</v>
      </c>
    </row>
    <row r="1468" spans="2:14" x14ac:dyDescent="0.2">
      <c r="B1468" s="104" t="s">
        <v>1624</v>
      </c>
      <c r="C1468" s="284">
        <v>1999</v>
      </c>
      <c r="D1468" s="285">
        <v>119.40120060030014</v>
      </c>
      <c r="E1468" s="286">
        <v>0.13503553209316599</v>
      </c>
      <c r="F1468" s="285">
        <v>595</v>
      </c>
      <c r="G1468" s="284">
        <v>692</v>
      </c>
      <c r="H1468" s="285">
        <v>0</v>
      </c>
      <c r="I1468" s="286">
        <v>0</v>
      </c>
      <c r="J1468" s="285">
        <v>0</v>
      </c>
      <c r="K1468" s="284">
        <v>44</v>
      </c>
      <c r="L1468" s="285">
        <v>90.227272727272734</v>
      </c>
      <c r="M1468" s="286">
        <v>0.20039372066023931</v>
      </c>
      <c r="N1468" s="285">
        <v>298</v>
      </c>
    </row>
    <row r="1469" spans="2:14" x14ac:dyDescent="0.2">
      <c r="B1469" s="104" t="s">
        <v>1625</v>
      </c>
      <c r="C1469" s="284">
        <v>309</v>
      </c>
      <c r="D1469" s="285">
        <v>154.4336569579288</v>
      </c>
      <c r="E1469" s="286">
        <v>0.16598145404205877</v>
      </c>
      <c r="F1469" s="285">
        <v>463</v>
      </c>
      <c r="G1469" s="284">
        <v>166</v>
      </c>
      <c r="H1469" s="285">
        <v>0</v>
      </c>
      <c r="I1469" s="286">
        <v>0</v>
      </c>
      <c r="J1469" s="285">
        <v>0</v>
      </c>
      <c r="K1469" s="284">
        <v>1</v>
      </c>
      <c r="L1469" s="285">
        <v>47</v>
      </c>
      <c r="M1469" s="286">
        <v>0.18577075098814233</v>
      </c>
      <c r="N1469" s="285">
        <v>47</v>
      </c>
    </row>
    <row r="1470" spans="2:14" x14ac:dyDescent="0.2">
      <c r="B1470" s="104" t="s">
        <v>1626</v>
      </c>
      <c r="C1470" s="284">
        <v>552</v>
      </c>
      <c r="D1470" s="285">
        <v>106.8713768115942</v>
      </c>
      <c r="E1470" s="286">
        <v>7.3419945961486155E-2</v>
      </c>
      <c r="F1470" s="285">
        <v>1153</v>
      </c>
      <c r="G1470" s="284">
        <v>138</v>
      </c>
      <c r="H1470" s="285">
        <v>0</v>
      </c>
      <c r="I1470" s="286">
        <v>0</v>
      </c>
      <c r="J1470" s="285">
        <v>0</v>
      </c>
      <c r="K1470" s="284">
        <v>0</v>
      </c>
      <c r="L1470" s="285">
        <v>0</v>
      </c>
      <c r="M1470" s="286">
        <v>0</v>
      </c>
      <c r="N1470" s="285">
        <v>0</v>
      </c>
    </row>
    <row r="1471" spans="2:14" x14ac:dyDescent="0.2">
      <c r="B1471" s="104" t="s">
        <v>1627</v>
      </c>
      <c r="C1471" s="284">
        <v>261</v>
      </c>
      <c r="D1471" s="285">
        <v>129.75478927203065</v>
      </c>
      <c r="E1471" s="286">
        <v>0.12198644915190138</v>
      </c>
      <c r="F1471" s="285">
        <v>614</v>
      </c>
      <c r="G1471" s="284">
        <v>39</v>
      </c>
      <c r="H1471" s="285">
        <v>0</v>
      </c>
      <c r="I1471" s="286">
        <v>0</v>
      </c>
      <c r="J1471" s="285">
        <v>0</v>
      </c>
      <c r="K1471" s="284">
        <v>0</v>
      </c>
      <c r="L1471" s="285">
        <v>0</v>
      </c>
      <c r="M1471" s="286">
        <v>0</v>
      </c>
      <c r="N1471" s="285">
        <v>0</v>
      </c>
    </row>
    <row r="1472" spans="2:14" x14ac:dyDescent="0.2">
      <c r="B1472" s="104" t="s">
        <v>1628</v>
      </c>
      <c r="C1472" s="284">
        <v>0</v>
      </c>
      <c r="D1472" s="285">
        <v>0</v>
      </c>
      <c r="E1472" s="286">
        <v>0</v>
      </c>
      <c r="F1472" s="285">
        <v>0</v>
      </c>
      <c r="G1472" s="284">
        <v>5</v>
      </c>
      <c r="H1472" s="285">
        <v>0</v>
      </c>
      <c r="I1472" s="286">
        <v>0</v>
      </c>
      <c r="J1472" s="285">
        <v>0</v>
      </c>
      <c r="K1472" s="284">
        <v>0</v>
      </c>
      <c r="L1472" s="285">
        <v>0</v>
      </c>
      <c r="M1472" s="286">
        <v>0</v>
      </c>
      <c r="N1472" s="285">
        <v>0</v>
      </c>
    </row>
    <row r="1473" spans="2:15" x14ac:dyDescent="0.2">
      <c r="B1473" s="104" t="s">
        <v>1629</v>
      </c>
      <c r="C1473" s="284">
        <v>0</v>
      </c>
      <c r="D1473" s="285">
        <v>0</v>
      </c>
      <c r="E1473" s="286">
        <v>0</v>
      </c>
      <c r="F1473" s="285">
        <v>0</v>
      </c>
      <c r="G1473" s="284">
        <v>0</v>
      </c>
      <c r="H1473" s="285">
        <v>0</v>
      </c>
      <c r="I1473" s="286">
        <v>0</v>
      </c>
      <c r="J1473" s="285">
        <v>0</v>
      </c>
      <c r="K1473" s="284">
        <v>0</v>
      </c>
      <c r="L1473" s="285">
        <v>0</v>
      </c>
      <c r="M1473" s="286">
        <v>0</v>
      </c>
      <c r="N1473" s="285">
        <v>0</v>
      </c>
    </row>
    <row r="1474" spans="2:15" x14ac:dyDescent="0.2">
      <c r="B1474" s="104" t="s">
        <v>1630</v>
      </c>
      <c r="C1474" s="284">
        <v>0</v>
      </c>
      <c r="D1474" s="285">
        <v>0</v>
      </c>
      <c r="E1474" s="286">
        <v>0</v>
      </c>
      <c r="F1474" s="285">
        <v>0</v>
      </c>
      <c r="G1474" s="284">
        <v>0</v>
      </c>
      <c r="H1474" s="285">
        <v>0</v>
      </c>
      <c r="I1474" s="286">
        <v>0</v>
      </c>
      <c r="J1474" s="285">
        <v>0</v>
      </c>
      <c r="K1474" s="284">
        <v>0</v>
      </c>
      <c r="L1474" s="285">
        <v>0</v>
      </c>
      <c r="M1474" s="286">
        <v>0</v>
      </c>
      <c r="N1474" s="285">
        <v>0</v>
      </c>
    </row>
    <row r="1475" spans="2:15" x14ac:dyDescent="0.2">
      <c r="B1475" s="104" t="s">
        <v>1631</v>
      </c>
      <c r="C1475" s="284">
        <v>0</v>
      </c>
      <c r="D1475" s="285">
        <v>0</v>
      </c>
      <c r="E1475" s="286">
        <v>0</v>
      </c>
      <c r="F1475" s="285">
        <v>0</v>
      </c>
      <c r="G1475" s="284">
        <v>0</v>
      </c>
      <c r="H1475" s="285">
        <v>0</v>
      </c>
      <c r="I1475" s="286">
        <v>0</v>
      </c>
      <c r="J1475" s="285">
        <v>0</v>
      </c>
      <c r="K1475" s="284">
        <v>0</v>
      </c>
      <c r="L1475" s="285">
        <v>0</v>
      </c>
      <c r="M1475" s="286">
        <v>0</v>
      </c>
      <c r="N1475" s="285">
        <v>0</v>
      </c>
    </row>
    <row r="1476" spans="2:15" x14ac:dyDescent="0.2">
      <c r="B1476" s="104" t="s">
        <v>1632</v>
      </c>
      <c r="C1476" s="284">
        <v>0</v>
      </c>
      <c r="D1476" s="285">
        <v>0</v>
      </c>
      <c r="E1476" s="286">
        <v>0</v>
      </c>
      <c r="F1476" s="285">
        <v>0</v>
      </c>
      <c r="G1476" s="284">
        <v>0</v>
      </c>
      <c r="H1476" s="285">
        <v>0</v>
      </c>
      <c r="I1476" s="286">
        <v>0</v>
      </c>
      <c r="J1476" s="285">
        <v>0</v>
      </c>
      <c r="K1476" s="284">
        <v>0</v>
      </c>
      <c r="L1476" s="285">
        <v>0</v>
      </c>
      <c r="M1476" s="286">
        <v>0</v>
      </c>
      <c r="N1476" s="285">
        <v>0</v>
      </c>
    </row>
    <row r="1477" spans="2:15" x14ac:dyDescent="0.2">
      <c r="B1477" s="104" t="s">
        <v>1633</v>
      </c>
      <c r="C1477" s="284">
        <v>0</v>
      </c>
      <c r="D1477" s="285">
        <v>0</v>
      </c>
      <c r="E1477" s="286">
        <v>0</v>
      </c>
      <c r="F1477" s="285">
        <v>0</v>
      </c>
      <c r="G1477" s="284">
        <v>0</v>
      </c>
      <c r="H1477" s="285">
        <v>0</v>
      </c>
      <c r="I1477" s="286">
        <v>0</v>
      </c>
      <c r="J1477" s="285">
        <v>0</v>
      </c>
      <c r="K1477" s="284">
        <v>0</v>
      </c>
      <c r="L1477" s="285">
        <v>0</v>
      </c>
      <c r="M1477" s="286">
        <v>0</v>
      </c>
      <c r="N1477" s="285">
        <v>0</v>
      </c>
    </row>
    <row r="1478" spans="2:15" x14ac:dyDescent="0.2">
      <c r="B1478" s="104" t="s">
        <v>1634</v>
      </c>
      <c r="C1478" s="284">
        <v>0</v>
      </c>
      <c r="D1478" s="285">
        <v>0</v>
      </c>
      <c r="E1478" s="286">
        <v>0</v>
      </c>
      <c r="F1478" s="285">
        <v>0</v>
      </c>
      <c r="G1478" s="284">
        <v>0</v>
      </c>
      <c r="H1478" s="285">
        <v>0</v>
      </c>
      <c r="I1478" s="286">
        <v>0</v>
      </c>
      <c r="J1478" s="285">
        <v>0</v>
      </c>
      <c r="K1478" s="284">
        <v>0</v>
      </c>
      <c r="L1478" s="285">
        <v>0</v>
      </c>
      <c r="M1478" s="286">
        <v>0</v>
      </c>
      <c r="N1478" s="285">
        <v>0</v>
      </c>
    </row>
    <row r="1479" spans="2:15" x14ac:dyDescent="0.2">
      <c r="B1479" s="104" t="s">
        <v>1635</v>
      </c>
      <c r="C1479" s="284">
        <v>0</v>
      </c>
      <c r="D1479" s="285">
        <v>0</v>
      </c>
      <c r="E1479" s="286">
        <v>0</v>
      </c>
      <c r="F1479" s="285">
        <v>0</v>
      </c>
      <c r="G1479" s="284">
        <v>0</v>
      </c>
      <c r="H1479" s="285">
        <v>0</v>
      </c>
      <c r="I1479" s="286">
        <v>0</v>
      </c>
      <c r="J1479" s="285">
        <v>0</v>
      </c>
      <c r="K1479" s="284">
        <v>0</v>
      </c>
      <c r="L1479" s="285">
        <v>0</v>
      </c>
      <c r="M1479" s="286">
        <v>0</v>
      </c>
      <c r="N1479" s="285">
        <v>0</v>
      </c>
    </row>
    <row r="1480" spans="2:15" x14ac:dyDescent="0.2">
      <c r="B1480" s="104" t="s">
        <v>1636</v>
      </c>
      <c r="C1480" s="284">
        <v>0</v>
      </c>
      <c r="D1480" s="285">
        <v>0</v>
      </c>
      <c r="E1480" s="286">
        <v>0</v>
      </c>
      <c r="F1480" s="285">
        <v>0</v>
      </c>
      <c r="G1480" s="284">
        <v>0</v>
      </c>
      <c r="H1480" s="285">
        <v>0</v>
      </c>
      <c r="I1480" s="286">
        <v>0</v>
      </c>
      <c r="J1480" s="285">
        <v>0</v>
      </c>
      <c r="K1480" s="284">
        <v>0</v>
      </c>
      <c r="L1480" s="285">
        <v>0</v>
      </c>
      <c r="M1480" s="286">
        <v>0</v>
      </c>
      <c r="N1480" s="285">
        <v>0</v>
      </c>
    </row>
    <row r="1481" spans="2:15" x14ac:dyDescent="0.2">
      <c r="B1481" s="105" t="s">
        <v>1637</v>
      </c>
      <c r="C1481" s="287">
        <v>0</v>
      </c>
      <c r="D1481" s="288">
        <v>0</v>
      </c>
      <c r="E1481" s="289">
        <v>0</v>
      </c>
      <c r="F1481" s="288">
        <v>0</v>
      </c>
      <c r="G1481" s="287">
        <v>0</v>
      </c>
      <c r="H1481" s="288">
        <v>0</v>
      </c>
      <c r="I1481" s="289">
        <v>0</v>
      </c>
      <c r="J1481" s="288">
        <v>0</v>
      </c>
      <c r="K1481" s="287">
        <v>0</v>
      </c>
      <c r="L1481" s="288">
        <v>0</v>
      </c>
      <c r="M1481" s="289">
        <v>0</v>
      </c>
      <c r="N1481" s="288">
        <v>0</v>
      </c>
    </row>
    <row r="1483" spans="2:15" x14ac:dyDescent="0.2">
      <c r="O1483" s="12" t="s">
        <v>313</v>
      </c>
    </row>
    <row r="1484" spans="2:15" x14ac:dyDescent="0.2">
      <c r="O1484" s="12" t="s">
        <v>331</v>
      </c>
    </row>
    <row r="1485" spans="2:15" x14ac:dyDescent="0.2">
      <c r="B1485" s="3" t="s">
        <v>0</v>
      </c>
      <c r="C1485" s="272"/>
      <c r="D1485" s="273"/>
      <c r="E1485" s="274"/>
      <c r="F1485" s="274"/>
      <c r="G1485" s="272"/>
      <c r="H1485" s="273"/>
      <c r="I1485" s="274"/>
      <c r="J1485" s="274"/>
      <c r="K1485" s="272"/>
      <c r="L1485" s="273"/>
      <c r="M1485" s="274"/>
      <c r="N1485" s="274"/>
    </row>
    <row r="1486" spans="2:15" x14ac:dyDescent="0.2">
      <c r="B1486" s="3" t="s">
        <v>277</v>
      </c>
      <c r="C1486" s="272"/>
      <c r="D1486" s="273"/>
      <c r="E1486" s="274"/>
      <c r="F1486" s="274"/>
      <c r="G1486" s="272"/>
      <c r="H1486" s="273"/>
      <c r="I1486" s="274"/>
      <c r="J1486" s="274"/>
      <c r="K1486" s="272"/>
      <c r="L1486" s="273"/>
      <c r="M1486" s="274"/>
      <c r="N1486" s="274"/>
    </row>
    <row r="1487" spans="2:15" x14ac:dyDescent="0.2">
      <c r="B1487" s="103" t="s">
        <v>308</v>
      </c>
      <c r="C1487" s="272"/>
      <c r="D1487" s="273"/>
      <c r="E1487" s="274"/>
      <c r="F1487" s="274"/>
      <c r="G1487" s="272"/>
      <c r="H1487" s="273"/>
      <c r="I1487" s="274"/>
      <c r="J1487" s="274"/>
      <c r="K1487" s="272"/>
      <c r="L1487" s="273"/>
      <c r="M1487" s="274"/>
      <c r="N1487" s="274"/>
    </row>
    <row r="1488" spans="2:15" x14ac:dyDescent="0.2">
      <c r="B1488" s="3"/>
      <c r="C1488" s="101"/>
      <c r="D1488" s="101"/>
      <c r="E1488" s="101"/>
      <c r="F1488" s="101"/>
      <c r="G1488" s="101"/>
      <c r="H1488" s="101"/>
      <c r="I1488" s="101"/>
      <c r="J1488" s="101"/>
      <c r="K1488" s="101"/>
      <c r="L1488" s="101"/>
      <c r="M1488" s="101"/>
      <c r="N1488" s="101"/>
    </row>
    <row r="1489" spans="2:14" x14ac:dyDescent="0.2">
      <c r="B1489" s="109"/>
      <c r="C1489" s="180" t="s">
        <v>152</v>
      </c>
      <c r="D1489" s="275"/>
      <c r="E1489" s="276"/>
      <c r="F1489" s="277"/>
      <c r="G1489" s="180" t="s">
        <v>2699</v>
      </c>
      <c r="H1489" s="275"/>
      <c r="I1489" s="276"/>
      <c r="J1489" s="277"/>
      <c r="K1489" s="180" t="s">
        <v>376</v>
      </c>
      <c r="L1489" s="275"/>
      <c r="M1489" s="276"/>
      <c r="N1489" s="277"/>
    </row>
    <row r="1490" spans="2:14" ht="25.5" x14ac:dyDescent="0.2">
      <c r="B1490" s="181" t="s">
        <v>314</v>
      </c>
      <c r="C1490" s="278" t="s">
        <v>2853</v>
      </c>
      <c r="D1490" s="279" t="s">
        <v>2850</v>
      </c>
      <c r="E1490" s="280" t="s">
        <v>2851</v>
      </c>
      <c r="F1490" s="279" t="s">
        <v>2852</v>
      </c>
      <c r="G1490" s="278" t="s">
        <v>2853</v>
      </c>
      <c r="H1490" s="279" t="s">
        <v>2850</v>
      </c>
      <c r="I1490" s="280" t="s">
        <v>2851</v>
      </c>
      <c r="J1490" s="279" t="s">
        <v>2852</v>
      </c>
      <c r="K1490" s="278" t="s">
        <v>2853</v>
      </c>
      <c r="L1490" s="279" t="s">
        <v>2850</v>
      </c>
      <c r="M1490" s="280" t="s">
        <v>2851</v>
      </c>
      <c r="N1490" s="279" t="s">
        <v>2852</v>
      </c>
    </row>
    <row r="1491" spans="2:14" x14ac:dyDescent="0.2">
      <c r="B1491" s="129" t="s">
        <v>1638</v>
      </c>
      <c r="C1491" s="281">
        <v>0</v>
      </c>
      <c r="D1491" s="282">
        <v>0</v>
      </c>
      <c r="E1491" s="283">
        <v>0</v>
      </c>
      <c r="F1491" s="282">
        <v>0</v>
      </c>
      <c r="G1491" s="281">
        <v>0</v>
      </c>
      <c r="H1491" s="282">
        <v>0</v>
      </c>
      <c r="I1491" s="283">
        <v>0</v>
      </c>
      <c r="J1491" s="282">
        <v>0</v>
      </c>
      <c r="K1491" s="281">
        <v>0</v>
      </c>
      <c r="L1491" s="282">
        <v>0</v>
      </c>
      <c r="M1491" s="283">
        <v>0</v>
      </c>
      <c r="N1491" s="282">
        <v>0</v>
      </c>
    </row>
    <row r="1492" spans="2:14" x14ac:dyDescent="0.2">
      <c r="B1492" s="104" t="s">
        <v>1639</v>
      </c>
      <c r="C1492" s="284">
        <v>0</v>
      </c>
      <c r="D1492" s="285">
        <v>0</v>
      </c>
      <c r="E1492" s="286">
        <v>0</v>
      </c>
      <c r="F1492" s="285">
        <v>0</v>
      </c>
      <c r="G1492" s="284">
        <v>0</v>
      </c>
      <c r="H1492" s="285">
        <v>0</v>
      </c>
      <c r="I1492" s="286">
        <v>0</v>
      </c>
      <c r="J1492" s="285">
        <v>0</v>
      </c>
      <c r="K1492" s="284">
        <v>0</v>
      </c>
      <c r="L1492" s="285">
        <v>0</v>
      </c>
      <c r="M1492" s="286">
        <v>0</v>
      </c>
      <c r="N1492" s="285">
        <v>0</v>
      </c>
    </row>
    <row r="1493" spans="2:14" x14ac:dyDescent="0.2">
      <c r="B1493" s="104" t="s">
        <v>1640</v>
      </c>
      <c r="C1493" s="284">
        <v>0</v>
      </c>
      <c r="D1493" s="285">
        <v>0</v>
      </c>
      <c r="E1493" s="286">
        <v>0</v>
      </c>
      <c r="F1493" s="285">
        <v>0</v>
      </c>
      <c r="G1493" s="284">
        <v>0</v>
      </c>
      <c r="H1493" s="285">
        <v>0</v>
      </c>
      <c r="I1493" s="286">
        <v>0</v>
      </c>
      <c r="J1493" s="285">
        <v>0</v>
      </c>
      <c r="K1493" s="284">
        <v>0</v>
      </c>
      <c r="L1493" s="285">
        <v>0</v>
      </c>
      <c r="M1493" s="286">
        <v>0</v>
      </c>
      <c r="N1493" s="285">
        <v>0</v>
      </c>
    </row>
    <row r="1494" spans="2:14" x14ac:dyDescent="0.2">
      <c r="B1494" s="104" t="s">
        <v>1641</v>
      </c>
      <c r="C1494" s="284">
        <v>0</v>
      </c>
      <c r="D1494" s="285">
        <v>0</v>
      </c>
      <c r="E1494" s="286">
        <v>0</v>
      </c>
      <c r="F1494" s="285">
        <v>0</v>
      </c>
      <c r="G1494" s="284">
        <v>0</v>
      </c>
      <c r="H1494" s="285">
        <v>0</v>
      </c>
      <c r="I1494" s="286">
        <v>0</v>
      </c>
      <c r="J1494" s="285">
        <v>0</v>
      </c>
      <c r="K1494" s="284">
        <v>0</v>
      </c>
      <c r="L1494" s="285">
        <v>0</v>
      </c>
      <c r="M1494" s="286">
        <v>0</v>
      </c>
      <c r="N1494" s="285">
        <v>0</v>
      </c>
    </row>
    <row r="1495" spans="2:14" x14ac:dyDescent="0.2">
      <c r="B1495" s="104" t="s">
        <v>1642</v>
      </c>
      <c r="C1495" s="284">
        <v>0</v>
      </c>
      <c r="D1495" s="285">
        <v>0</v>
      </c>
      <c r="E1495" s="286">
        <v>0</v>
      </c>
      <c r="F1495" s="285">
        <v>0</v>
      </c>
      <c r="G1495" s="284">
        <v>0</v>
      </c>
      <c r="H1495" s="285">
        <v>0</v>
      </c>
      <c r="I1495" s="286">
        <v>0</v>
      </c>
      <c r="J1495" s="285">
        <v>0</v>
      </c>
      <c r="K1495" s="284">
        <v>0</v>
      </c>
      <c r="L1495" s="285">
        <v>0</v>
      </c>
      <c r="M1495" s="286">
        <v>0</v>
      </c>
      <c r="N1495" s="285">
        <v>0</v>
      </c>
    </row>
    <row r="1496" spans="2:14" x14ac:dyDescent="0.2">
      <c r="B1496" s="104" t="s">
        <v>1643</v>
      </c>
      <c r="C1496" s="284">
        <v>0</v>
      </c>
      <c r="D1496" s="285">
        <v>0</v>
      </c>
      <c r="E1496" s="286">
        <v>0</v>
      </c>
      <c r="F1496" s="285">
        <v>0</v>
      </c>
      <c r="G1496" s="284">
        <v>0</v>
      </c>
      <c r="H1496" s="285">
        <v>0</v>
      </c>
      <c r="I1496" s="286">
        <v>0</v>
      </c>
      <c r="J1496" s="285">
        <v>0</v>
      </c>
      <c r="K1496" s="284">
        <v>0</v>
      </c>
      <c r="L1496" s="285">
        <v>0</v>
      </c>
      <c r="M1496" s="286">
        <v>0</v>
      </c>
      <c r="N1496" s="285">
        <v>0</v>
      </c>
    </row>
    <row r="1497" spans="2:14" x14ac:dyDescent="0.2">
      <c r="B1497" s="104" t="s">
        <v>1644</v>
      </c>
      <c r="C1497" s="284">
        <v>0</v>
      </c>
      <c r="D1497" s="285">
        <v>0</v>
      </c>
      <c r="E1497" s="286">
        <v>0</v>
      </c>
      <c r="F1497" s="285">
        <v>0</v>
      </c>
      <c r="G1497" s="284">
        <v>0</v>
      </c>
      <c r="H1497" s="285">
        <v>0</v>
      </c>
      <c r="I1497" s="286">
        <v>0</v>
      </c>
      <c r="J1497" s="285">
        <v>0</v>
      </c>
      <c r="K1497" s="284">
        <v>0</v>
      </c>
      <c r="L1497" s="285">
        <v>0</v>
      </c>
      <c r="M1497" s="286">
        <v>0</v>
      </c>
      <c r="N1497" s="285">
        <v>0</v>
      </c>
    </row>
    <row r="1498" spans="2:14" x14ac:dyDescent="0.2">
      <c r="B1498" s="104" t="s">
        <v>1645</v>
      </c>
      <c r="C1498" s="284">
        <v>0</v>
      </c>
      <c r="D1498" s="285">
        <v>0</v>
      </c>
      <c r="E1498" s="286">
        <v>0</v>
      </c>
      <c r="F1498" s="285">
        <v>0</v>
      </c>
      <c r="G1498" s="284">
        <v>0</v>
      </c>
      <c r="H1498" s="285">
        <v>0</v>
      </c>
      <c r="I1498" s="286">
        <v>0</v>
      </c>
      <c r="J1498" s="285">
        <v>0</v>
      </c>
      <c r="K1498" s="284">
        <v>0</v>
      </c>
      <c r="L1498" s="285">
        <v>0</v>
      </c>
      <c r="M1498" s="286">
        <v>0</v>
      </c>
      <c r="N1498" s="285">
        <v>0</v>
      </c>
    </row>
    <row r="1499" spans="2:14" x14ac:dyDescent="0.2">
      <c r="B1499" s="104" t="s">
        <v>1646</v>
      </c>
      <c r="C1499" s="284">
        <v>0</v>
      </c>
      <c r="D1499" s="285">
        <v>0</v>
      </c>
      <c r="E1499" s="286">
        <v>0</v>
      </c>
      <c r="F1499" s="285">
        <v>0</v>
      </c>
      <c r="G1499" s="284">
        <v>0</v>
      </c>
      <c r="H1499" s="285">
        <v>0</v>
      </c>
      <c r="I1499" s="286">
        <v>0</v>
      </c>
      <c r="J1499" s="285">
        <v>0</v>
      </c>
      <c r="K1499" s="284">
        <v>0</v>
      </c>
      <c r="L1499" s="285">
        <v>0</v>
      </c>
      <c r="M1499" s="286">
        <v>0</v>
      </c>
      <c r="N1499" s="285">
        <v>0</v>
      </c>
    </row>
    <row r="1500" spans="2:14" x14ac:dyDescent="0.2">
      <c r="B1500" s="104" t="s">
        <v>1647</v>
      </c>
      <c r="C1500" s="284">
        <v>973</v>
      </c>
      <c r="D1500" s="285">
        <v>123.46351490236383</v>
      </c>
      <c r="E1500" s="286">
        <v>0.10740661266384133</v>
      </c>
      <c r="F1500" s="285">
        <v>423</v>
      </c>
      <c r="G1500" s="284">
        <v>651</v>
      </c>
      <c r="H1500" s="285">
        <v>0</v>
      </c>
      <c r="I1500" s="286">
        <v>0</v>
      </c>
      <c r="J1500" s="285">
        <v>0</v>
      </c>
      <c r="K1500" s="284">
        <v>62</v>
      </c>
      <c r="L1500" s="285">
        <v>108.54838709677419</v>
      </c>
      <c r="M1500" s="286">
        <v>0.19491427247451343</v>
      </c>
      <c r="N1500" s="285">
        <v>320</v>
      </c>
    </row>
    <row r="1501" spans="2:14" x14ac:dyDescent="0.2">
      <c r="B1501" s="104" t="s">
        <v>1648</v>
      </c>
      <c r="C1501" s="284">
        <v>1076</v>
      </c>
      <c r="D1501" s="285">
        <v>89.9042750929368</v>
      </c>
      <c r="E1501" s="286">
        <v>0.10428381082153271</v>
      </c>
      <c r="F1501" s="285">
        <v>292</v>
      </c>
      <c r="G1501" s="284">
        <v>526</v>
      </c>
      <c r="H1501" s="285">
        <v>0</v>
      </c>
      <c r="I1501" s="286">
        <v>0</v>
      </c>
      <c r="J1501" s="285">
        <v>0</v>
      </c>
      <c r="K1501" s="284">
        <v>33</v>
      </c>
      <c r="L1501" s="285">
        <v>67.272727272727266</v>
      </c>
      <c r="M1501" s="286">
        <v>0.1941407958023611</v>
      </c>
      <c r="N1501" s="285">
        <v>139</v>
      </c>
    </row>
    <row r="1502" spans="2:14" x14ac:dyDescent="0.2">
      <c r="B1502" s="104" t="s">
        <v>1649</v>
      </c>
      <c r="C1502" s="284">
        <v>1712</v>
      </c>
      <c r="D1502" s="285">
        <v>101.95619158878505</v>
      </c>
      <c r="E1502" s="286">
        <v>0.1077745704891715</v>
      </c>
      <c r="F1502" s="285">
        <v>616</v>
      </c>
      <c r="G1502" s="284">
        <v>866</v>
      </c>
      <c r="H1502" s="285">
        <v>0</v>
      </c>
      <c r="I1502" s="286">
        <v>0</v>
      </c>
      <c r="J1502" s="285">
        <v>0</v>
      </c>
      <c r="K1502" s="284">
        <v>58</v>
      </c>
      <c r="L1502" s="285">
        <v>85.034482758620683</v>
      </c>
      <c r="M1502" s="286">
        <v>0.19449483397744305</v>
      </c>
      <c r="N1502" s="285">
        <v>249</v>
      </c>
    </row>
    <row r="1503" spans="2:14" x14ac:dyDescent="0.2">
      <c r="B1503" s="104" t="s">
        <v>1650</v>
      </c>
      <c r="C1503" s="284">
        <v>1332</v>
      </c>
      <c r="D1503" s="285">
        <v>188.90615615615616</v>
      </c>
      <c r="E1503" s="286">
        <v>0.12915314386786525</v>
      </c>
      <c r="F1503" s="285">
        <v>2449</v>
      </c>
      <c r="G1503" s="284">
        <v>278</v>
      </c>
      <c r="H1503" s="285">
        <v>0</v>
      </c>
      <c r="I1503" s="286">
        <v>0</v>
      </c>
      <c r="J1503" s="285">
        <v>0</v>
      </c>
      <c r="K1503" s="284">
        <v>0</v>
      </c>
      <c r="L1503" s="285">
        <v>0</v>
      </c>
      <c r="M1503" s="286">
        <v>0</v>
      </c>
      <c r="N1503" s="285">
        <v>0</v>
      </c>
    </row>
    <row r="1504" spans="2:14" x14ac:dyDescent="0.2">
      <c r="B1504" s="104" t="s">
        <v>1651</v>
      </c>
      <c r="C1504" s="284">
        <v>1023</v>
      </c>
      <c r="D1504" s="285">
        <v>220.36950146627566</v>
      </c>
      <c r="E1504" s="286">
        <v>9.7295057734926527E-2</v>
      </c>
      <c r="F1504" s="285">
        <v>5409</v>
      </c>
      <c r="G1504" s="284">
        <v>136</v>
      </c>
      <c r="H1504" s="285">
        <v>0</v>
      </c>
      <c r="I1504" s="286">
        <v>0</v>
      </c>
      <c r="J1504" s="285">
        <v>0</v>
      </c>
      <c r="K1504" s="284">
        <v>33</v>
      </c>
      <c r="L1504" s="285">
        <v>140.36363636363637</v>
      </c>
      <c r="M1504" s="286">
        <v>0.19728267813791045</v>
      </c>
      <c r="N1504" s="285">
        <v>301</v>
      </c>
    </row>
    <row r="1505" spans="2:14" x14ac:dyDescent="0.2">
      <c r="B1505" s="104" t="s">
        <v>1652</v>
      </c>
      <c r="C1505" s="284">
        <v>0</v>
      </c>
      <c r="D1505" s="285">
        <v>0</v>
      </c>
      <c r="E1505" s="286">
        <v>0</v>
      </c>
      <c r="F1505" s="285">
        <v>0</v>
      </c>
      <c r="G1505" s="284">
        <v>0</v>
      </c>
      <c r="H1505" s="285">
        <v>0</v>
      </c>
      <c r="I1505" s="286">
        <v>0</v>
      </c>
      <c r="J1505" s="285">
        <v>0</v>
      </c>
      <c r="K1505" s="284">
        <v>0</v>
      </c>
      <c r="L1505" s="285">
        <v>0</v>
      </c>
      <c r="M1505" s="286">
        <v>0</v>
      </c>
      <c r="N1505" s="285">
        <v>0</v>
      </c>
    </row>
    <row r="1506" spans="2:14" x14ac:dyDescent="0.2">
      <c r="B1506" s="104" t="s">
        <v>1653</v>
      </c>
      <c r="C1506" s="284">
        <v>0</v>
      </c>
      <c r="D1506" s="285">
        <v>0</v>
      </c>
      <c r="E1506" s="286">
        <v>0</v>
      </c>
      <c r="F1506" s="285">
        <v>0</v>
      </c>
      <c r="G1506" s="284">
        <v>0</v>
      </c>
      <c r="H1506" s="285">
        <v>0</v>
      </c>
      <c r="I1506" s="286">
        <v>0</v>
      </c>
      <c r="J1506" s="285">
        <v>0</v>
      </c>
      <c r="K1506" s="284">
        <v>0</v>
      </c>
      <c r="L1506" s="285">
        <v>0</v>
      </c>
      <c r="M1506" s="286">
        <v>0</v>
      </c>
      <c r="N1506" s="285">
        <v>0</v>
      </c>
    </row>
    <row r="1507" spans="2:14" x14ac:dyDescent="0.2">
      <c r="B1507" s="104" t="s">
        <v>1654</v>
      </c>
      <c r="C1507" s="284">
        <v>75</v>
      </c>
      <c r="D1507" s="285">
        <v>3153.3866666666668</v>
      </c>
      <c r="E1507" s="286">
        <v>0.48668681975606387</v>
      </c>
      <c r="F1507" s="285">
        <v>14752</v>
      </c>
      <c r="G1507" s="284">
        <v>17</v>
      </c>
      <c r="H1507" s="285">
        <v>0</v>
      </c>
      <c r="I1507" s="286">
        <v>0</v>
      </c>
      <c r="J1507" s="285">
        <v>0</v>
      </c>
      <c r="K1507" s="284">
        <v>0</v>
      </c>
      <c r="L1507" s="285">
        <v>0</v>
      </c>
      <c r="M1507" s="286">
        <v>0</v>
      </c>
      <c r="N1507" s="285">
        <v>0</v>
      </c>
    </row>
    <row r="1508" spans="2:14" x14ac:dyDescent="0.2">
      <c r="B1508" s="104" t="s">
        <v>1655</v>
      </c>
      <c r="C1508" s="284">
        <v>556</v>
      </c>
      <c r="D1508" s="285">
        <v>160.37949640287769</v>
      </c>
      <c r="E1508" s="286">
        <v>8.3216913085635946E-2</v>
      </c>
      <c r="F1508" s="285">
        <v>882</v>
      </c>
      <c r="G1508" s="284">
        <v>81</v>
      </c>
      <c r="H1508" s="285">
        <v>0</v>
      </c>
      <c r="I1508" s="286">
        <v>0</v>
      </c>
      <c r="J1508" s="285">
        <v>0</v>
      </c>
      <c r="K1508" s="284">
        <v>14</v>
      </c>
      <c r="L1508" s="285">
        <v>199.85714285714286</v>
      </c>
      <c r="M1508" s="286">
        <v>0.20115025161754141</v>
      </c>
      <c r="N1508" s="285">
        <v>552</v>
      </c>
    </row>
    <row r="1509" spans="2:14" x14ac:dyDescent="0.2">
      <c r="B1509" s="104" t="s">
        <v>1656</v>
      </c>
      <c r="C1509" s="284">
        <v>0</v>
      </c>
      <c r="D1509" s="285">
        <v>0</v>
      </c>
      <c r="E1509" s="286">
        <v>0</v>
      </c>
      <c r="F1509" s="285">
        <v>0</v>
      </c>
      <c r="G1509" s="284">
        <v>1</v>
      </c>
      <c r="H1509" s="285">
        <v>0</v>
      </c>
      <c r="I1509" s="286">
        <v>0</v>
      </c>
      <c r="J1509" s="285">
        <v>0</v>
      </c>
      <c r="K1509" s="284">
        <v>0</v>
      </c>
      <c r="L1509" s="285">
        <v>0</v>
      </c>
      <c r="M1509" s="286">
        <v>0</v>
      </c>
      <c r="N1509" s="285">
        <v>0</v>
      </c>
    </row>
    <row r="1510" spans="2:14" x14ac:dyDescent="0.2">
      <c r="B1510" s="104" t="s">
        <v>1657</v>
      </c>
      <c r="C1510" s="284">
        <v>1538</v>
      </c>
      <c r="D1510" s="285">
        <v>333.02470741222368</v>
      </c>
      <c r="E1510" s="286">
        <v>0.11071027304493453</v>
      </c>
      <c r="F1510" s="285">
        <v>5777</v>
      </c>
      <c r="G1510" s="284">
        <v>234</v>
      </c>
      <c r="H1510" s="285">
        <v>0</v>
      </c>
      <c r="I1510" s="286">
        <v>0</v>
      </c>
      <c r="J1510" s="285">
        <v>0</v>
      </c>
      <c r="K1510" s="284">
        <v>260</v>
      </c>
      <c r="L1510" s="285">
        <v>198.88846153846154</v>
      </c>
      <c r="M1510" s="286">
        <v>0.19868671810161986</v>
      </c>
      <c r="N1510" s="285">
        <v>1455</v>
      </c>
    </row>
    <row r="1511" spans="2:14" x14ac:dyDescent="0.2">
      <c r="B1511" s="104" t="s">
        <v>1658</v>
      </c>
      <c r="C1511" s="284">
        <v>667</v>
      </c>
      <c r="D1511" s="285">
        <v>618.75562218890559</v>
      </c>
      <c r="E1511" s="286">
        <v>0.20228125775016936</v>
      </c>
      <c r="F1511" s="285">
        <v>6686</v>
      </c>
      <c r="G1511" s="284">
        <v>84</v>
      </c>
      <c r="H1511" s="285">
        <v>0</v>
      </c>
      <c r="I1511" s="286">
        <v>0</v>
      </c>
      <c r="J1511" s="285">
        <v>0</v>
      </c>
      <c r="K1511" s="284">
        <v>8</v>
      </c>
      <c r="L1511" s="285">
        <v>231.625</v>
      </c>
      <c r="M1511" s="286">
        <v>0.20373831775700935</v>
      </c>
      <c r="N1511" s="285">
        <v>350</v>
      </c>
    </row>
    <row r="1512" spans="2:14" x14ac:dyDescent="0.2">
      <c r="B1512" s="104" t="s">
        <v>1659</v>
      </c>
      <c r="C1512" s="284">
        <v>24</v>
      </c>
      <c r="D1512" s="285">
        <v>369.41666666666669</v>
      </c>
      <c r="E1512" s="286">
        <v>0.12969003700832316</v>
      </c>
      <c r="F1512" s="285">
        <v>4605</v>
      </c>
      <c r="G1512" s="284">
        <v>17</v>
      </c>
      <c r="H1512" s="285">
        <v>0</v>
      </c>
      <c r="I1512" s="286">
        <v>0</v>
      </c>
      <c r="J1512" s="285">
        <v>0</v>
      </c>
      <c r="K1512" s="284">
        <v>0</v>
      </c>
      <c r="L1512" s="285">
        <v>0</v>
      </c>
      <c r="M1512" s="286">
        <v>0</v>
      </c>
      <c r="N1512" s="285">
        <v>0</v>
      </c>
    </row>
    <row r="1513" spans="2:14" x14ac:dyDescent="0.2">
      <c r="B1513" s="104" t="s">
        <v>1660</v>
      </c>
      <c r="C1513" s="284">
        <v>184</v>
      </c>
      <c r="D1513" s="285">
        <v>77.565217391304344</v>
      </c>
      <c r="E1513" s="286">
        <v>8.7148736611995181E-2</v>
      </c>
      <c r="F1513" s="285">
        <v>180</v>
      </c>
      <c r="G1513" s="284">
        <v>74</v>
      </c>
      <c r="H1513" s="285">
        <v>0</v>
      </c>
      <c r="I1513" s="286">
        <v>0</v>
      </c>
      <c r="J1513" s="285">
        <v>0</v>
      </c>
      <c r="K1513" s="284">
        <v>0</v>
      </c>
      <c r="L1513" s="285">
        <v>0</v>
      </c>
      <c r="M1513" s="286">
        <v>0</v>
      </c>
      <c r="N1513" s="285">
        <v>0</v>
      </c>
    </row>
    <row r="1514" spans="2:14" x14ac:dyDescent="0.2">
      <c r="B1514" s="104" t="s">
        <v>1661</v>
      </c>
      <c r="C1514" s="284">
        <v>494</v>
      </c>
      <c r="D1514" s="285">
        <v>293.30971659919027</v>
      </c>
      <c r="E1514" s="286">
        <v>0.27750645430657372</v>
      </c>
      <c r="F1514" s="285">
        <v>7726</v>
      </c>
      <c r="G1514" s="284">
        <v>119</v>
      </c>
      <c r="H1514" s="285">
        <v>0</v>
      </c>
      <c r="I1514" s="286">
        <v>0</v>
      </c>
      <c r="J1514" s="285">
        <v>0</v>
      </c>
      <c r="K1514" s="284">
        <v>0</v>
      </c>
      <c r="L1514" s="285">
        <v>0</v>
      </c>
      <c r="M1514" s="286">
        <v>0</v>
      </c>
      <c r="N1514" s="285">
        <v>0</v>
      </c>
    </row>
    <row r="1515" spans="2:14" x14ac:dyDescent="0.2">
      <c r="B1515" s="104" t="s">
        <v>1662</v>
      </c>
      <c r="C1515" s="284">
        <v>0</v>
      </c>
      <c r="D1515" s="285">
        <v>0</v>
      </c>
      <c r="E1515" s="286">
        <v>0</v>
      </c>
      <c r="F1515" s="285">
        <v>0</v>
      </c>
      <c r="G1515" s="284">
        <v>4</v>
      </c>
      <c r="H1515" s="285">
        <v>0</v>
      </c>
      <c r="I1515" s="286">
        <v>0</v>
      </c>
      <c r="J1515" s="285">
        <v>0</v>
      </c>
      <c r="K1515" s="284">
        <v>0</v>
      </c>
      <c r="L1515" s="285">
        <v>0</v>
      </c>
      <c r="M1515" s="286">
        <v>0</v>
      </c>
      <c r="N1515" s="285">
        <v>0</v>
      </c>
    </row>
    <row r="1516" spans="2:14" x14ac:dyDescent="0.2">
      <c r="B1516" s="104" t="s">
        <v>1663</v>
      </c>
      <c r="C1516" s="284">
        <v>496</v>
      </c>
      <c r="D1516" s="285">
        <v>307.48185483870969</v>
      </c>
      <c r="E1516" s="286">
        <v>0.23828391707380336</v>
      </c>
      <c r="F1516" s="285">
        <v>5004</v>
      </c>
      <c r="G1516" s="284">
        <v>141</v>
      </c>
      <c r="H1516" s="285">
        <v>0</v>
      </c>
      <c r="I1516" s="286">
        <v>0</v>
      </c>
      <c r="J1516" s="285">
        <v>0</v>
      </c>
      <c r="K1516" s="284">
        <v>4</v>
      </c>
      <c r="L1516" s="285">
        <v>122</v>
      </c>
      <c r="M1516" s="286">
        <v>0.1991836734693877</v>
      </c>
      <c r="N1516" s="285">
        <v>226</v>
      </c>
    </row>
    <row r="1517" spans="2:14" x14ac:dyDescent="0.2">
      <c r="B1517" s="104" t="s">
        <v>1664</v>
      </c>
      <c r="C1517" s="284">
        <v>41</v>
      </c>
      <c r="D1517" s="285">
        <v>415.51219512195121</v>
      </c>
      <c r="E1517" s="286">
        <v>0.22050220036241264</v>
      </c>
      <c r="F1517" s="285">
        <v>1440</v>
      </c>
      <c r="G1517" s="284">
        <v>8</v>
      </c>
      <c r="H1517" s="285">
        <v>0</v>
      </c>
      <c r="I1517" s="286">
        <v>0</v>
      </c>
      <c r="J1517" s="285">
        <v>0</v>
      </c>
      <c r="K1517" s="284">
        <v>0</v>
      </c>
      <c r="L1517" s="285">
        <v>0</v>
      </c>
      <c r="M1517" s="286">
        <v>0</v>
      </c>
      <c r="N1517" s="285">
        <v>0</v>
      </c>
    </row>
    <row r="1518" spans="2:14" x14ac:dyDescent="0.2">
      <c r="B1518" s="104" t="s">
        <v>1665</v>
      </c>
      <c r="C1518" s="284">
        <v>831</v>
      </c>
      <c r="D1518" s="285">
        <v>117.84717208182911</v>
      </c>
      <c r="E1518" s="286">
        <v>0.11478001795580428</v>
      </c>
      <c r="F1518" s="285">
        <v>385</v>
      </c>
      <c r="G1518" s="284">
        <v>589</v>
      </c>
      <c r="H1518" s="285">
        <v>0</v>
      </c>
      <c r="I1518" s="286">
        <v>0</v>
      </c>
      <c r="J1518" s="285">
        <v>0</v>
      </c>
      <c r="K1518" s="284">
        <v>67</v>
      </c>
      <c r="L1518" s="285">
        <v>103.71641791044776</v>
      </c>
      <c r="M1518" s="286">
        <v>0.19138505604671008</v>
      </c>
      <c r="N1518" s="285">
        <v>338</v>
      </c>
    </row>
    <row r="1519" spans="2:14" x14ac:dyDescent="0.2">
      <c r="B1519" s="104" t="s">
        <v>1666</v>
      </c>
      <c r="C1519" s="284">
        <v>1529</v>
      </c>
      <c r="D1519" s="285">
        <v>157.39502943100067</v>
      </c>
      <c r="E1519" s="286">
        <v>8.5732912251452076E-2</v>
      </c>
      <c r="F1519" s="285">
        <v>2920</v>
      </c>
      <c r="G1519" s="284">
        <v>952</v>
      </c>
      <c r="H1519" s="285">
        <v>0</v>
      </c>
      <c r="I1519" s="286">
        <v>0</v>
      </c>
      <c r="J1519" s="285">
        <v>0</v>
      </c>
      <c r="K1519" s="284">
        <v>213</v>
      </c>
      <c r="L1519" s="285">
        <v>118.6150234741784</v>
      </c>
      <c r="M1519" s="286">
        <v>0.19512515349742432</v>
      </c>
      <c r="N1519" s="285">
        <v>534</v>
      </c>
    </row>
    <row r="1520" spans="2:14" x14ac:dyDescent="0.2">
      <c r="B1520" s="104" t="s">
        <v>1667</v>
      </c>
      <c r="C1520" s="284">
        <v>0</v>
      </c>
      <c r="D1520" s="285">
        <v>0</v>
      </c>
      <c r="E1520" s="286">
        <v>0</v>
      </c>
      <c r="F1520" s="285">
        <v>0</v>
      </c>
      <c r="G1520" s="284">
        <v>0</v>
      </c>
      <c r="H1520" s="285">
        <v>0</v>
      </c>
      <c r="I1520" s="286">
        <v>0</v>
      </c>
      <c r="J1520" s="285">
        <v>0</v>
      </c>
      <c r="K1520" s="284">
        <v>0</v>
      </c>
      <c r="L1520" s="285">
        <v>0</v>
      </c>
      <c r="M1520" s="286">
        <v>0</v>
      </c>
      <c r="N1520" s="285">
        <v>0</v>
      </c>
    </row>
    <row r="1521" spans="2:14" x14ac:dyDescent="0.2">
      <c r="B1521" s="104" t="s">
        <v>1668</v>
      </c>
      <c r="C1521" s="284">
        <v>0</v>
      </c>
      <c r="D1521" s="285">
        <v>0</v>
      </c>
      <c r="E1521" s="286">
        <v>0</v>
      </c>
      <c r="F1521" s="285">
        <v>0</v>
      </c>
      <c r="G1521" s="284">
        <v>1</v>
      </c>
      <c r="H1521" s="285">
        <v>0</v>
      </c>
      <c r="I1521" s="286">
        <v>0</v>
      </c>
      <c r="J1521" s="285">
        <v>0</v>
      </c>
      <c r="K1521" s="284">
        <v>0</v>
      </c>
      <c r="L1521" s="285">
        <v>0</v>
      </c>
      <c r="M1521" s="286">
        <v>0</v>
      </c>
      <c r="N1521" s="285">
        <v>0</v>
      </c>
    </row>
    <row r="1522" spans="2:14" x14ac:dyDescent="0.2">
      <c r="B1522" s="104" t="s">
        <v>1669</v>
      </c>
      <c r="C1522" s="284">
        <v>1202</v>
      </c>
      <c r="D1522" s="285">
        <v>120.62229617304493</v>
      </c>
      <c r="E1522" s="286">
        <v>8.970586415551951E-2</v>
      </c>
      <c r="F1522" s="285">
        <v>717</v>
      </c>
      <c r="G1522" s="284">
        <v>523</v>
      </c>
      <c r="H1522" s="285">
        <v>0</v>
      </c>
      <c r="I1522" s="286">
        <v>0</v>
      </c>
      <c r="J1522" s="285">
        <v>0</v>
      </c>
      <c r="K1522" s="284">
        <v>69</v>
      </c>
      <c r="L1522" s="285">
        <v>159.81159420289856</v>
      </c>
      <c r="M1522" s="286">
        <v>0.19769443149628896</v>
      </c>
      <c r="N1522" s="285">
        <v>504</v>
      </c>
    </row>
    <row r="1523" spans="2:14" x14ac:dyDescent="0.2">
      <c r="B1523" s="104" t="s">
        <v>1670</v>
      </c>
      <c r="C1523" s="284">
        <v>574</v>
      </c>
      <c r="D1523" s="285">
        <v>295.59059233449477</v>
      </c>
      <c r="E1523" s="286">
        <v>8.6263497975716641E-2</v>
      </c>
      <c r="F1523" s="285">
        <v>2533</v>
      </c>
      <c r="G1523" s="284">
        <v>43</v>
      </c>
      <c r="H1523" s="285">
        <v>0</v>
      </c>
      <c r="I1523" s="286">
        <v>0</v>
      </c>
      <c r="J1523" s="285">
        <v>0</v>
      </c>
      <c r="K1523" s="284">
        <v>23</v>
      </c>
      <c r="L1523" s="285">
        <v>524.91304347826087</v>
      </c>
      <c r="M1523" s="286">
        <v>0.20591144767362524</v>
      </c>
      <c r="N1523" s="285">
        <v>4753</v>
      </c>
    </row>
    <row r="1524" spans="2:14" x14ac:dyDescent="0.2">
      <c r="B1524" s="104" t="s">
        <v>1671</v>
      </c>
      <c r="C1524" s="284">
        <v>18</v>
      </c>
      <c r="D1524" s="285">
        <v>183.33333333333334</v>
      </c>
      <c r="E1524" s="286">
        <v>0.18843145092217206</v>
      </c>
      <c r="F1524" s="285">
        <v>269</v>
      </c>
      <c r="G1524" s="284">
        <v>3</v>
      </c>
      <c r="H1524" s="285">
        <v>0</v>
      </c>
      <c r="I1524" s="286">
        <v>0</v>
      </c>
      <c r="J1524" s="285">
        <v>0</v>
      </c>
      <c r="K1524" s="284">
        <v>0</v>
      </c>
      <c r="L1524" s="285">
        <v>0</v>
      </c>
      <c r="M1524" s="286">
        <v>0</v>
      </c>
      <c r="N1524" s="285">
        <v>0</v>
      </c>
    </row>
    <row r="1525" spans="2:14" x14ac:dyDescent="0.2">
      <c r="B1525" s="104" t="s">
        <v>1672</v>
      </c>
      <c r="C1525" s="284">
        <v>948</v>
      </c>
      <c r="D1525" s="285">
        <v>89.001054852320678</v>
      </c>
      <c r="E1525" s="286">
        <v>8.8821631409126134E-2</v>
      </c>
      <c r="F1525" s="285">
        <v>371</v>
      </c>
      <c r="G1525" s="284">
        <v>789</v>
      </c>
      <c r="H1525" s="285">
        <v>0</v>
      </c>
      <c r="I1525" s="286">
        <v>0</v>
      </c>
      <c r="J1525" s="285">
        <v>0</v>
      </c>
      <c r="K1525" s="284">
        <v>37</v>
      </c>
      <c r="L1525" s="285">
        <v>108.54054054054055</v>
      </c>
      <c r="M1525" s="286">
        <v>0.19395344344634413</v>
      </c>
      <c r="N1525" s="285">
        <v>316</v>
      </c>
    </row>
    <row r="1526" spans="2:14" x14ac:dyDescent="0.2">
      <c r="B1526" s="104" t="s">
        <v>1673</v>
      </c>
      <c r="C1526" s="284">
        <v>633</v>
      </c>
      <c r="D1526" s="285">
        <v>123.1437598736177</v>
      </c>
      <c r="E1526" s="286">
        <v>0.12936535464694621</v>
      </c>
      <c r="F1526" s="285">
        <v>1317</v>
      </c>
      <c r="G1526" s="284">
        <v>212</v>
      </c>
      <c r="H1526" s="285">
        <v>0</v>
      </c>
      <c r="I1526" s="286">
        <v>0</v>
      </c>
      <c r="J1526" s="285">
        <v>0</v>
      </c>
      <c r="K1526" s="284">
        <v>2</v>
      </c>
      <c r="L1526" s="285">
        <v>81</v>
      </c>
      <c r="M1526" s="286">
        <v>0.18793503480278417</v>
      </c>
      <c r="N1526" s="285">
        <v>103</v>
      </c>
    </row>
    <row r="1527" spans="2:14" x14ac:dyDescent="0.2">
      <c r="B1527" s="104" t="s">
        <v>1674</v>
      </c>
      <c r="C1527" s="284">
        <v>51</v>
      </c>
      <c r="D1527" s="285">
        <v>115.3921568627451</v>
      </c>
      <c r="E1527" s="286">
        <v>9.9595525393897377E-2</v>
      </c>
      <c r="F1527" s="285">
        <v>183</v>
      </c>
      <c r="G1527" s="284">
        <v>16</v>
      </c>
      <c r="H1527" s="285">
        <v>0</v>
      </c>
      <c r="I1527" s="286">
        <v>0</v>
      </c>
      <c r="J1527" s="285">
        <v>0</v>
      </c>
      <c r="K1527" s="284">
        <v>0</v>
      </c>
      <c r="L1527" s="285">
        <v>0</v>
      </c>
      <c r="M1527" s="286">
        <v>0</v>
      </c>
      <c r="N1527" s="285">
        <v>0</v>
      </c>
    </row>
    <row r="1528" spans="2:14" x14ac:dyDescent="0.2">
      <c r="B1528" s="104" t="s">
        <v>1675</v>
      </c>
      <c r="C1528" s="284">
        <v>1555</v>
      </c>
      <c r="D1528" s="285">
        <v>170.39935691318328</v>
      </c>
      <c r="E1528" s="286">
        <v>0.11327027407139201</v>
      </c>
      <c r="F1528" s="285">
        <v>559</v>
      </c>
      <c r="G1528" s="284">
        <v>540</v>
      </c>
      <c r="H1528" s="285">
        <v>0</v>
      </c>
      <c r="I1528" s="286">
        <v>0</v>
      </c>
      <c r="J1528" s="285">
        <v>0</v>
      </c>
      <c r="K1528" s="284">
        <v>103</v>
      </c>
      <c r="L1528" s="285">
        <v>131.77669902912621</v>
      </c>
      <c r="M1528" s="286">
        <v>0.19346056813808632</v>
      </c>
      <c r="N1528" s="285">
        <v>423</v>
      </c>
    </row>
    <row r="1529" spans="2:14" x14ac:dyDescent="0.2">
      <c r="B1529" s="104" t="s">
        <v>1676</v>
      </c>
      <c r="C1529" s="284">
        <v>221</v>
      </c>
      <c r="D1529" s="285">
        <v>145.50678733031674</v>
      </c>
      <c r="E1529" s="286">
        <v>0.10500244897959177</v>
      </c>
      <c r="F1529" s="285">
        <v>508</v>
      </c>
      <c r="G1529" s="284">
        <v>83</v>
      </c>
      <c r="H1529" s="285">
        <v>0</v>
      </c>
      <c r="I1529" s="286">
        <v>0</v>
      </c>
      <c r="J1529" s="285">
        <v>0</v>
      </c>
      <c r="K1529" s="284">
        <v>69</v>
      </c>
      <c r="L1529" s="285">
        <v>125.10144927536231</v>
      </c>
      <c r="M1529" s="286">
        <v>0.19512636195126354</v>
      </c>
      <c r="N1529" s="285">
        <v>259</v>
      </c>
    </row>
    <row r="1530" spans="2:14" x14ac:dyDescent="0.2">
      <c r="B1530" s="104" t="s">
        <v>1677</v>
      </c>
      <c r="C1530" s="284">
        <v>2786</v>
      </c>
      <c r="D1530" s="285">
        <v>308.713567839196</v>
      </c>
      <c r="E1530" s="286">
        <v>0.12035807000218446</v>
      </c>
      <c r="F1530" s="285">
        <v>2897</v>
      </c>
      <c r="G1530" s="284">
        <v>839</v>
      </c>
      <c r="H1530" s="285">
        <v>0</v>
      </c>
      <c r="I1530" s="286">
        <v>0</v>
      </c>
      <c r="J1530" s="285">
        <v>0</v>
      </c>
      <c r="K1530" s="284">
        <v>137</v>
      </c>
      <c r="L1530" s="285">
        <v>157.4014598540146</v>
      </c>
      <c r="M1530" s="286">
        <v>0.19648470601098866</v>
      </c>
      <c r="N1530" s="285">
        <v>418</v>
      </c>
    </row>
    <row r="1531" spans="2:14" x14ac:dyDescent="0.2">
      <c r="B1531" s="104" t="s">
        <v>1678</v>
      </c>
      <c r="C1531" s="284">
        <v>0</v>
      </c>
      <c r="D1531" s="285">
        <v>0</v>
      </c>
      <c r="E1531" s="286">
        <v>0</v>
      </c>
      <c r="F1531" s="285">
        <v>0</v>
      </c>
      <c r="G1531" s="284">
        <v>0</v>
      </c>
      <c r="H1531" s="285">
        <v>0</v>
      </c>
      <c r="I1531" s="286">
        <v>0</v>
      </c>
      <c r="J1531" s="285">
        <v>0</v>
      </c>
      <c r="K1531" s="284">
        <v>0</v>
      </c>
      <c r="L1531" s="285">
        <v>0</v>
      </c>
      <c r="M1531" s="286">
        <v>0</v>
      </c>
      <c r="N1531" s="285">
        <v>0</v>
      </c>
    </row>
    <row r="1532" spans="2:14" x14ac:dyDescent="0.2">
      <c r="B1532" s="104" t="s">
        <v>1679</v>
      </c>
      <c r="C1532" s="284">
        <v>1217</v>
      </c>
      <c r="D1532" s="285">
        <v>231.71980279375512</v>
      </c>
      <c r="E1532" s="286">
        <v>0.19786407303772857</v>
      </c>
      <c r="F1532" s="285">
        <v>642</v>
      </c>
      <c r="G1532" s="284">
        <v>631</v>
      </c>
      <c r="H1532" s="285">
        <v>0</v>
      </c>
      <c r="I1532" s="286">
        <v>0</v>
      </c>
      <c r="J1532" s="285">
        <v>0</v>
      </c>
      <c r="K1532" s="284">
        <v>217</v>
      </c>
      <c r="L1532" s="285">
        <v>123.21658986175115</v>
      </c>
      <c r="M1532" s="286">
        <v>0.1961054677472589</v>
      </c>
      <c r="N1532" s="285">
        <v>446</v>
      </c>
    </row>
    <row r="1533" spans="2:14" x14ac:dyDescent="0.2">
      <c r="B1533" s="104" t="s">
        <v>1680</v>
      </c>
      <c r="C1533" s="284">
        <v>1794</v>
      </c>
      <c r="D1533" s="285">
        <v>163.25195094760312</v>
      </c>
      <c r="E1533" s="286">
        <v>0.1412609174623447</v>
      </c>
      <c r="F1533" s="285">
        <v>432</v>
      </c>
      <c r="G1533" s="284">
        <v>973</v>
      </c>
      <c r="H1533" s="285">
        <v>0</v>
      </c>
      <c r="I1533" s="286">
        <v>0</v>
      </c>
      <c r="J1533" s="285">
        <v>0</v>
      </c>
      <c r="K1533" s="284">
        <v>174</v>
      </c>
      <c r="L1533" s="285">
        <v>97.310344827586206</v>
      </c>
      <c r="M1533" s="286">
        <v>0.19400522480406979</v>
      </c>
      <c r="N1533" s="285">
        <v>301</v>
      </c>
    </row>
    <row r="1534" spans="2:14" x14ac:dyDescent="0.2">
      <c r="B1534" s="104" t="s">
        <v>1681</v>
      </c>
      <c r="C1534" s="284">
        <v>0</v>
      </c>
      <c r="D1534" s="285">
        <v>0</v>
      </c>
      <c r="E1534" s="286">
        <v>0</v>
      </c>
      <c r="F1534" s="285">
        <v>0</v>
      </c>
      <c r="G1534" s="284">
        <v>0</v>
      </c>
      <c r="H1534" s="285">
        <v>0</v>
      </c>
      <c r="I1534" s="286">
        <v>0</v>
      </c>
      <c r="J1534" s="285">
        <v>0</v>
      </c>
      <c r="K1534" s="284">
        <v>0</v>
      </c>
      <c r="L1534" s="285">
        <v>0</v>
      </c>
      <c r="M1534" s="286">
        <v>0</v>
      </c>
      <c r="N1534" s="285">
        <v>0</v>
      </c>
    </row>
    <row r="1535" spans="2:14" x14ac:dyDescent="0.2">
      <c r="B1535" s="104" t="s">
        <v>1682</v>
      </c>
      <c r="C1535" s="284">
        <v>0</v>
      </c>
      <c r="D1535" s="285">
        <v>0</v>
      </c>
      <c r="E1535" s="286">
        <v>0</v>
      </c>
      <c r="F1535" s="285">
        <v>0</v>
      </c>
      <c r="G1535" s="284">
        <v>0</v>
      </c>
      <c r="H1535" s="285">
        <v>0</v>
      </c>
      <c r="I1535" s="286">
        <v>0</v>
      </c>
      <c r="J1535" s="285">
        <v>0</v>
      </c>
      <c r="K1535" s="284">
        <v>0</v>
      </c>
      <c r="L1535" s="285">
        <v>0</v>
      </c>
      <c r="M1535" s="286">
        <v>0</v>
      </c>
      <c r="N1535" s="285">
        <v>0</v>
      </c>
    </row>
    <row r="1536" spans="2:14" x14ac:dyDescent="0.2">
      <c r="B1536" s="104" t="s">
        <v>1683</v>
      </c>
      <c r="C1536" s="284">
        <v>284</v>
      </c>
      <c r="D1536" s="285">
        <v>203.99295774647888</v>
      </c>
      <c r="E1536" s="286">
        <v>0.14136898588847924</v>
      </c>
      <c r="F1536" s="285">
        <v>573</v>
      </c>
      <c r="G1536" s="284">
        <v>44</v>
      </c>
      <c r="H1536" s="285">
        <v>0</v>
      </c>
      <c r="I1536" s="286">
        <v>0</v>
      </c>
      <c r="J1536" s="285">
        <v>0</v>
      </c>
      <c r="K1536" s="284">
        <v>0</v>
      </c>
      <c r="L1536" s="285">
        <v>0</v>
      </c>
      <c r="M1536" s="286">
        <v>0</v>
      </c>
      <c r="N1536" s="285">
        <v>0</v>
      </c>
    </row>
    <row r="1537" spans="2:15" x14ac:dyDescent="0.2">
      <c r="B1537" s="104" t="s">
        <v>1684</v>
      </c>
      <c r="C1537" s="284">
        <v>848</v>
      </c>
      <c r="D1537" s="285">
        <v>223.20518867924528</v>
      </c>
      <c r="E1537" s="286">
        <v>0.1313100129799043</v>
      </c>
      <c r="F1537" s="285">
        <v>1006</v>
      </c>
      <c r="G1537" s="284">
        <v>191</v>
      </c>
      <c r="H1537" s="285">
        <v>0</v>
      </c>
      <c r="I1537" s="286">
        <v>0</v>
      </c>
      <c r="J1537" s="285">
        <v>0</v>
      </c>
      <c r="K1537" s="284">
        <v>79</v>
      </c>
      <c r="L1537" s="285">
        <v>154.12658227848101</v>
      </c>
      <c r="M1537" s="286">
        <v>0.19863293039038155</v>
      </c>
      <c r="N1537" s="285">
        <v>479</v>
      </c>
    </row>
    <row r="1538" spans="2:15" x14ac:dyDescent="0.2">
      <c r="B1538" s="105" t="s">
        <v>1685</v>
      </c>
      <c r="C1538" s="287">
        <v>186</v>
      </c>
      <c r="D1538" s="288">
        <v>2.263440860215054</v>
      </c>
      <c r="E1538" s="289">
        <v>1.0896319321684889E-3</v>
      </c>
      <c r="F1538" s="288">
        <v>707</v>
      </c>
      <c r="G1538" s="287">
        <v>23</v>
      </c>
      <c r="H1538" s="288">
        <v>0</v>
      </c>
      <c r="I1538" s="289">
        <v>0</v>
      </c>
      <c r="J1538" s="288">
        <v>0</v>
      </c>
      <c r="K1538" s="287">
        <v>0</v>
      </c>
      <c r="L1538" s="288">
        <v>0</v>
      </c>
      <c r="M1538" s="289">
        <v>0</v>
      </c>
      <c r="N1538" s="288">
        <v>0</v>
      </c>
    </row>
    <row r="1540" spans="2:15" x14ac:dyDescent="0.2">
      <c r="O1540" s="12" t="s">
        <v>313</v>
      </c>
    </row>
    <row r="1541" spans="2:15" x14ac:dyDescent="0.2">
      <c r="O1541" s="12" t="s">
        <v>332</v>
      </c>
    </row>
    <row r="1542" spans="2:15" x14ac:dyDescent="0.2">
      <c r="B1542" s="3" t="s">
        <v>0</v>
      </c>
      <c r="C1542" s="272"/>
      <c r="D1542" s="273"/>
      <c r="E1542" s="274"/>
      <c r="F1542" s="274"/>
      <c r="G1542" s="272"/>
      <c r="H1542" s="273"/>
      <c r="I1542" s="274"/>
      <c r="J1542" s="274"/>
      <c r="K1542" s="272"/>
      <c r="L1542" s="273"/>
      <c r="M1542" s="274"/>
      <c r="N1542" s="274"/>
    </row>
    <row r="1543" spans="2:15" x14ac:dyDescent="0.2">
      <c r="B1543" s="3" t="s">
        <v>277</v>
      </c>
      <c r="C1543" s="272"/>
      <c r="D1543" s="273"/>
      <c r="E1543" s="274"/>
      <c r="F1543" s="274"/>
      <c r="G1543" s="272"/>
      <c r="H1543" s="273"/>
      <c r="I1543" s="274"/>
      <c r="J1543" s="274"/>
      <c r="K1543" s="272"/>
      <c r="L1543" s="273"/>
      <c r="M1543" s="274"/>
      <c r="N1543" s="274"/>
    </row>
    <row r="1544" spans="2:15" x14ac:dyDescent="0.2">
      <c r="B1544" s="103" t="s">
        <v>308</v>
      </c>
      <c r="C1544" s="272"/>
      <c r="D1544" s="273"/>
      <c r="E1544" s="274"/>
      <c r="F1544" s="274"/>
      <c r="G1544" s="272"/>
      <c r="H1544" s="273"/>
      <c r="I1544" s="274"/>
      <c r="J1544" s="274"/>
      <c r="K1544" s="272"/>
      <c r="L1544" s="273"/>
      <c r="M1544" s="274"/>
      <c r="N1544" s="274"/>
    </row>
    <row r="1545" spans="2:15" x14ac:dyDescent="0.2">
      <c r="B1545" s="3"/>
      <c r="C1545" s="101"/>
      <c r="D1545" s="101"/>
      <c r="E1545" s="101"/>
      <c r="F1545" s="101"/>
      <c r="G1545" s="101"/>
      <c r="H1545" s="101"/>
      <c r="I1545" s="101"/>
      <c r="J1545" s="101"/>
      <c r="K1545" s="101"/>
      <c r="L1545" s="101"/>
      <c r="M1545" s="101"/>
      <c r="N1545" s="101"/>
    </row>
    <row r="1546" spans="2:15" x14ac:dyDescent="0.2">
      <c r="B1546" s="109"/>
      <c r="C1546" s="180" t="s">
        <v>152</v>
      </c>
      <c r="D1546" s="275"/>
      <c r="E1546" s="276"/>
      <c r="F1546" s="277"/>
      <c r="G1546" s="180" t="s">
        <v>2699</v>
      </c>
      <c r="H1546" s="275"/>
      <c r="I1546" s="276"/>
      <c r="J1546" s="277"/>
      <c r="K1546" s="180" t="s">
        <v>376</v>
      </c>
      <c r="L1546" s="275"/>
      <c r="M1546" s="276"/>
      <c r="N1546" s="277"/>
    </row>
    <row r="1547" spans="2:15" ht="25.5" x14ac:dyDescent="0.2">
      <c r="B1547" s="181" t="s">
        <v>314</v>
      </c>
      <c r="C1547" s="278" t="s">
        <v>2853</v>
      </c>
      <c r="D1547" s="279" t="s">
        <v>2850</v>
      </c>
      <c r="E1547" s="280" t="s">
        <v>2851</v>
      </c>
      <c r="F1547" s="279" t="s">
        <v>2852</v>
      </c>
      <c r="G1547" s="278" t="s">
        <v>2853</v>
      </c>
      <c r="H1547" s="279" t="s">
        <v>2850</v>
      </c>
      <c r="I1547" s="280" t="s">
        <v>2851</v>
      </c>
      <c r="J1547" s="279" t="s">
        <v>2852</v>
      </c>
      <c r="K1547" s="278" t="s">
        <v>2853</v>
      </c>
      <c r="L1547" s="279" t="s">
        <v>2850</v>
      </c>
      <c r="M1547" s="280" t="s">
        <v>2851</v>
      </c>
      <c r="N1547" s="279" t="s">
        <v>2852</v>
      </c>
    </row>
    <row r="1548" spans="2:15" x14ac:dyDescent="0.2">
      <c r="B1548" s="129" t="s">
        <v>1686</v>
      </c>
      <c r="C1548" s="281">
        <v>19</v>
      </c>
      <c r="D1548" s="282">
        <v>-1.5789473684210527</v>
      </c>
      <c r="E1548" s="283">
        <v>-7.7413361546208037E-4</v>
      </c>
      <c r="F1548" s="282">
        <v>66</v>
      </c>
      <c r="G1548" s="281">
        <v>3</v>
      </c>
      <c r="H1548" s="282">
        <v>0</v>
      </c>
      <c r="I1548" s="283">
        <v>0</v>
      </c>
      <c r="J1548" s="282">
        <v>0</v>
      </c>
      <c r="K1548" s="281">
        <v>0</v>
      </c>
      <c r="L1548" s="282">
        <v>0</v>
      </c>
      <c r="M1548" s="283">
        <v>0</v>
      </c>
      <c r="N1548" s="282">
        <v>0</v>
      </c>
    </row>
    <row r="1549" spans="2:15" x14ac:dyDescent="0.2">
      <c r="B1549" s="104" t="s">
        <v>1687</v>
      </c>
      <c r="C1549" s="284">
        <v>1549</v>
      </c>
      <c r="D1549" s="285">
        <v>144.29244673983214</v>
      </c>
      <c r="E1549" s="286">
        <v>5.0498890876629954E-2</v>
      </c>
      <c r="F1549" s="285">
        <v>2409</v>
      </c>
      <c r="G1549" s="284">
        <v>275</v>
      </c>
      <c r="H1549" s="285">
        <v>0</v>
      </c>
      <c r="I1549" s="286">
        <v>0</v>
      </c>
      <c r="J1549" s="285">
        <v>0</v>
      </c>
      <c r="K1549" s="284">
        <v>168</v>
      </c>
      <c r="L1549" s="285">
        <v>155.16071428571428</v>
      </c>
      <c r="M1549" s="286">
        <v>0.19602195818920132</v>
      </c>
      <c r="N1549" s="285">
        <v>837</v>
      </c>
    </row>
    <row r="1550" spans="2:15" x14ac:dyDescent="0.2">
      <c r="B1550" s="104" t="s">
        <v>1688</v>
      </c>
      <c r="C1550" s="284">
        <v>0</v>
      </c>
      <c r="D1550" s="285">
        <v>0</v>
      </c>
      <c r="E1550" s="286">
        <v>0</v>
      </c>
      <c r="F1550" s="285">
        <v>0</v>
      </c>
      <c r="G1550" s="284">
        <v>0</v>
      </c>
      <c r="H1550" s="285">
        <v>0</v>
      </c>
      <c r="I1550" s="286">
        <v>0</v>
      </c>
      <c r="J1550" s="285">
        <v>0</v>
      </c>
      <c r="K1550" s="284">
        <v>0</v>
      </c>
      <c r="L1550" s="285">
        <v>0</v>
      </c>
      <c r="M1550" s="286">
        <v>0</v>
      </c>
      <c r="N1550" s="285">
        <v>0</v>
      </c>
    </row>
    <row r="1551" spans="2:15" x14ac:dyDescent="0.2">
      <c r="B1551" s="104" t="s">
        <v>1689</v>
      </c>
      <c r="C1551" s="284">
        <v>1771</v>
      </c>
      <c r="D1551" s="285">
        <v>171.2394127611519</v>
      </c>
      <c r="E1551" s="286">
        <v>8.1663521463855027E-2</v>
      </c>
      <c r="F1551" s="285">
        <v>955</v>
      </c>
      <c r="G1551" s="284">
        <v>184</v>
      </c>
      <c r="H1551" s="285">
        <v>0</v>
      </c>
      <c r="I1551" s="286">
        <v>0</v>
      </c>
      <c r="J1551" s="285">
        <v>0</v>
      </c>
      <c r="K1551" s="284">
        <v>19</v>
      </c>
      <c r="L1551" s="285">
        <v>159.42105263157896</v>
      </c>
      <c r="M1551" s="286">
        <v>0.20108876053906921</v>
      </c>
      <c r="N1551" s="285">
        <v>576</v>
      </c>
    </row>
    <row r="1552" spans="2:15" x14ac:dyDescent="0.2">
      <c r="B1552" s="104" t="s">
        <v>1690</v>
      </c>
      <c r="C1552" s="284">
        <v>2056</v>
      </c>
      <c r="D1552" s="285">
        <v>194.81809338521401</v>
      </c>
      <c r="E1552" s="286">
        <v>0.11196241849065713</v>
      </c>
      <c r="F1552" s="285">
        <v>1318</v>
      </c>
      <c r="G1552" s="284">
        <v>845</v>
      </c>
      <c r="H1552" s="285">
        <v>0</v>
      </c>
      <c r="I1552" s="286">
        <v>0</v>
      </c>
      <c r="J1552" s="285">
        <v>0</v>
      </c>
      <c r="K1552" s="284">
        <v>233</v>
      </c>
      <c r="L1552" s="285">
        <v>167.48068669527896</v>
      </c>
      <c r="M1552" s="286">
        <v>0.1979566679686906</v>
      </c>
      <c r="N1552" s="285">
        <v>909</v>
      </c>
    </row>
    <row r="1553" spans="2:14" x14ac:dyDescent="0.2">
      <c r="B1553" s="104" t="s">
        <v>1691</v>
      </c>
      <c r="C1553" s="284">
        <v>0</v>
      </c>
      <c r="D1553" s="285">
        <v>0</v>
      </c>
      <c r="E1553" s="286">
        <v>0</v>
      </c>
      <c r="F1553" s="285">
        <v>0</v>
      </c>
      <c r="G1553" s="284">
        <v>0</v>
      </c>
      <c r="H1553" s="285">
        <v>0</v>
      </c>
      <c r="I1553" s="286">
        <v>0</v>
      </c>
      <c r="J1553" s="285">
        <v>0</v>
      </c>
      <c r="K1553" s="284">
        <v>0</v>
      </c>
      <c r="L1553" s="285">
        <v>0</v>
      </c>
      <c r="M1553" s="286">
        <v>0</v>
      </c>
      <c r="N1553" s="285">
        <v>0</v>
      </c>
    </row>
    <row r="1554" spans="2:14" x14ac:dyDescent="0.2">
      <c r="B1554" s="104" t="s">
        <v>1692</v>
      </c>
      <c r="C1554" s="284">
        <v>542</v>
      </c>
      <c r="D1554" s="285">
        <v>474.1107011070111</v>
      </c>
      <c r="E1554" s="286">
        <v>0.11103534993453712</v>
      </c>
      <c r="F1554" s="285">
        <v>3182</v>
      </c>
      <c r="G1554" s="284">
        <v>66</v>
      </c>
      <c r="H1554" s="285">
        <v>0</v>
      </c>
      <c r="I1554" s="286">
        <v>0</v>
      </c>
      <c r="J1554" s="285">
        <v>0</v>
      </c>
      <c r="K1554" s="284">
        <v>1</v>
      </c>
      <c r="L1554" s="285">
        <v>125</v>
      </c>
      <c r="M1554" s="286">
        <v>0.1788268955650929</v>
      </c>
      <c r="N1554" s="285">
        <v>125</v>
      </c>
    </row>
    <row r="1555" spans="2:14" x14ac:dyDescent="0.2">
      <c r="B1555" s="104" t="s">
        <v>1693</v>
      </c>
      <c r="C1555" s="284">
        <v>968</v>
      </c>
      <c r="D1555" s="285">
        <v>85.424586776859499</v>
      </c>
      <c r="E1555" s="286">
        <v>2.2250152296939163E-2</v>
      </c>
      <c r="F1555" s="285">
        <v>787</v>
      </c>
      <c r="G1555" s="284">
        <v>124</v>
      </c>
      <c r="H1555" s="285">
        <v>0</v>
      </c>
      <c r="I1555" s="286">
        <v>0</v>
      </c>
      <c r="J1555" s="285">
        <v>0</v>
      </c>
      <c r="K1555" s="284">
        <v>1</v>
      </c>
      <c r="L1555" s="285">
        <v>206</v>
      </c>
      <c r="M1555" s="286">
        <v>0.20396039603960392</v>
      </c>
      <c r="N1555" s="285">
        <v>206</v>
      </c>
    </row>
    <row r="1556" spans="2:14" x14ac:dyDescent="0.2">
      <c r="B1556" s="104" t="s">
        <v>1694</v>
      </c>
      <c r="C1556" s="284">
        <v>1179</v>
      </c>
      <c r="D1556" s="285">
        <v>160.36386768447838</v>
      </c>
      <c r="E1556" s="286">
        <v>0.11211084605682831</v>
      </c>
      <c r="F1556" s="285">
        <v>700</v>
      </c>
      <c r="G1556" s="284">
        <v>369</v>
      </c>
      <c r="H1556" s="285">
        <v>0</v>
      </c>
      <c r="I1556" s="286">
        <v>0</v>
      </c>
      <c r="J1556" s="285">
        <v>0</v>
      </c>
      <c r="K1556" s="284">
        <v>115</v>
      </c>
      <c r="L1556" s="285">
        <v>120.84347826086956</v>
      </c>
      <c r="M1556" s="286">
        <v>0.19619940421566828</v>
      </c>
      <c r="N1556" s="285">
        <v>395</v>
      </c>
    </row>
    <row r="1557" spans="2:14" x14ac:dyDescent="0.2">
      <c r="B1557" s="104" t="s">
        <v>1695</v>
      </c>
      <c r="C1557" s="284">
        <v>233</v>
      </c>
      <c r="D1557" s="285">
        <v>209.92274678111588</v>
      </c>
      <c r="E1557" s="286">
        <v>0.14162325873635861</v>
      </c>
      <c r="F1557" s="285">
        <v>569</v>
      </c>
      <c r="G1557" s="284">
        <v>22</v>
      </c>
      <c r="H1557" s="285">
        <v>0</v>
      </c>
      <c r="I1557" s="286">
        <v>0</v>
      </c>
      <c r="J1557" s="285">
        <v>0</v>
      </c>
      <c r="K1557" s="284">
        <v>0</v>
      </c>
      <c r="L1557" s="285">
        <v>0</v>
      </c>
      <c r="M1557" s="286">
        <v>0</v>
      </c>
      <c r="N1557" s="285">
        <v>0</v>
      </c>
    </row>
    <row r="1558" spans="2:14" x14ac:dyDescent="0.2">
      <c r="B1558" s="104" t="s">
        <v>1696</v>
      </c>
      <c r="C1558" s="284">
        <v>180</v>
      </c>
      <c r="D1558" s="285">
        <v>219.3388888888889</v>
      </c>
      <c r="E1558" s="286">
        <v>0.15774039018582364</v>
      </c>
      <c r="F1558" s="285">
        <v>1054</v>
      </c>
      <c r="G1558" s="284">
        <v>27</v>
      </c>
      <c r="H1558" s="285">
        <v>0</v>
      </c>
      <c r="I1558" s="286">
        <v>0</v>
      </c>
      <c r="J1558" s="285">
        <v>0</v>
      </c>
      <c r="K1558" s="284">
        <v>0</v>
      </c>
      <c r="L1558" s="285">
        <v>0</v>
      </c>
      <c r="M1558" s="286">
        <v>0</v>
      </c>
      <c r="N1558" s="285">
        <v>0</v>
      </c>
    </row>
    <row r="1559" spans="2:14" x14ac:dyDescent="0.2">
      <c r="B1559" s="104" t="s">
        <v>1697</v>
      </c>
      <c r="C1559" s="284">
        <v>0</v>
      </c>
      <c r="D1559" s="285">
        <v>0</v>
      </c>
      <c r="E1559" s="286">
        <v>0</v>
      </c>
      <c r="F1559" s="285">
        <v>0</v>
      </c>
      <c r="G1559" s="284">
        <v>0</v>
      </c>
      <c r="H1559" s="285">
        <v>0</v>
      </c>
      <c r="I1559" s="286">
        <v>0</v>
      </c>
      <c r="J1559" s="285">
        <v>0</v>
      </c>
      <c r="K1559" s="284">
        <v>0</v>
      </c>
      <c r="L1559" s="285">
        <v>0</v>
      </c>
      <c r="M1559" s="286">
        <v>0</v>
      </c>
      <c r="N1559" s="285">
        <v>0</v>
      </c>
    </row>
    <row r="1560" spans="2:14" x14ac:dyDescent="0.2">
      <c r="B1560" s="104" t="s">
        <v>1698</v>
      </c>
      <c r="C1560" s="284">
        <v>1106</v>
      </c>
      <c r="D1560" s="285">
        <v>164.00904159132008</v>
      </c>
      <c r="E1560" s="286">
        <v>0.12447333821910767</v>
      </c>
      <c r="F1560" s="285">
        <v>618</v>
      </c>
      <c r="G1560" s="284">
        <v>931</v>
      </c>
      <c r="H1560" s="285">
        <v>0</v>
      </c>
      <c r="I1560" s="286">
        <v>0</v>
      </c>
      <c r="J1560" s="285">
        <v>0</v>
      </c>
      <c r="K1560" s="284">
        <v>230</v>
      </c>
      <c r="L1560" s="285">
        <v>113.43478260869566</v>
      </c>
      <c r="M1560" s="286">
        <v>0.19596502824179796</v>
      </c>
      <c r="N1560" s="285">
        <v>466</v>
      </c>
    </row>
    <row r="1561" spans="2:14" x14ac:dyDescent="0.2">
      <c r="B1561" s="104" t="s">
        <v>1699</v>
      </c>
      <c r="C1561" s="284">
        <v>395</v>
      </c>
      <c r="D1561" s="285">
        <v>150.69873417721519</v>
      </c>
      <c r="E1561" s="286">
        <v>0.12360896822249035</v>
      </c>
      <c r="F1561" s="285">
        <v>607</v>
      </c>
      <c r="G1561" s="284">
        <v>489</v>
      </c>
      <c r="H1561" s="285">
        <v>0</v>
      </c>
      <c r="I1561" s="286">
        <v>0</v>
      </c>
      <c r="J1561" s="285">
        <v>0</v>
      </c>
      <c r="K1561" s="284">
        <v>51</v>
      </c>
      <c r="L1561" s="285">
        <v>138</v>
      </c>
      <c r="M1561" s="286">
        <v>0.19506111249688196</v>
      </c>
      <c r="N1561" s="285">
        <v>395</v>
      </c>
    </row>
    <row r="1562" spans="2:14" x14ac:dyDescent="0.2">
      <c r="B1562" s="104" t="s">
        <v>1700</v>
      </c>
      <c r="C1562" s="284">
        <v>0</v>
      </c>
      <c r="D1562" s="285">
        <v>0</v>
      </c>
      <c r="E1562" s="286">
        <v>0</v>
      </c>
      <c r="F1562" s="285">
        <v>0</v>
      </c>
      <c r="G1562" s="284">
        <v>0</v>
      </c>
      <c r="H1562" s="285">
        <v>0</v>
      </c>
      <c r="I1562" s="286">
        <v>0</v>
      </c>
      <c r="J1562" s="285">
        <v>0</v>
      </c>
      <c r="K1562" s="284">
        <v>0</v>
      </c>
      <c r="L1562" s="285">
        <v>0</v>
      </c>
      <c r="M1562" s="286">
        <v>0</v>
      </c>
      <c r="N1562" s="285">
        <v>0</v>
      </c>
    </row>
    <row r="1563" spans="2:14" x14ac:dyDescent="0.2">
      <c r="B1563" s="104" t="s">
        <v>1701</v>
      </c>
      <c r="C1563" s="284">
        <v>569</v>
      </c>
      <c r="D1563" s="285">
        <v>125.24956063268893</v>
      </c>
      <c r="E1563" s="286">
        <v>0.12319146214559562</v>
      </c>
      <c r="F1563" s="285">
        <v>375</v>
      </c>
      <c r="G1563" s="284">
        <v>768</v>
      </c>
      <c r="H1563" s="285">
        <v>0</v>
      </c>
      <c r="I1563" s="286">
        <v>0</v>
      </c>
      <c r="J1563" s="285">
        <v>0</v>
      </c>
      <c r="K1563" s="284">
        <v>579</v>
      </c>
      <c r="L1563" s="285">
        <v>123.20379965457686</v>
      </c>
      <c r="M1563" s="286">
        <v>0.19629830407731408</v>
      </c>
      <c r="N1563" s="285">
        <v>625</v>
      </c>
    </row>
    <row r="1564" spans="2:14" x14ac:dyDescent="0.2">
      <c r="B1564" s="104" t="s">
        <v>1702</v>
      </c>
      <c r="C1564" s="284">
        <v>2041</v>
      </c>
      <c r="D1564" s="285">
        <v>147.44145026947575</v>
      </c>
      <c r="E1564" s="286">
        <v>0.11602128362578856</v>
      </c>
      <c r="F1564" s="285">
        <v>469</v>
      </c>
      <c r="G1564" s="284">
        <v>521</v>
      </c>
      <c r="H1564" s="285">
        <v>0</v>
      </c>
      <c r="I1564" s="286">
        <v>0</v>
      </c>
      <c r="J1564" s="285">
        <v>0</v>
      </c>
      <c r="K1564" s="284">
        <v>157</v>
      </c>
      <c r="L1564" s="285">
        <v>140.20382165605096</v>
      </c>
      <c r="M1564" s="286">
        <v>0.19570223245641327</v>
      </c>
      <c r="N1564" s="285">
        <v>412</v>
      </c>
    </row>
    <row r="1565" spans="2:14" x14ac:dyDescent="0.2">
      <c r="B1565" s="104" t="s">
        <v>1703</v>
      </c>
      <c r="C1565" s="284">
        <v>0</v>
      </c>
      <c r="D1565" s="285">
        <v>0</v>
      </c>
      <c r="E1565" s="286">
        <v>0</v>
      </c>
      <c r="F1565" s="285">
        <v>0</v>
      </c>
      <c r="G1565" s="284">
        <v>0</v>
      </c>
      <c r="H1565" s="285">
        <v>0</v>
      </c>
      <c r="I1565" s="286">
        <v>0</v>
      </c>
      <c r="J1565" s="285">
        <v>0</v>
      </c>
      <c r="K1565" s="284">
        <v>0</v>
      </c>
      <c r="L1565" s="285">
        <v>0</v>
      </c>
      <c r="M1565" s="286">
        <v>0</v>
      </c>
      <c r="N1565" s="285">
        <v>0</v>
      </c>
    </row>
    <row r="1566" spans="2:14" x14ac:dyDescent="0.2">
      <c r="B1566" s="104" t="s">
        <v>1704</v>
      </c>
      <c r="C1566" s="284">
        <v>96</v>
      </c>
      <c r="D1566" s="285">
        <v>72.46875</v>
      </c>
      <c r="E1566" s="286">
        <v>3.9733170372316495E-2</v>
      </c>
      <c r="F1566" s="285">
        <v>496</v>
      </c>
      <c r="G1566" s="284">
        <v>14</v>
      </c>
      <c r="H1566" s="285">
        <v>0</v>
      </c>
      <c r="I1566" s="286">
        <v>0</v>
      </c>
      <c r="J1566" s="285">
        <v>0</v>
      </c>
      <c r="K1566" s="284">
        <v>0</v>
      </c>
      <c r="L1566" s="285">
        <v>0</v>
      </c>
      <c r="M1566" s="286">
        <v>0</v>
      </c>
      <c r="N1566" s="285">
        <v>0</v>
      </c>
    </row>
    <row r="1567" spans="2:14" x14ac:dyDescent="0.2">
      <c r="B1567" s="104" t="s">
        <v>1705</v>
      </c>
      <c r="C1567" s="284">
        <v>1514</v>
      </c>
      <c r="D1567" s="285">
        <v>161.77807133421399</v>
      </c>
      <c r="E1567" s="286">
        <v>0.11373580984036802</v>
      </c>
      <c r="F1567" s="285">
        <v>554</v>
      </c>
      <c r="G1567" s="284">
        <v>724</v>
      </c>
      <c r="H1567" s="285">
        <v>0</v>
      </c>
      <c r="I1567" s="286">
        <v>0</v>
      </c>
      <c r="J1567" s="285">
        <v>0</v>
      </c>
      <c r="K1567" s="284">
        <v>111</v>
      </c>
      <c r="L1567" s="285">
        <v>146.36036036036037</v>
      </c>
      <c r="M1567" s="286">
        <v>0.19764230708402786</v>
      </c>
      <c r="N1567" s="285">
        <v>1026</v>
      </c>
    </row>
    <row r="1568" spans="2:14" x14ac:dyDescent="0.2">
      <c r="B1568" s="104" t="s">
        <v>1706</v>
      </c>
      <c r="C1568" s="284">
        <v>2438</v>
      </c>
      <c r="D1568" s="285">
        <v>175.02091878589007</v>
      </c>
      <c r="E1568" s="286">
        <v>6.5838495324660018E-2</v>
      </c>
      <c r="F1568" s="285">
        <v>2306</v>
      </c>
      <c r="G1568" s="284">
        <v>419</v>
      </c>
      <c r="H1568" s="285">
        <v>0</v>
      </c>
      <c r="I1568" s="286">
        <v>0</v>
      </c>
      <c r="J1568" s="285">
        <v>0</v>
      </c>
      <c r="K1568" s="284">
        <v>26</v>
      </c>
      <c r="L1568" s="285">
        <v>156.26923076923077</v>
      </c>
      <c r="M1568" s="286">
        <v>0.20033528918692367</v>
      </c>
      <c r="N1568" s="285">
        <v>387</v>
      </c>
    </row>
    <row r="1569" spans="2:14" x14ac:dyDescent="0.2">
      <c r="B1569" s="104" t="s">
        <v>1707</v>
      </c>
      <c r="C1569" s="284">
        <v>460</v>
      </c>
      <c r="D1569" s="285">
        <v>137.19347826086957</v>
      </c>
      <c r="E1569" s="286">
        <v>0.12652444219900594</v>
      </c>
      <c r="F1569" s="285">
        <v>321</v>
      </c>
      <c r="G1569" s="284">
        <v>672</v>
      </c>
      <c r="H1569" s="285">
        <v>0</v>
      </c>
      <c r="I1569" s="286">
        <v>0</v>
      </c>
      <c r="J1569" s="285">
        <v>0</v>
      </c>
      <c r="K1569" s="284">
        <v>50</v>
      </c>
      <c r="L1569" s="285">
        <v>144.94</v>
      </c>
      <c r="M1569" s="286">
        <v>0.19803251810356604</v>
      </c>
      <c r="N1569" s="285">
        <v>591</v>
      </c>
    </row>
    <row r="1570" spans="2:14" x14ac:dyDescent="0.2">
      <c r="B1570" s="104" t="s">
        <v>1708</v>
      </c>
      <c r="C1570" s="284">
        <v>0</v>
      </c>
      <c r="D1570" s="285">
        <v>0</v>
      </c>
      <c r="E1570" s="286">
        <v>0</v>
      </c>
      <c r="F1570" s="285">
        <v>0</v>
      </c>
      <c r="G1570" s="284">
        <v>0</v>
      </c>
      <c r="H1570" s="285">
        <v>0</v>
      </c>
      <c r="I1570" s="286">
        <v>0</v>
      </c>
      <c r="J1570" s="285">
        <v>0</v>
      </c>
      <c r="K1570" s="284">
        <v>0</v>
      </c>
      <c r="L1570" s="285">
        <v>0</v>
      </c>
      <c r="M1570" s="286">
        <v>0</v>
      </c>
      <c r="N1570" s="285">
        <v>0</v>
      </c>
    </row>
    <row r="1571" spans="2:14" x14ac:dyDescent="0.2">
      <c r="B1571" s="104" t="s">
        <v>1709</v>
      </c>
      <c r="C1571" s="284">
        <v>452</v>
      </c>
      <c r="D1571" s="285">
        <v>165.93362831858408</v>
      </c>
      <c r="E1571" s="286">
        <v>0.11267753750559617</v>
      </c>
      <c r="F1571" s="285">
        <v>401</v>
      </c>
      <c r="G1571" s="284">
        <v>238</v>
      </c>
      <c r="H1571" s="285">
        <v>0</v>
      </c>
      <c r="I1571" s="286">
        <v>0</v>
      </c>
      <c r="J1571" s="285">
        <v>0</v>
      </c>
      <c r="K1571" s="284">
        <v>276</v>
      </c>
      <c r="L1571" s="285">
        <v>145.57608695652175</v>
      </c>
      <c r="M1571" s="286">
        <v>0.19535283993115327</v>
      </c>
      <c r="N1571" s="285">
        <v>671</v>
      </c>
    </row>
    <row r="1572" spans="2:14" x14ac:dyDescent="0.2">
      <c r="B1572" s="104" t="s">
        <v>1710</v>
      </c>
      <c r="C1572" s="284">
        <v>1641</v>
      </c>
      <c r="D1572" s="285">
        <v>134.26020719073736</v>
      </c>
      <c r="E1572" s="286">
        <v>0.10729345786564326</v>
      </c>
      <c r="F1572" s="285">
        <v>403</v>
      </c>
      <c r="G1572" s="284">
        <v>781</v>
      </c>
      <c r="H1572" s="285">
        <v>0</v>
      </c>
      <c r="I1572" s="286">
        <v>0</v>
      </c>
      <c r="J1572" s="285">
        <v>0</v>
      </c>
      <c r="K1572" s="284">
        <v>278</v>
      </c>
      <c r="L1572" s="285">
        <v>87.625899280575538</v>
      </c>
      <c r="M1572" s="286">
        <v>0.19093752204481862</v>
      </c>
      <c r="N1572" s="285">
        <v>346</v>
      </c>
    </row>
    <row r="1573" spans="2:14" x14ac:dyDescent="0.2">
      <c r="B1573" s="104" t="s">
        <v>1711</v>
      </c>
      <c r="C1573" s="284">
        <v>2159</v>
      </c>
      <c r="D1573" s="285">
        <v>203.98239925891616</v>
      </c>
      <c r="E1573" s="286">
        <v>0.12617635489065959</v>
      </c>
      <c r="F1573" s="285">
        <v>932</v>
      </c>
      <c r="G1573" s="284">
        <v>556</v>
      </c>
      <c r="H1573" s="285">
        <v>0</v>
      </c>
      <c r="I1573" s="286">
        <v>0</v>
      </c>
      <c r="J1573" s="285">
        <v>0</v>
      </c>
      <c r="K1573" s="284">
        <v>294</v>
      </c>
      <c r="L1573" s="285">
        <v>157.86054421768708</v>
      </c>
      <c r="M1573" s="286">
        <v>0.19800505987806805</v>
      </c>
      <c r="N1573" s="285">
        <v>543</v>
      </c>
    </row>
    <row r="1574" spans="2:14" x14ac:dyDescent="0.2">
      <c r="B1574" s="104" t="s">
        <v>1712</v>
      </c>
      <c r="C1574" s="284">
        <v>18</v>
      </c>
      <c r="D1574" s="285">
        <v>177.55555555555554</v>
      </c>
      <c r="E1574" s="286">
        <v>7.5277934803090307E-2</v>
      </c>
      <c r="F1574" s="285">
        <v>400</v>
      </c>
      <c r="G1574" s="284">
        <v>8</v>
      </c>
      <c r="H1574" s="285">
        <v>0</v>
      </c>
      <c r="I1574" s="286">
        <v>0</v>
      </c>
      <c r="J1574" s="285">
        <v>0</v>
      </c>
      <c r="K1574" s="284">
        <v>0</v>
      </c>
      <c r="L1574" s="285">
        <v>0</v>
      </c>
      <c r="M1574" s="286">
        <v>0</v>
      </c>
      <c r="N1574" s="285">
        <v>0</v>
      </c>
    </row>
    <row r="1575" spans="2:14" x14ac:dyDescent="0.2">
      <c r="B1575" s="104" t="s">
        <v>1713</v>
      </c>
      <c r="C1575" s="284">
        <v>2135</v>
      </c>
      <c r="D1575" s="285">
        <v>156.17658079625292</v>
      </c>
      <c r="E1575" s="286">
        <v>0.13175516016709787</v>
      </c>
      <c r="F1575" s="285">
        <v>579</v>
      </c>
      <c r="G1575" s="284">
        <v>969</v>
      </c>
      <c r="H1575" s="285">
        <v>0</v>
      </c>
      <c r="I1575" s="286">
        <v>0</v>
      </c>
      <c r="J1575" s="285">
        <v>0</v>
      </c>
      <c r="K1575" s="284">
        <v>320</v>
      </c>
      <c r="L1575" s="285">
        <v>112.71875</v>
      </c>
      <c r="M1575" s="286">
        <v>0.19425684772891283</v>
      </c>
      <c r="N1575" s="285">
        <v>464</v>
      </c>
    </row>
    <row r="1576" spans="2:14" x14ac:dyDescent="0.2">
      <c r="B1576" s="104" t="s">
        <v>1714</v>
      </c>
      <c r="C1576" s="284">
        <v>0</v>
      </c>
      <c r="D1576" s="285">
        <v>0</v>
      </c>
      <c r="E1576" s="286">
        <v>0</v>
      </c>
      <c r="F1576" s="285">
        <v>0</v>
      </c>
      <c r="G1576" s="284">
        <v>0</v>
      </c>
      <c r="H1576" s="285">
        <v>0</v>
      </c>
      <c r="I1576" s="286">
        <v>0</v>
      </c>
      <c r="J1576" s="285">
        <v>0</v>
      </c>
      <c r="K1576" s="284">
        <v>0</v>
      </c>
      <c r="L1576" s="285">
        <v>0</v>
      </c>
      <c r="M1576" s="286">
        <v>0</v>
      </c>
      <c r="N1576" s="285">
        <v>0</v>
      </c>
    </row>
    <row r="1577" spans="2:14" x14ac:dyDescent="0.2">
      <c r="B1577" s="104" t="s">
        <v>1715</v>
      </c>
      <c r="C1577" s="284">
        <v>348</v>
      </c>
      <c r="D1577" s="285">
        <v>104.67528735632185</v>
      </c>
      <c r="E1577" s="286">
        <v>0.1143173658708041</v>
      </c>
      <c r="F1577" s="285">
        <v>271</v>
      </c>
      <c r="G1577" s="284">
        <v>558</v>
      </c>
      <c r="H1577" s="285">
        <v>0</v>
      </c>
      <c r="I1577" s="286">
        <v>0</v>
      </c>
      <c r="J1577" s="285">
        <v>0</v>
      </c>
      <c r="K1577" s="284">
        <v>163</v>
      </c>
      <c r="L1577" s="285">
        <v>106.45398773006134</v>
      </c>
      <c r="M1577" s="286">
        <v>0.19648518887580391</v>
      </c>
      <c r="N1577" s="285">
        <v>371</v>
      </c>
    </row>
    <row r="1578" spans="2:14" x14ac:dyDescent="0.2">
      <c r="B1578" s="104" t="s">
        <v>1716</v>
      </c>
      <c r="C1578" s="284">
        <v>936</v>
      </c>
      <c r="D1578" s="285">
        <v>121.22115384615384</v>
      </c>
      <c r="E1578" s="286">
        <v>0.11061844664453568</v>
      </c>
      <c r="F1578" s="285">
        <v>280</v>
      </c>
      <c r="G1578" s="284">
        <v>1253</v>
      </c>
      <c r="H1578" s="285">
        <v>0</v>
      </c>
      <c r="I1578" s="286">
        <v>0</v>
      </c>
      <c r="J1578" s="285">
        <v>0</v>
      </c>
      <c r="K1578" s="284">
        <v>269</v>
      </c>
      <c r="L1578" s="285">
        <v>119.82899628252788</v>
      </c>
      <c r="M1578" s="286">
        <v>0.19787235348643062</v>
      </c>
      <c r="N1578" s="285">
        <v>449</v>
      </c>
    </row>
    <row r="1579" spans="2:14" x14ac:dyDescent="0.2">
      <c r="B1579" s="104" t="s">
        <v>1717</v>
      </c>
      <c r="C1579" s="284">
        <v>2348</v>
      </c>
      <c r="D1579" s="285">
        <v>151.02597955706986</v>
      </c>
      <c r="E1579" s="286">
        <v>0.12683564542002967</v>
      </c>
      <c r="F1579" s="285">
        <v>376</v>
      </c>
      <c r="G1579" s="284">
        <v>877</v>
      </c>
      <c r="H1579" s="285">
        <v>0</v>
      </c>
      <c r="I1579" s="286">
        <v>0</v>
      </c>
      <c r="J1579" s="285">
        <v>0</v>
      </c>
      <c r="K1579" s="284">
        <v>222</v>
      </c>
      <c r="L1579" s="285">
        <v>102.26126126126127</v>
      </c>
      <c r="M1579" s="286">
        <v>0.1930442176870748</v>
      </c>
      <c r="N1579" s="285">
        <v>509</v>
      </c>
    </row>
    <row r="1580" spans="2:14" x14ac:dyDescent="0.2">
      <c r="B1580" s="104" t="s">
        <v>1718</v>
      </c>
      <c r="C1580" s="284">
        <v>0</v>
      </c>
      <c r="D1580" s="285">
        <v>0</v>
      </c>
      <c r="E1580" s="286">
        <v>0</v>
      </c>
      <c r="F1580" s="285">
        <v>0</v>
      </c>
      <c r="G1580" s="284">
        <v>1</v>
      </c>
      <c r="H1580" s="285">
        <v>0</v>
      </c>
      <c r="I1580" s="286">
        <v>0</v>
      </c>
      <c r="J1580" s="285">
        <v>0</v>
      </c>
      <c r="K1580" s="284">
        <v>0</v>
      </c>
      <c r="L1580" s="285">
        <v>0</v>
      </c>
      <c r="M1580" s="286">
        <v>0</v>
      </c>
      <c r="N1580" s="285">
        <v>0</v>
      </c>
    </row>
    <row r="1581" spans="2:14" x14ac:dyDescent="0.2">
      <c r="B1581" s="104" t="s">
        <v>1719</v>
      </c>
      <c r="C1581" s="284">
        <v>248</v>
      </c>
      <c r="D1581" s="285">
        <v>91.358870967741936</v>
      </c>
      <c r="E1581" s="286">
        <v>0.10657002285961559</v>
      </c>
      <c r="F1581" s="285">
        <v>276</v>
      </c>
      <c r="G1581" s="284">
        <v>428</v>
      </c>
      <c r="H1581" s="285">
        <v>0</v>
      </c>
      <c r="I1581" s="286">
        <v>0</v>
      </c>
      <c r="J1581" s="285">
        <v>0</v>
      </c>
      <c r="K1581" s="284">
        <v>75</v>
      </c>
      <c r="L1581" s="285">
        <v>130.16</v>
      </c>
      <c r="M1581" s="286">
        <v>0.19824137440854539</v>
      </c>
      <c r="N1581" s="285">
        <v>380</v>
      </c>
    </row>
    <row r="1582" spans="2:14" x14ac:dyDescent="0.2">
      <c r="B1582" s="104" t="s">
        <v>1720</v>
      </c>
      <c r="C1582" s="284">
        <v>0</v>
      </c>
      <c r="D1582" s="285">
        <v>0</v>
      </c>
      <c r="E1582" s="286">
        <v>0</v>
      </c>
      <c r="F1582" s="285">
        <v>0</v>
      </c>
      <c r="G1582" s="284">
        <v>0</v>
      </c>
      <c r="H1582" s="285">
        <v>0</v>
      </c>
      <c r="I1582" s="286">
        <v>0</v>
      </c>
      <c r="J1582" s="285">
        <v>0</v>
      </c>
      <c r="K1582" s="284">
        <v>0</v>
      </c>
      <c r="L1582" s="285">
        <v>0</v>
      </c>
      <c r="M1582" s="286">
        <v>0</v>
      </c>
      <c r="N1582" s="285">
        <v>0</v>
      </c>
    </row>
    <row r="1583" spans="2:14" x14ac:dyDescent="0.2">
      <c r="B1583" s="104" t="s">
        <v>1721</v>
      </c>
      <c r="C1583" s="284">
        <v>35</v>
      </c>
      <c r="D1583" s="285">
        <v>500.65714285714284</v>
      </c>
      <c r="E1583" s="286">
        <v>0.15887825046240889</v>
      </c>
      <c r="F1583" s="285">
        <v>1953</v>
      </c>
      <c r="G1583" s="284">
        <v>950</v>
      </c>
      <c r="H1583" s="285">
        <v>0</v>
      </c>
      <c r="I1583" s="286">
        <v>0</v>
      </c>
      <c r="J1583" s="285">
        <v>0</v>
      </c>
      <c r="K1583" s="284">
        <v>359</v>
      </c>
      <c r="L1583" s="285">
        <v>159.79944289693594</v>
      </c>
      <c r="M1583" s="286">
        <v>0.1968817672959644</v>
      </c>
      <c r="N1583" s="285">
        <v>805</v>
      </c>
    </row>
    <row r="1584" spans="2:14" x14ac:dyDescent="0.2">
      <c r="B1584" s="104" t="s">
        <v>1722</v>
      </c>
      <c r="C1584" s="284">
        <v>59</v>
      </c>
      <c r="D1584" s="285">
        <v>523.03389830508479</v>
      </c>
      <c r="E1584" s="286">
        <v>0.1959214511101095</v>
      </c>
      <c r="F1584" s="285">
        <v>1651</v>
      </c>
      <c r="G1584" s="284">
        <v>1189</v>
      </c>
      <c r="H1584" s="285">
        <v>0</v>
      </c>
      <c r="I1584" s="286">
        <v>0</v>
      </c>
      <c r="J1584" s="285">
        <v>0</v>
      </c>
      <c r="K1584" s="284">
        <v>525</v>
      </c>
      <c r="L1584" s="285">
        <v>186.56380952380951</v>
      </c>
      <c r="M1584" s="286">
        <v>0.19858803111035406</v>
      </c>
      <c r="N1584" s="285">
        <v>4250</v>
      </c>
    </row>
    <row r="1585" spans="2:15" x14ac:dyDescent="0.2">
      <c r="B1585" s="104" t="s">
        <v>1723</v>
      </c>
      <c r="C1585" s="284">
        <v>0</v>
      </c>
      <c r="D1585" s="285">
        <v>0</v>
      </c>
      <c r="E1585" s="286">
        <v>0</v>
      </c>
      <c r="F1585" s="285">
        <v>0</v>
      </c>
      <c r="G1585" s="284">
        <v>13</v>
      </c>
      <c r="H1585" s="285">
        <v>0</v>
      </c>
      <c r="I1585" s="286">
        <v>0</v>
      </c>
      <c r="J1585" s="285">
        <v>0</v>
      </c>
      <c r="K1585" s="284">
        <v>24</v>
      </c>
      <c r="L1585" s="285">
        <v>244.5</v>
      </c>
      <c r="M1585" s="286">
        <v>0.20072518300608877</v>
      </c>
      <c r="N1585" s="285">
        <v>628</v>
      </c>
    </row>
    <row r="1586" spans="2:15" x14ac:dyDescent="0.2">
      <c r="B1586" s="104" t="s">
        <v>1724</v>
      </c>
      <c r="C1586" s="284">
        <v>1</v>
      </c>
      <c r="D1586" s="285">
        <v>136</v>
      </c>
      <c r="E1586" s="286">
        <v>0.1511111111111112</v>
      </c>
      <c r="F1586" s="285">
        <v>136</v>
      </c>
      <c r="G1586" s="284">
        <v>677</v>
      </c>
      <c r="H1586" s="285">
        <v>0</v>
      </c>
      <c r="I1586" s="286">
        <v>0</v>
      </c>
      <c r="J1586" s="285">
        <v>0</v>
      </c>
      <c r="K1586" s="284">
        <v>703</v>
      </c>
      <c r="L1586" s="285">
        <v>203.5348506401138</v>
      </c>
      <c r="M1586" s="286">
        <v>0.19900196519395341</v>
      </c>
      <c r="N1586" s="285">
        <v>1977</v>
      </c>
    </row>
    <row r="1587" spans="2:15" x14ac:dyDescent="0.2">
      <c r="B1587" s="104" t="s">
        <v>1725</v>
      </c>
      <c r="C1587" s="284">
        <v>436</v>
      </c>
      <c r="D1587" s="285">
        <v>330.0573394495413</v>
      </c>
      <c r="E1587" s="286">
        <v>0.16803499303478864</v>
      </c>
      <c r="F1587" s="285">
        <v>1258</v>
      </c>
      <c r="G1587" s="284">
        <v>1228</v>
      </c>
      <c r="H1587" s="285">
        <v>0</v>
      </c>
      <c r="I1587" s="286">
        <v>0</v>
      </c>
      <c r="J1587" s="285">
        <v>0</v>
      </c>
      <c r="K1587" s="284">
        <v>1067</v>
      </c>
      <c r="L1587" s="285">
        <v>161.6298031865042</v>
      </c>
      <c r="M1587" s="286">
        <v>0.19763446922815997</v>
      </c>
      <c r="N1587" s="285">
        <v>948</v>
      </c>
    </row>
    <row r="1588" spans="2:15" x14ac:dyDescent="0.2">
      <c r="B1588" s="104" t="s">
        <v>1726</v>
      </c>
      <c r="C1588" s="284">
        <v>8</v>
      </c>
      <c r="D1588" s="285">
        <v>523.625</v>
      </c>
      <c r="E1588" s="286">
        <v>0.17151865045244241</v>
      </c>
      <c r="F1588" s="285">
        <v>955</v>
      </c>
      <c r="G1588" s="284">
        <v>353</v>
      </c>
      <c r="H1588" s="285">
        <v>0</v>
      </c>
      <c r="I1588" s="286">
        <v>0</v>
      </c>
      <c r="J1588" s="285">
        <v>0</v>
      </c>
      <c r="K1588" s="284">
        <v>122</v>
      </c>
      <c r="L1588" s="285">
        <v>221.00819672131146</v>
      </c>
      <c r="M1588" s="286">
        <v>0.19753113553113555</v>
      </c>
      <c r="N1588" s="285">
        <v>1536</v>
      </c>
    </row>
    <row r="1589" spans="2:15" x14ac:dyDescent="0.2">
      <c r="B1589" s="104" t="s">
        <v>1727</v>
      </c>
      <c r="C1589" s="284">
        <v>145</v>
      </c>
      <c r="D1589" s="285">
        <v>558.5793103448276</v>
      </c>
      <c r="E1589" s="286">
        <v>0.16584183250372142</v>
      </c>
      <c r="F1589" s="285">
        <v>3408</v>
      </c>
      <c r="G1589" s="284">
        <v>2631</v>
      </c>
      <c r="H1589" s="285">
        <v>0</v>
      </c>
      <c r="I1589" s="286">
        <v>0</v>
      </c>
      <c r="J1589" s="285">
        <v>0</v>
      </c>
      <c r="K1589" s="284">
        <v>1132</v>
      </c>
      <c r="L1589" s="285">
        <v>209.96113074204948</v>
      </c>
      <c r="M1589" s="286">
        <v>0.19966162463856496</v>
      </c>
      <c r="N1589" s="285">
        <v>1747</v>
      </c>
    </row>
    <row r="1590" spans="2:15" x14ac:dyDescent="0.2">
      <c r="B1590" s="104" t="s">
        <v>1728</v>
      </c>
      <c r="C1590" s="284">
        <v>1772</v>
      </c>
      <c r="D1590" s="285">
        <v>337.77483069977427</v>
      </c>
      <c r="E1590" s="286">
        <v>0.17395447760499971</v>
      </c>
      <c r="F1590" s="285">
        <v>2382</v>
      </c>
      <c r="G1590" s="284">
        <v>1966</v>
      </c>
      <c r="H1590" s="285">
        <v>0</v>
      </c>
      <c r="I1590" s="286">
        <v>0</v>
      </c>
      <c r="J1590" s="285">
        <v>0</v>
      </c>
      <c r="K1590" s="284">
        <v>879</v>
      </c>
      <c r="L1590" s="285">
        <v>205.42889647326507</v>
      </c>
      <c r="M1590" s="286">
        <v>0.19895241809844277</v>
      </c>
      <c r="N1590" s="285">
        <v>2135</v>
      </c>
    </row>
    <row r="1591" spans="2:15" x14ac:dyDescent="0.2">
      <c r="B1591" s="104" t="s">
        <v>1729</v>
      </c>
      <c r="C1591" s="284">
        <v>0</v>
      </c>
      <c r="D1591" s="285">
        <v>0</v>
      </c>
      <c r="E1591" s="286">
        <v>0</v>
      </c>
      <c r="F1591" s="285">
        <v>0</v>
      </c>
      <c r="G1591" s="284">
        <v>199</v>
      </c>
      <c r="H1591" s="285">
        <v>0</v>
      </c>
      <c r="I1591" s="286">
        <v>0</v>
      </c>
      <c r="J1591" s="285">
        <v>0</v>
      </c>
      <c r="K1591" s="284">
        <v>154</v>
      </c>
      <c r="L1591" s="285">
        <v>232.65584415584416</v>
      </c>
      <c r="M1591" s="286">
        <v>0.19938452292179099</v>
      </c>
      <c r="N1591" s="285">
        <v>3264</v>
      </c>
    </row>
    <row r="1592" spans="2:15" x14ac:dyDescent="0.2">
      <c r="B1592" s="104" t="s">
        <v>1730</v>
      </c>
      <c r="C1592" s="284">
        <v>2955</v>
      </c>
      <c r="D1592" s="285">
        <v>246.53265651438241</v>
      </c>
      <c r="E1592" s="286">
        <v>0.17130419978686451</v>
      </c>
      <c r="F1592" s="285">
        <v>908</v>
      </c>
      <c r="G1592" s="284">
        <v>859</v>
      </c>
      <c r="H1592" s="285">
        <v>0</v>
      </c>
      <c r="I1592" s="286">
        <v>0</v>
      </c>
      <c r="J1592" s="285">
        <v>0</v>
      </c>
      <c r="K1592" s="284">
        <v>45</v>
      </c>
      <c r="L1592" s="285">
        <v>141.55555555555554</v>
      </c>
      <c r="M1592" s="286">
        <v>0.1962899050905953</v>
      </c>
      <c r="N1592" s="285">
        <v>277</v>
      </c>
    </row>
    <row r="1593" spans="2:15" x14ac:dyDescent="0.2">
      <c r="B1593" s="104" t="s">
        <v>1731</v>
      </c>
      <c r="C1593" s="284">
        <v>1269</v>
      </c>
      <c r="D1593" s="285">
        <v>416.63908589440507</v>
      </c>
      <c r="E1593" s="286">
        <v>0.16406844690517719</v>
      </c>
      <c r="F1593" s="285">
        <v>2573</v>
      </c>
      <c r="G1593" s="284">
        <v>1333</v>
      </c>
      <c r="H1593" s="285">
        <v>0</v>
      </c>
      <c r="I1593" s="286">
        <v>0</v>
      </c>
      <c r="J1593" s="285">
        <v>0</v>
      </c>
      <c r="K1593" s="284">
        <v>803</v>
      </c>
      <c r="L1593" s="285">
        <v>227.41344956413451</v>
      </c>
      <c r="M1593" s="286">
        <v>0.20013085390391772</v>
      </c>
      <c r="N1593" s="285">
        <v>1309</v>
      </c>
    </row>
    <row r="1594" spans="2:15" x14ac:dyDescent="0.2">
      <c r="B1594" s="104" t="s">
        <v>1732</v>
      </c>
      <c r="C1594" s="284">
        <v>373</v>
      </c>
      <c r="D1594" s="285">
        <v>625.71045576407505</v>
      </c>
      <c r="E1594" s="286">
        <v>0.15964960403970485</v>
      </c>
      <c r="F1594" s="285">
        <v>3556</v>
      </c>
      <c r="G1594" s="284">
        <v>1437</v>
      </c>
      <c r="H1594" s="285">
        <v>0</v>
      </c>
      <c r="I1594" s="286">
        <v>0</v>
      </c>
      <c r="J1594" s="285">
        <v>0</v>
      </c>
      <c r="K1594" s="284">
        <v>711</v>
      </c>
      <c r="L1594" s="285">
        <v>226.57102672292547</v>
      </c>
      <c r="M1594" s="286">
        <v>0.19919969926894665</v>
      </c>
      <c r="N1594" s="285">
        <v>1858</v>
      </c>
    </row>
    <row r="1595" spans="2:15" x14ac:dyDescent="0.2">
      <c r="B1595" s="105" t="s">
        <v>1733</v>
      </c>
      <c r="C1595" s="287">
        <v>2207</v>
      </c>
      <c r="D1595" s="288">
        <v>272.62573629361123</v>
      </c>
      <c r="E1595" s="289">
        <v>0.16551506535491023</v>
      </c>
      <c r="F1595" s="288">
        <v>1548</v>
      </c>
      <c r="G1595" s="287">
        <v>581</v>
      </c>
      <c r="H1595" s="288">
        <v>0</v>
      </c>
      <c r="I1595" s="289">
        <v>0</v>
      </c>
      <c r="J1595" s="288">
        <v>0</v>
      </c>
      <c r="K1595" s="287">
        <v>19</v>
      </c>
      <c r="L1595" s="288">
        <v>158.84210526315789</v>
      </c>
      <c r="M1595" s="289">
        <v>0.19814851290131963</v>
      </c>
      <c r="N1595" s="288">
        <v>485</v>
      </c>
    </row>
    <row r="1597" spans="2:15" x14ac:dyDescent="0.2">
      <c r="O1597" s="12" t="s">
        <v>313</v>
      </c>
    </row>
    <row r="1598" spans="2:15" x14ac:dyDescent="0.2">
      <c r="O1598" s="12" t="s">
        <v>333</v>
      </c>
    </row>
    <row r="1599" spans="2:15" x14ac:dyDescent="0.2">
      <c r="B1599" s="3" t="s">
        <v>0</v>
      </c>
      <c r="C1599" s="272"/>
      <c r="D1599" s="273"/>
      <c r="E1599" s="274"/>
      <c r="F1599" s="274"/>
      <c r="G1599" s="272"/>
      <c r="H1599" s="273"/>
      <c r="I1599" s="274"/>
      <c r="J1599" s="274"/>
      <c r="K1599" s="272"/>
      <c r="L1599" s="273"/>
      <c r="M1599" s="274"/>
      <c r="N1599" s="274"/>
    </row>
    <row r="1600" spans="2:15" x14ac:dyDescent="0.2">
      <c r="B1600" s="3" t="s">
        <v>277</v>
      </c>
      <c r="C1600" s="272"/>
      <c r="D1600" s="273"/>
      <c r="E1600" s="274"/>
      <c r="F1600" s="274"/>
      <c r="G1600" s="272"/>
      <c r="H1600" s="273"/>
      <c r="I1600" s="274"/>
      <c r="J1600" s="274"/>
      <c r="K1600" s="272"/>
      <c r="L1600" s="273"/>
      <c r="M1600" s="274"/>
      <c r="N1600" s="274"/>
    </row>
    <row r="1601" spans="2:14" x14ac:dyDescent="0.2">
      <c r="B1601" s="103" t="s">
        <v>308</v>
      </c>
      <c r="C1601" s="272"/>
      <c r="D1601" s="273"/>
      <c r="E1601" s="274"/>
      <c r="F1601" s="274"/>
      <c r="G1601" s="272"/>
      <c r="H1601" s="273"/>
      <c r="I1601" s="274"/>
      <c r="J1601" s="274"/>
      <c r="K1601" s="272"/>
      <c r="L1601" s="273"/>
      <c r="M1601" s="274"/>
      <c r="N1601" s="274"/>
    </row>
    <row r="1602" spans="2:14" x14ac:dyDescent="0.2">
      <c r="B1602" s="3"/>
      <c r="C1602" s="101"/>
      <c r="D1602" s="101"/>
      <c r="E1602" s="101"/>
      <c r="F1602" s="101"/>
      <c r="G1602" s="101"/>
      <c r="H1602" s="101"/>
      <c r="I1602" s="101"/>
      <c r="J1602" s="101"/>
      <c r="K1602" s="101"/>
      <c r="L1602" s="101"/>
      <c r="M1602" s="101"/>
      <c r="N1602" s="101"/>
    </row>
    <row r="1603" spans="2:14" x14ac:dyDescent="0.2">
      <c r="B1603" s="109"/>
      <c r="C1603" s="180" t="s">
        <v>152</v>
      </c>
      <c r="D1603" s="275"/>
      <c r="E1603" s="276"/>
      <c r="F1603" s="277"/>
      <c r="G1603" s="180" t="s">
        <v>2699</v>
      </c>
      <c r="H1603" s="275"/>
      <c r="I1603" s="276"/>
      <c r="J1603" s="277"/>
      <c r="K1603" s="180" t="s">
        <v>376</v>
      </c>
      <c r="L1603" s="275"/>
      <c r="M1603" s="276"/>
      <c r="N1603" s="277"/>
    </row>
    <row r="1604" spans="2:14" ht="25.5" x14ac:dyDescent="0.2">
      <c r="B1604" s="181" t="s">
        <v>314</v>
      </c>
      <c r="C1604" s="278" t="s">
        <v>2853</v>
      </c>
      <c r="D1604" s="279" t="s">
        <v>2850</v>
      </c>
      <c r="E1604" s="280" t="s">
        <v>2851</v>
      </c>
      <c r="F1604" s="279" t="s">
        <v>2852</v>
      </c>
      <c r="G1604" s="278" t="s">
        <v>2853</v>
      </c>
      <c r="H1604" s="279" t="s">
        <v>2850</v>
      </c>
      <c r="I1604" s="280" t="s">
        <v>2851</v>
      </c>
      <c r="J1604" s="279" t="s">
        <v>2852</v>
      </c>
      <c r="K1604" s="278" t="s">
        <v>2853</v>
      </c>
      <c r="L1604" s="279" t="s">
        <v>2850</v>
      </c>
      <c r="M1604" s="280" t="s">
        <v>2851</v>
      </c>
      <c r="N1604" s="279" t="s">
        <v>2852</v>
      </c>
    </row>
    <row r="1605" spans="2:14" x14ac:dyDescent="0.2">
      <c r="B1605" s="129" t="s">
        <v>1734</v>
      </c>
      <c r="C1605" s="281">
        <v>611</v>
      </c>
      <c r="D1605" s="282">
        <v>422.93944353518822</v>
      </c>
      <c r="E1605" s="283">
        <v>0.14464235138974568</v>
      </c>
      <c r="F1605" s="282">
        <v>1757</v>
      </c>
      <c r="G1605" s="281">
        <v>1693</v>
      </c>
      <c r="H1605" s="282">
        <v>0</v>
      </c>
      <c r="I1605" s="283">
        <v>0</v>
      </c>
      <c r="J1605" s="282">
        <v>0</v>
      </c>
      <c r="K1605" s="281">
        <v>795</v>
      </c>
      <c r="L1605" s="282">
        <v>224.41383647798742</v>
      </c>
      <c r="M1605" s="283">
        <v>0.20056411432477161</v>
      </c>
      <c r="N1605" s="282">
        <v>1509</v>
      </c>
    </row>
    <row r="1606" spans="2:14" x14ac:dyDescent="0.2">
      <c r="B1606" s="104" t="s">
        <v>1735</v>
      </c>
      <c r="C1606" s="284">
        <v>957</v>
      </c>
      <c r="D1606" s="285">
        <v>414.32392894461861</v>
      </c>
      <c r="E1606" s="286">
        <v>0.14692866007100602</v>
      </c>
      <c r="F1606" s="285">
        <v>3628</v>
      </c>
      <c r="G1606" s="284">
        <v>1281</v>
      </c>
      <c r="H1606" s="285">
        <v>0</v>
      </c>
      <c r="I1606" s="286">
        <v>0</v>
      </c>
      <c r="J1606" s="285">
        <v>0</v>
      </c>
      <c r="K1606" s="284">
        <v>403</v>
      </c>
      <c r="L1606" s="285">
        <v>233.95285359801488</v>
      </c>
      <c r="M1606" s="286">
        <v>0.20031997484394326</v>
      </c>
      <c r="N1606" s="285">
        <v>1794</v>
      </c>
    </row>
    <row r="1607" spans="2:14" x14ac:dyDescent="0.2">
      <c r="B1607" s="104" t="s">
        <v>1736</v>
      </c>
      <c r="C1607" s="284">
        <v>0</v>
      </c>
      <c r="D1607" s="285">
        <v>0</v>
      </c>
      <c r="E1607" s="286">
        <v>0</v>
      </c>
      <c r="F1607" s="285">
        <v>0</v>
      </c>
      <c r="G1607" s="284">
        <v>0</v>
      </c>
      <c r="H1607" s="285">
        <v>0</v>
      </c>
      <c r="I1607" s="286">
        <v>0</v>
      </c>
      <c r="J1607" s="285">
        <v>0</v>
      </c>
      <c r="K1607" s="284">
        <v>0</v>
      </c>
      <c r="L1607" s="285">
        <v>0</v>
      </c>
      <c r="M1607" s="286">
        <v>0</v>
      </c>
      <c r="N1607" s="285">
        <v>0</v>
      </c>
    </row>
    <row r="1608" spans="2:14" x14ac:dyDescent="0.2">
      <c r="B1608" s="104" t="s">
        <v>1737</v>
      </c>
      <c r="C1608" s="284">
        <v>0</v>
      </c>
      <c r="D1608" s="285">
        <v>0</v>
      </c>
      <c r="E1608" s="286">
        <v>0</v>
      </c>
      <c r="F1608" s="285">
        <v>0</v>
      </c>
      <c r="G1608" s="284">
        <v>0</v>
      </c>
      <c r="H1608" s="285">
        <v>0</v>
      </c>
      <c r="I1608" s="286">
        <v>0</v>
      </c>
      <c r="J1608" s="285">
        <v>0</v>
      </c>
      <c r="K1608" s="284">
        <v>0</v>
      </c>
      <c r="L1608" s="285">
        <v>0</v>
      </c>
      <c r="M1608" s="286">
        <v>0</v>
      </c>
      <c r="N1608" s="285">
        <v>0</v>
      </c>
    </row>
    <row r="1609" spans="2:14" x14ac:dyDescent="0.2">
      <c r="B1609" s="104" t="s">
        <v>1738</v>
      </c>
      <c r="C1609" s="284">
        <v>1431</v>
      </c>
      <c r="D1609" s="285">
        <v>307.12299091544372</v>
      </c>
      <c r="E1609" s="286">
        <v>0.15241624342596949</v>
      </c>
      <c r="F1609" s="285">
        <v>1959</v>
      </c>
      <c r="G1609" s="284">
        <v>1013</v>
      </c>
      <c r="H1609" s="285">
        <v>0</v>
      </c>
      <c r="I1609" s="286">
        <v>0</v>
      </c>
      <c r="J1609" s="285">
        <v>0</v>
      </c>
      <c r="K1609" s="284">
        <v>210</v>
      </c>
      <c r="L1609" s="285">
        <v>188.01428571428571</v>
      </c>
      <c r="M1609" s="286">
        <v>0.19788299327910508</v>
      </c>
      <c r="N1609" s="285">
        <v>787</v>
      </c>
    </row>
    <row r="1610" spans="2:14" x14ac:dyDescent="0.2">
      <c r="B1610" s="104" t="s">
        <v>1739</v>
      </c>
      <c r="C1610" s="284">
        <v>2130</v>
      </c>
      <c r="D1610" s="285">
        <v>262.14553990610329</v>
      </c>
      <c r="E1610" s="286">
        <v>0.15719309664516601</v>
      </c>
      <c r="F1610" s="285">
        <v>1267</v>
      </c>
      <c r="G1610" s="284">
        <v>1423</v>
      </c>
      <c r="H1610" s="285">
        <v>0</v>
      </c>
      <c r="I1610" s="286">
        <v>0</v>
      </c>
      <c r="J1610" s="285">
        <v>0</v>
      </c>
      <c r="K1610" s="284">
        <v>158</v>
      </c>
      <c r="L1610" s="285">
        <v>200.46835443037975</v>
      </c>
      <c r="M1610" s="286">
        <v>0.19783390795982614</v>
      </c>
      <c r="N1610" s="285">
        <v>769</v>
      </c>
    </row>
    <row r="1611" spans="2:14" x14ac:dyDescent="0.2">
      <c r="B1611" s="104" t="s">
        <v>1740</v>
      </c>
      <c r="C1611" s="284">
        <v>456</v>
      </c>
      <c r="D1611" s="285">
        <v>589.75</v>
      </c>
      <c r="E1611" s="286">
        <v>0.16506527703610963</v>
      </c>
      <c r="F1611" s="285">
        <v>4425</v>
      </c>
      <c r="G1611" s="284">
        <v>1446</v>
      </c>
      <c r="H1611" s="285">
        <v>0</v>
      </c>
      <c r="I1611" s="286">
        <v>0</v>
      </c>
      <c r="J1611" s="285">
        <v>0</v>
      </c>
      <c r="K1611" s="284">
        <v>397</v>
      </c>
      <c r="L1611" s="285">
        <v>279.80856423173805</v>
      </c>
      <c r="M1611" s="286">
        <v>0.20000936272267977</v>
      </c>
      <c r="N1611" s="285">
        <v>2415</v>
      </c>
    </row>
    <row r="1612" spans="2:14" x14ac:dyDescent="0.2">
      <c r="B1612" s="104" t="s">
        <v>1741</v>
      </c>
      <c r="C1612" s="284">
        <v>891</v>
      </c>
      <c r="D1612" s="285">
        <v>176.59147025813692</v>
      </c>
      <c r="E1612" s="286">
        <v>0.14126201476336764</v>
      </c>
      <c r="F1612" s="285">
        <v>476</v>
      </c>
      <c r="G1612" s="284">
        <v>547</v>
      </c>
      <c r="H1612" s="285">
        <v>0</v>
      </c>
      <c r="I1612" s="286">
        <v>0</v>
      </c>
      <c r="J1612" s="285">
        <v>0</v>
      </c>
      <c r="K1612" s="284">
        <v>147</v>
      </c>
      <c r="L1612" s="285">
        <v>132.17006802721087</v>
      </c>
      <c r="M1612" s="286">
        <v>0.19721869766025479</v>
      </c>
      <c r="N1612" s="285">
        <v>520</v>
      </c>
    </row>
    <row r="1613" spans="2:14" x14ac:dyDescent="0.2">
      <c r="B1613" s="104" t="s">
        <v>1742</v>
      </c>
      <c r="C1613" s="284">
        <v>0</v>
      </c>
      <c r="D1613" s="285">
        <v>0</v>
      </c>
      <c r="E1613" s="286">
        <v>0</v>
      </c>
      <c r="F1613" s="285">
        <v>0</v>
      </c>
      <c r="G1613" s="284">
        <v>0</v>
      </c>
      <c r="H1613" s="285">
        <v>0</v>
      </c>
      <c r="I1613" s="286">
        <v>0</v>
      </c>
      <c r="J1613" s="285">
        <v>0</v>
      </c>
      <c r="K1613" s="284">
        <v>0</v>
      </c>
      <c r="L1613" s="285">
        <v>0</v>
      </c>
      <c r="M1613" s="286">
        <v>0</v>
      </c>
      <c r="N1613" s="285">
        <v>0</v>
      </c>
    </row>
    <row r="1614" spans="2:14" x14ac:dyDescent="0.2">
      <c r="B1614" s="104" t="s">
        <v>1743</v>
      </c>
      <c r="C1614" s="284">
        <v>1</v>
      </c>
      <c r="D1614" s="285">
        <v>232</v>
      </c>
      <c r="E1614" s="286">
        <v>0.15203145478374847</v>
      </c>
      <c r="F1614" s="285">
        <v>232</v>
      </c>
      <c r="G1614" s="284">
        <v>0</v>
      </c>
      <c r="H1614" s="285">
        <v>0</v>
      </c>
      <c r="I1614" s="286">
        <v>0</v>
      </c>
      <c r="J1614" s="285">
        <v>0</v>
      </c>
      <c r="K1614" s="284">
        <v>0</v>
      </c>
      <c r="L1614" s="285">
        <v>0</v>
      </c>
      <c r="M1614" s="286">
        <v>0</v>
      </c>
      <c r="N1614" s="285">
        <v>0</v>
      </c>
    </row>
    <row r="1615" spans="2:14" x14ac:dyDescent="0.2">
      <c r="B1615" s="104" t="s">
        <v>1744</v>
      </c>
      <c r="C1615" s="284">
        <v>1539</v>
      </c>
      <c r="D1615" s="285">
        <v>340.00454840805719</v>
      </c>
      <c r="E1615" s="286">
        <v>0.1713399280281076</v>
      </c>
      <c r="F1615" s="285">
        <v>1962</v>
      </c>
      <c r="G1615" s="284">
        <v>224</v>
      </c>
      <c r="H1615" s="285">
        <v>0</v>
      </c>
      <c r="I1615" s="286">
        <v>0</v>
      </c>
      <c r="J1615" s="285">
        <v>0</v>
      </c>
      <c r="K1615" s="284">
        <v>14</v>
      </c>
      <c r="L1615" s="285">
        <v>95.857142857142861</v>
      </c>
      <c r="M1615" s="286">
        <v>0.19418318622485886</v>
      </c>
      <c r="N1615" s="285">
        <v>188</v>
      </c>
    </row>
    <row r="1616" spans="2:14" x14ac:dyDescent="0.2">
      <c r="B1616" s="104" t="s">
        <v>1745</v>
      </c>
      <c r="C1616" s="284">
        <v>0</v>
      </c>
      <c r="D1616" s="285">
        <v>0</v>
      </c>
      <c r="E1616" s="286">
        <v>0</v>
      </c>
      <c r="F1616" s="285">
        <v>0</v>
      </c>
      <c r="G1616" s="284">
        <v>0</v>
      </c>
      <c r="H1616" s="285">
        <v>0</v>
      </c>
      <c r="I1616" s="286">
        <v>0</v>
      </c>
      <c r="J1616" s="285">
        <v>0</v>
      </c>
      <c r="K1616" s="284">
        <v>0</v>
      </c>
      <c r="L1616" s="285">
        <v>0</v>
      </c>
      <c r="M1616" s="286">
        <v>0</v>
      </c>
      <c r="N1616" s="285">
        <v>0</v>
      </c>
    </row>
    <row r="1617" spans="2:14" x14ac:dyDescent="0.2">
      <c r="B1617" s="104" t="s">
        <v>1746</v>
      </c>
      <c r="C1617" s="284">
        <v>0</v>
      </c>
      <c r="D1617" s="285">
        <v>0</v>
      </c>
      <c r="E1617" s="286">
        <v>0</v>
      </c>
      <c r="F1617" s="285">
        <v>0</v>
      </c>
      <c r="G1617" s="284">
        <v>158</v>
      </c>
      <c r="H1617" s="285">
        <v>0</v>
      </c>
      <c r="I1617" s="286">
        <v>0</v>
      </c>
      <c r="J1617" s="285">
        <v>0</v>
      </c>
      <c r="K1617" s="284">
        <v>0</v>
      </c>
      <c r="L1617" s="285">
        <v>0</v>
      </c>
      <c r="M1617" s="286">
        <v>0</v>
      </c>
      <c r="N1617" s="285">
        <v>0</v>
      </c>
    </row>
    <row r="1618" spans="2:14" x14ac:dyDescent="0.2">
      <c r="B1618" s="104" t="s">
        <v>1747</v>
      </c>
      <c r="C1618" s="284">
        <v>0</v>
      </c>
      <c r="D1618" s="285">
        <v>0</v>
      </c>
      <c r="E1618" s="286">
        <v>0</v>
      </c>
      <c r="F1618" s="285">
        <v>0</v>
      </c>
      <c r="G1618" s="284">
        <v>27</v>
      </c>
      <c r="H1618" s="285">
        <v>0</v>
      </c>
      <c r="I1618" s="286">
        <v>0</v>
      </c>
      <c r="J1618" s="285">
        <v>0</v>
      </c>
      <c r="K1618" s="284">
        <v>7</v>
      </c>
      <c r="L1618" s="285">
        <v>299.57142857142856</v>
      </c>
      <c r="M1618" s="286">
        <v>0.19982847341337906</v>
      </c>
      <c r="N1618" s="285">
        <v>628</v>
      </c>
    </row>
    <row r="1619" spans="2:14" x14ac:dyDescent="0.2">
      <c r="B1619" s="104" t="s">
        <v>1748</v>
      </c>
      <c r="C1619" s="284">
        <v>1496</v>
      </c>
      <c r="D1619" s="285">
        <v>330.57954545454544</v>
      </c>
      <c r="E1619" s="286">
        <v>0.17014428722167541</v>
      </c>
      <c r="F1619" s="285">
        <v>1660</v>
      </c>
      <c r="G1619" s="284">
        <v>789</v>
      </c>
      <c r="H1619" s="285">
        <v>0</v>
      </c>
      <c r="I1619" s="286">
        <v>0</v>
      </c>
      <c r="J1619" s="285">
        <v>0</v>
      </c>
      <c r="K1619" s="284">
        <v>412</v>
      </c>
      <c r="L1619" s="285">
        <v>175.37864077669903</v>
      </c>
      <c r="M1619" s="286">
        <v>0.19799419082588909</v>
      </c>
      <c r="N1619" s="285">
        <v>609</v>
      </c>
    </row>
    <row r="1620" spans="2:14" x14ac:dyDescent="0.2">
      <c r="B1620" s="104" t="s">
        <v>1749</v>
      </c>
      <c r="C1620" s="284">
        <v>847</v>
      </c>
      <c r="D1620" s="285">
        <v>216.75088547815821</v>
      </c>
      <c r="E1620" s="286">
        <v>0.14267551167590953</v>
      </c>
      <c r="F1620" s="285">
        <v>874</v>
      </c>
      <c r="G1620" s="284">
        <v>539</v>
      </c>
      <c r="H1620" s="285">
        <v>0</v>
      </c>
      <c r="I1620" s="286">
        <v>0</v>
      </c>
      <c r="J1620" s="285">
        <v>0</v>
      </c>
      <c r="K1620" s="284">
        <v>118</v>
      </c>
      <c r="L1620" s="285">
        <v>130.12711864406779</v>
      </c>
      <c r="M1620" s="286">
        <v>0.19509065267384096</v>
      </c>
      <c r="N1620" s="285">
        <v>634</v>
      </c>
    </row>
    <row r="1621" spans="2:14" x14ac:dyDescent="0.2">
      <c r="B1621" s="104" t="s">
        <v>1750</v>
      </c>
      <c r="C1621" s="284">
        <v>167</v>
      </c>
      <c r="D1621" s="285">
        <v>442.61676646706587</v>
      </c>
      <c r="E1621" s="286">
        <v>0.16231795583507536</v>
      </c>
      <c r="F1621" s="285">
        <v>1656</v>
      </c>
      <c r="G1621" s="284">
        <v>877</v>
      </c>
      <c r="H1621" s="285">
        <v>0</v>
      </c>
      <c r="I1621" s="286">
        <v>0</v>
      </c>
      <c r="J1621" s="285">
        <v>0</v>
      </c>
      <c r="K1621" s="284">
        <v>339</v>
      </c>
      <c r="L1621" s="285">
        <v>275.51622418879055</v>
      </c>
      <c r="M1621" s="286">
        <v>0.2002572898799313</v>
      </c>
      <c r="N1621" s="285">
        <v>2572</v>
      </c>
    </row>
    <row r="1622" spans="2:14" x14ac:dyDescent="0.2">
      <c r="B1622" s="104" t="s">
        <v>1751</v>
      </c>
      <c r="C1622" s="284">
        <v>1379</v>
      </c>
      <c r="D1622" s="285">
        <v>188.52356780275562</v>
      </c>
      <c r="E1622" s="286">
        <v>0.15131420802080431</v>
      </c>
      <c r="F1622" s="285">
        <v>626</v>
      </c>
      <c r="G1622" s="284">
        <v>452</v>
      </c>
      <c r="H1622" s="285">
        <v>0</v>
      </c>
      <c r="I1622" s="286">
        <v>0</v>
      </c>
      <c r="J1622" s="285">
        <v>0</v>
      </c>
      <c r="K1622" s="284">
        <v>110</v>
      </c>
      <c r="L1622" s="285">
        <v>114.01818181818182</v>
      </c>
      <c r="M1622" s="286">
        <v>0.19489378894534837</v>
      </c>
      <c r="N1622" s="285">
        <v>317</v>
      </c>
    </row>
    <row r="1623" spans="2:14" x14ac:dyDescent="0.2">
      <c r="B1623" s="104" t="s">
        <v>1752</v>
      </c>
      <c r="C1623" s="284">
        <v>0</v>
      </c>
      <c r="D1623" s="285">
        <v>0</v>
      </c>
      <c r="E1623" s="286">
        <v>0</v>
      </c>
      <c r="F1623" s="285">
        <v>0</v>
      </c>
      <c r="G1623" s="284">
        <v>0</v>
      </c>
      <c r="H1623" s="285">
        <v>0</v>
      </c>
      <c r="I1623" s="286">
        <v>0</v>
      </c>
      <c r="J1623" s="285">
        <v>0</v>
      </c>
      <c r="K1623" s="284">
        <v>0</v>
      </c>
      <c r="L1623" s="285">
        <v>0</v>
      </c>
      <c r="M1623" s="286">
        <v>0</v>
      </c>
      <c r="N1623" s="285">
        <v>0</v>
      </c>
    </row>
    <row r="1624" spans="2:14" x14ac:dyDescent="0.2">
      <c r="B1624" s="104" t="s">
        <v>1753</v>
      </c>
      <c r="C1624" s="284">
        <v>0</v>
      </c>
      <c r="D1624" s="285">
        <v>0</v>
      </c>
      <c r="E1624" s="286">
        <v>0</v>
      </c>
      <c r="F1624" s="285">
        <v>0</v>
      </c>
      <c r="G1624" s="284">
        <v>0</v>
      </c>
      <c r="H1624" s="285">
        <v>0</v>
      </c>
      <c r="I1624" s="286">
        <v>0</v>
      </c>
      <c r="J1624" s="285">
        <v>0</v>
      </c>
      <c r="K1624" s="284">
        <v>0</v>
      </c>
      <c r="L1624" s="285">
        <v>0</v>
      </c>
      <c r="M1624" s="286">
        <v>0</v>
      </c>
      <c r="N1624" s="285">
        <v>0</v>
      </c>
    </row>
    <row r="1625" spans="2:14" x14ac:dyDescent="0.2">
      <c r="B1625" s="104" t="s">
        <v>1754</v>
      </c>
      <c r="C1625" s="284">
        <v>0</v>
      </c>
      <c r="D1625" s="285">
        <v>0</v>
      </c>
      <c r="E1625" s="286">
        <v>0</v>
      </c>
      <c r="F1625" s="285">
        <v>0</v>
      </c>
      <c r="G1625" s="284">
        <v>0</v>
      </c>
      <c r="H1625" s="285">
        <v>0</v>
      </c>
      <c r="I1625" s="286">
        <v>0</v>
      </c>
      <c r="J1625" s="285">
        <v>0</v>
      </c>
      <c r="K1625" s="284">
        <v>0</v>
      </c>
      <c r="L1625" s="285">
        <v>0</v>
      </c>
      <c r="M1625" s="286">
        <v>0</v>
      </c>
      <c r="N1625" s="285">
        <v>0</v>
      </c>
    </row>
    <row r="1626" spans="2:14" x14ac:dyDescent="0.2">
      <c r="B1626" s="104" t="s">
        <v>1755</v>
      </c>
      <c r="C1626" s="284">
        <v>0</v>
      </c>
      <c r="D1626" s="285">
        <v>0</v>
      </c>
      <c r="E1626" s="286">
        <v>0</v>
      </c>
      <c r="F1626" s="285">
        <v>0</v>
      </c>
      <c r="G1626" s="284">
        <v>0</v>
      </c>
      <c r="H1626" s="285">
        <v>0</v>
      </c>
      <c r="I1626" s="286">
        <v>0</v>
      </c>
      <c r="J1626" s="285">
        <v>0</v>
      </c>
      <c r="K1626" s="284">
        <v>0</v>
      </c>
      <c r="L1626" s="285">
        <v>0</v>
      </c>
      <c r="M1626" s="286">
        <v>0</v>
      </c>
      <c r="N1626" s="285">
        <v>0</v>
      </c>
    </row>
    <row r="1627" spans="2:14" x14ac:dyDescent="0.2">
      <c r="B1627" s="104" t="s">
        <v>1756</v>
      </c>
      <c r="C1627" s="284">
        <v>0</v>
      </c>
      <c r="D1627" s="285">
        <v>0</v>
      </c>
      <c r="E1627" s="286">
        <v>0</v>
      </c>
      <c r="F1627" s="285">
        <v>0</v>
      </c>
      <c r="G1627" s="284">
        <v>0</v>
      </c>
      <c r="H1627" s="285">
        <v>0</v>
      </c>
      <c r="I1627" s="286">
        <v>0</v>
      </c>
      <c r="J1627" s="285">
        <v>0</v>
      </c>
      <c r="K1627" s="284">
        <v>0</v>
      </c>
      <c r="L1627" s="285">
        <v>0</v>
      </c>
      <c r="M1627" s="286">
        <v>0</v>
      </c>
      <c r="N1627" s="285">
        <v>0</v>
      </c>
    </row>
    <row r="1628" spans="2:14" x14ac:dyDescent="0.2">
      <c r="B1628" s="104" t="s">
        <v>1757</v>
      </c>
      <c r="C1628" s="284">
        <v>0</v>
      </c>
      <c r="D1628" s="285">
        <v>0</v>
      </c>
      <c r="E1628" s="286">
        <v>0</v>
      </c>
      <c r="F1628" s="285">
        <v>0</v>
      </c>
      <c r="G1628" s="284">
        <v>0</v>
      </c>
      <c r="H1628" s="285">
        <v>0</v>
      </c>
      <c r="I1628" s="286">
        <v>0</v>
      </c>
      <c r="J1628" s="285">
        <v>0</v>
      </c>
      <c r="K1628" s="284">
        <v>1</v>
      </c>
      <c r="L1628" s="285">
        <v>76</v>
      </c>
      <c r="M1628" s="286">
        <v>0.13669064748201443</v>
      </c>
      <c r="N1628" s="285">
        <v>76</v>
      </c>
    </row>
    <row r="1629" spans="2:14" x14ac:dyDescent="0.2">
      <c r="B1629" s="104" t="s">
        <v>1758</v>
      </c>
      <c r="C1629" s="284">
        <v>0</v>
      </c>
      <c r="D1629" s="285">
        <v>0</v>
      </c>
      <c r="E1629" s="286">
        <v>0</v>
      </c>
      <c r="F1629" s="285">
        <v>0</v>
      </c>
      <c r="G1629" s="284">
        <v>0</v>
      </c>
      <c r="H1629" s="285">
        <v>0</v>
      </c>
      <c r="I1629" s="286">
        <v>0</v>
      </c>
      <c r="J1629" s="285">
        <v>0</v>
      </c>
      <c r="K1629" s="284">
        <v>0</v>
      </c>
      <c r="L1629" s="285">
        <v>0</v>
      </c>
      <c r="M1629" s="286">
        <v>0</v>
      </c>
      <c r="N1629" s="285">
        <v>0</v>
      </c>
    </row>
    <row r="1630" spans="2:14" x14ac:dyDescent="0.2">
      <c r="B1630" s="104" t="s">
        <v>1759</v>
      </c>
      <c r="C1630" s="284">
        <v>0</v>
      </c>
      <c r="D1630" s="285">
        <v>0</v>
      </c>
      <c r="E1630" s="286">
        <v>0</v>
      </c>
      <c r="F1630" s="285">
        <v>0</v>
      </c>
      <c r="G1630" s="284">
        <v>0</v>
      </c>
      <c r="H1630" s="285">
        <v>0</v>
      </c>
      <c r="I1630" s="286">
        <v>0</v>
      </c>
      <c r="J1630" s="285">
        <v>0</v>
      </c>
      <c r="K1630" s="284">
        <v>0</v>
      </c>
      <c r="L1630" s="285">
        <v>0</v>
      </c>
      <c r="M1630" s="286">
        <v>0</v>
      </c>
      <c r="N1630" s="285">
        <v>0</v>
      </c>
    </row>
    <row r="1631" spans="2:14" x14ac:dyDescent="0.2">
      <c r="B1631" s="104" t="s">
        <v>1760</v>
      </c>
      <c r="C1631" s="284">
        <v>1</v>
      </c>
      <c r="D1631" s="285">
        <v>173</v>
      </c>
      <c r="E1631" s="286">
        <v>0.13951612903225796</v>
      </c>
      <c r="F1631" s="285">
        <v>173</v>
      </c>
      <c r="G1631" s="284">
        <v>380</v>
      </c>
      <c r="H1631" s="285">
        <v>0</v>
      </c>
      <c r="I1631" s="286">
        <v>0</v>
      </c>
      <c r="J1631" s="285">
        <v>0</v>
      </c>
      <c r="K1631" s="284">
        <v>286</v>
      </c>
      <c r="L1631" s="285">
        <v>169.88811188811189</v>
      </c>
      <c r="M1631" s="286">
        <v>0.1966122544774731</v>
      </c>
      <c r="N1631" s="285">
        <v>1770</v>
      </c>
    </row>
    <row r="1632" spans="2:14" x14ac:dyDescent="0.2">
      <c r="B1632" s="104" t="s">
        <v>1761</v>
      </c>
      <c r="C1632" s="284">
        <v>0</v>
      </c>
      <c r="D1632" s="285">
        <v>0</v>
      </c>
      <c r="E1632" s="286">
        <v>0</v>
      </c>
      <c r="F1632" s="285">
        <v>0</v>
      </c>
      <c r="G1632" s="284">
        <v>0</v>
      </c>
      <c r="H1632" s="285">
        <v>0</v>
      </c>
      <c r="I1632" s="286">
        <v>0</v>
      </c>
      <c r="J1632" s="285">
        <v>0</v>
      </c>
      <c r="K1632" s="284">
        <v>0</v>
      </c>
      <c r="L1632" s="285">
        <v>0</v>
      </c>
      <c r="M1632" s="286">
        <v>0</v>
      </c>
      <c r="N1632" s="285">
        <v>0</v>
      </c>
    </row>
    <row r="1633" spans="2:14" x14ac:dyDescent="0.2">
      <c r="B1633" s="104" t="s">
        <v>1762</v>
      </c>
      <c r="C1633" s="284">
        <v>0</v>
      </c>
      <c r="D1633" s="285">
        <v>0</v>
      </c>
      <c r="E1633" s="286">
        <v>0</v>
      </c>
      <c r="F1633" s="285">
        <v>0</v>
      </c>
      <c r="G1633" s="284">
        <v>0</v>
      </c>
      <c r="H1633" s="285">
        <v>0</v>
      </c>
      <c r="I1633" s="286">
        <v>0</v>
      </c>
      <c r="J1633" s="285">
        <v>0</v>
      </c>
      <c r="K1633" s="284">
        <v>0</v>
      </c>
      <c r="L1633" s="285">
        <v>0</v>
      </c>
      <c r="M1633" s="286">
        <v>0</v>
      </c>
      <c r="N1633" s="285">
        <v>0</v>
      </c>
    </row>
    <row r="1634" spans="2:14" x14ac:dyDescent="0.2">
      <c r="B1634" s="104" t="s">
        <v>1763</v>
      </c>
      <c r="C1634" s="284">
        <v>0</v>
      </c>
      <c r="D1634" s="285">
        <v>0</v>
      </c>
      <c r="E1634" s="286">
        <v>0</v>
      </c>
      <c r="F1634" s="285">
        <v>0</v>
      </c>
      <c r="G1634" s="284">
        <v>0</v>
      </c>
      <c r="H1634" s="285">
        <v>0</v>
      </c>
      <c r="I1634" s="286">
        <v>0</v>
      </c>
      <c r="J1634" s="285">
        <v>0</v>
      </c>
      <c r="K1634" s="284">
        <v>0</v>
      </c>
      <c r="L1634" s="285">
        <v>0</v>
      </c>
      <c r="M1634" s="286">
        <v>0</v>
      </c>
      <c r="N1634" s="285">
        <v>0</v>
      </c>
    </row>
    <row r="1635" spans="2:14" x14ac:dyDescent="0.2">
      <c r="B1635" s="104" t="s">
        <v>1764</v>
      </c>
      <c r="C1635" s="284">
        <v>0</v>
      </c>
      <c r="D1635" s="285">
        <v>0</v>
      </c>
      <c r="E1635" s="286">
        <v>0</v>
      </c>
      <c r="F1635" s="285">
        <v>0</v>
      </c>
      <c r="G1635" s="284">
        <v>0</v>
      </c>
      <c r="H1635" s="285">
        <v>0</v>
      </c>
      <c r="I1635" s="286">
        <v>0</v>
      </c>
      <c r="J1635" s="285">
        <v>0</v>
      </c>
      <c r="K1635" s="284">
        <v>0</v>
      </c>
      <c r="L1635" s="285">
        <v>0</v>
      </c>
      <c r="M1635" s="286">
        <v>0</v>
      </c>
      <c r="N1635" s="285">
        <v>0</v>
      </c>
    </row>
    <row r="1636" spans="2:14" x14ac:dyDescent="0.2">
      <c r="B1636" s="104" t="s">
        <v>1765</v>
      </c>
      <c r="C1636" s="284">
        <v>772</v>
      </c>
      <c r="D1636" s="285">
        <v>226.970207253886</v>
      </c>
      <c r="E1636" s="286">
        <v>0.10810945881412204</v>
      </c>
      <c r="F1636" s="285">
        <v>1684</v>
      </c>
      <c r="G1636" s="284">
        <v>433</v>
      </c>
      <c r="H1636" s="285">
        <v>0</v>
      </c>
      <c r="I1636" s="286">
        <v>0</v>
      </c>
      <c r="J1636" s="285">
        <v>0</v>
      </c>
      <c r="K1636" s="284">
        <v>129</v>
      </c>
      <c r="L1636" s="285">
        <v>147.64341085271317</v>
      </c>
      <c r="M1636" s="286">
        <v>0.19631206258567913</v>
      </c>
      <c r="N1636" s="285">
        <v>535</v>
      </c>
    </row>
    <row r="1637" spans="2:14" x14ac:dyDescent="0.2">
      <c r="B1637" s="104" t="s">
        <v>1766</v>
      </c>
      <c r="C1637" s="284">
        <v>0</v>
      </c>
      <c r="D1637" s="285">
        <v>0</v>
      </c>
      <c r="E1637" s="286">
        <v>0</v>
      </c>
      <c r="F1637" s="285">
        <v>0</v>
      </c>
      <c r="G1637" s="284">
        <v>0</v>
      </c>
      <c r="H1637" s="285">
        <v>0</v>
      </c>
      <c r="I1637" s="286">
        <v>0</v>
      </c>
      <c r="J1637" s="285">
        <v>0</v>
      </c>
      <c r="K1637" s="284">
        <v>0</v>
      </c>
      <c r="L1637" s="285">
        <v>0</v>
      </c>
      <c r="M1637" s="286">
        <v>0</v>
      </c>
      <c r="N1637" s="285">
        <v>0</v>
      </c>
    </row>
    <row r="1638" spans="2:14" x14ac:dyDescent="0.2">
      <c r="B1638" s="104" t="s">
        <v>1767</v>
      </c>
      <c r="C1638" s="284">
        <v>1392</v>
      </c>
      <c r="D1638" s="285">
        <v>150.85919540229884</v>
      </c>
      <c r="E1638" s="286">
        <v>0.11788673339182876</v>
      </c>
      <c r="F1638" s="285">
        <v>524</v>
      </c>
      <c r="G1638" s="284">
        <v>594</v>
      </c>
      <c r="H1638" s="285">
        <v>0</v>
      </c>
      <c r="I1638" s="286">
        <v>0</v>
      </c>
      <c r="J1638" s="285">
        <v>0</v>
      </c>
      <c r="K1638" s="284">
        <v>116</v>
      </c>
      <c r="L1638" s="285">
        <v>116.56034482758621</v>
      </c>
      <c r="M1638" s="286">
        <v>0.19674349572201844</v>
      </c>
      <c r="N1638" s="285">
        <v>327</v>
      </c>
    </row>
    <row r="1639" spans="2:14" x14ac:dyDescent="0.2">
      <c r="B1639" s="104" t="s">
        <v>1768</v>
      </c>
      <c r="C1639" s="284">
        <v>56</v>
      </c>
      <c r="D1639" s="285">
        <v>27.357142857142858</v>
      </c>
      <c r="E1639" s="286">
        <v>8.1954058651716455E-3</v>
      </c>
      <c r="F1639" s="285">
        <v>565</v>
      </c>
      <c r="G1639" s="284">
        <v>231</v>
      </c>
      <c r="H1639" s="285">
        <v>0</v>
      </c>
      <c r="I1639" s="286">
        <v>0</v>
      </c>
      <c r="J1639" s="285">
        <v>0</v>
      </c>
      <c r="K1639" s="284">
        <v>14</v>
      </c>
      <c r="L1639" s="285">
        <v>147.14285714285714</v>
      </c>
      <c r="M1639" s="286">
        <v>0.1858534824972935</v>
      </c>
      <c r="N1639" s="285">
        <v>285</v>
      </c>
    </row>
    <row r="1640" spans="2:14" x14ac:dyDescent="0.2">
      <c r="B1640" s="104" t="s">
        <v>1769</v>
      </c>
      <c r="C1640" s="284">
        <v>160</v>
      </c>
      <c r="D1640" s="285">
        <v>139.81874999999999</v>
      </c>
      <c r="E1640" s="286">
        <v>6.4420357881278312E-2</v>
      </c>
      <c r="F1640" s="285">
        <v>484</v>
      </c>
      <c r="G1640" s="284">
        <v>121</v>
      </c>
      <c r="H1640" s="285">
        <v>0</v>
      </c>
      <c r="I1640" s="286">
        <v>0</v>
      </c>
      <c r="J1640" s="285">
        <v>0</v>
      </c>
      <c r="K1640" s="284">
        <v>45</v>
      </c>
      <c r="L1640" s="285">
        <v>155.55555555555554</v>
      </c>
      <c r="M1640" s="286">
        <v>0.19398642095053353</v>
      </c>
      <c r="N1640" s="285">
        <v>449</v>
      </c>
    </row>
    <row r="1641" spans="2:14" x14ac:dyDescent="0.2">
      <c r="B1641" s="104" t="s">
        <v>1770</v>
      </c>
      <c r="C1641" s="284">
        <v>1313</v>
      </c>
      <c r="D1641" s="285">
        <v>172.55826351865957</v>
      </c>
      <c r="E1641" s="286">
        <v>0.12138520215865922</v>
      </c>
      <c r="F1641" s="285">
        <v>855</v>
      </c>
      <c r="G1641" s="284">
        <v>576</v>
      </c>
      <c r="H1641" s="285">
        <v>0</v>
      </c>
      <c r="I1641" s="286">
        <v>0</v>
      </c>
      <c r="J1641" s="285">
        <v>0</v>
      </c>
      <c r="K1641" s="284">
        <v>147</v>
      </c>
      <c r="L1641" s="285">
        <v>131.21768707482994</v>
      </c>
      <c r="M1641" s="286">
        <v>0.19725122457536126</v>
      </c>
      <c r="N1641" s="285">
        <v>536</v>
      </c>
    </row>
    <row r="1642" spans="2:14" x14ac:dyDescent="0.2">
      <c r="B1642" s="104" t="s">
        <v>1771</v>
      </c>
      <c r="C1642" s="284">
        <v>0</v>
      </c>
      <c r="D1642" s="285">
        <v>0</v>
      </c>
      <c r="E1642" s="286">
        <v>0</v>
      </c>
      <c r="F1642" s="285">
        <v>0</v>
      </c>
      <c r="G1642" s="284">
        <v>0</v>
      </c>
      <c r="H1642" s="285">
        <v>0</v>
      </c>
      <c r="I1642" s="286">
        <v>0</v>
      </c>
      <c r="J1642" s="285">
        <v>0</v>
      </c>
      <c r="K1642" s="284">
        <v>0</v>
      </c>
      <c r="L1642" s="285">
        <v>0</v>
      </c>
      <c r="M1642" s="286">
        <v>0</v>
      </c>
      <c r="N1642" s="285">
        <v>0</v>
      </c>
    </row>
    <row r="1643" spans="2:14" x14ac:dyDescent="0.2">
      <c r="B1643" s="104" t="s">
        <v>1772</v>
      </c>
      <c r="C1643" s="284">
        <v>794</v>
      </c>
      <c r="D1643" s="285">
        <v>184.56297229219143</v>
      </c>
      <c r="E1643" s="286">
        <v>0.14832933012266736</v>
      </c>
      <c r="F1643" s="285">
        <v>861</v>
      </c>
      <c r="G1643" s="284">
        <v>727</v>
      </c>
      <c r="H1643" s="285">
        <v>0</v>
      </c>
      <c r="I1643" s="286">
        <v>0</v>
      </c>
      <c r="J1643" s="285">
        <v>0</v>
      </c>
      <c r="K1643" s="284">
        <v>462</v>
      </c>
      <c r="L1643" s="285">
        <v>132.40043290043289</v>
      </c>
      <c r="M1643" s="286">
        <v>0.19489635308136899</v>
      </c>
      <c r="N1643" s="285">
        <v>590</v>
      </c>
    </row>
    <row r="1644" spans="2:14" x14ac:dyDescent="0.2">
      <c r="B1644" s="104" t="s">
        <v>1773</v>
      </c>
      <c r="C1644" s="284">
        <v>1668</v>
      </c>
      <c r="D1644" s="285">
        <v>243.51678657074339</v>
      </c>
      <c r="E1644" s="286">
        <v>0.13888443438886178</v>
      </c>
      <c r="F1644" s="285">
        <v>860</v>
      </c>
      <c r="G1644" s="284">
        <v>621</v>
      </c>
      <c r="H1644" s="285">
        <v>0</v>
      </c>
      <c r="I1644" s="286">
        <v>0</v>
      </c>
      <c r="J1644" s="285">
        <v>0</v>
      </c>
      <c r="K1644" s="284">
        <v>184</v>
      </c>
      <c r="L1644" s="285">
        <v>164.22282608695653</v>
      </c>
      <c r="M1644" s="286">
        <v>0.1919343979064243</v>
      </c>
      <c r="N1644" s="285">
        <v>938</v>
      </c>
    </row>
    <row r="1645" spans="2:14" x14ac:dyDescent="0.2">
      <c r="B1645" s="104" t="s">
        <v>1774</v>
      </c>
      <c r="C1645" s="284">
        <v>1988</v>
      </c>
      <c r="D1645" s="285">
        <v>177.42253521126761</v>
      </c>
      <c r="E1645" s="286">
        <v>0.1310252829805989</v>
      </c>
      <c r="F1645" s="285">
        <v>657</v>
      </c>
      <c r="G1645" s="284">
        <v>1067</v>
      </c>
      <c r="H1645" s="285">
        <v>0</v>
      </c>
      <c r="I1645" s="286">
        <v>0</v>
      </c>
      <c r="J1645" s="285">
        <v>0</v>
      </c>
      <c r="K1645" s="284">
        <v>339</v>
      </c>
      <c r="L1645" s="285">
        <v>124.93510324483776</v>
      </c>
      <c r="M1645" s="286">
        <v>0.19415334965297837</v>
      </c>
      <c r="N1645" s="285">
        <v>927</v>
      </c>
    </row>
    <row r="1646" spans="2:14" x14ac:dyDescent="0.2">
      <c r="B1646" s="104" t="s">
        <v>1775</v>
      </c>
      <c r="C1646" s="284">
        <v>1180</v>
      </c>
      <c r="D1646" s="285">
        <v>167.83135593220339</v>
      </c>
      <c r="E1646" s="286">
        <v>0.11808080898420847</v>
      </c>
      <c r="F1646" s="285">
        <v>494</v>
      </c>
      <c r="G1646" s="284">
        <v>872</v>
      </c>
      <c r="H1646" s="285">
        <v>0</v>
      </c>
      <c r="I1646" s="286">
        <v>0</v>
      </c>
      <c r="J1646" s="285">
        <v>0</v>
      </c>
      <c r="K1646" s="284">
        <v>661</v>
      </c>
      <c r="L1646" s="285">
        <v>142.9213313161876</v>
      </c>
      <c r="M1646" s="286">
        <v>0.19626218705269127</v>
      </c>
      <c r="N1646" s="285">
        <v>636</v>
      </c>
    </row>
    <row r="1647" spans="2:14" x14ac:dyDescent="0.2">
      <c r="B1647" s="104" t="s">
        <v>1776</v>
      </c>
      <c r="C1647" s="284">
        <v>2391</v>
      </c>
      <c r="D1647" s="285">
        <v>183.44207444583856</v>
      </c>
      <c r="E1647" s="286">
        <v>0.12439410307118237</v>
      </c>
      <c r="F1647" s="285">
        <v>1077</v>
      </c>
      <c r="G1647" s="284">
        <v>1708</v>
      </c>
      <c r="H1647" s="285">
        <v>0</v>
      </c>
      <c r="I1647" s="286">
        <v>0</v>
      </c>
      <c r="J1647" s="285">
        <v>0</v>
      </c>
      <c r="K1647" s="284">
        <v>467</v>
      </c>
      <c r="L1647" s="285">
        <v>134.29122055674517</v>
      </c>
      <c r="M1647" s="286">
        <v>0.19523873269472047</v>
      </c>
      <c r="N1647" s="285">
        <v>668</v>
      </c>
    </row>
    <row r="1648" spans="2:14" x14ac:dyDescent="0.2">
      <c r="B1648" s="104" t="s">
        <v>1777</v>
      </c>
      <c r="C1648" s="284">
        <v>766</v>
      </c>
      <c r="D1648" s="285">
        <v>163.04046997389034</v>
      </c>
      <c r="E1648" s="286">
        <v>0.11346201367841902</v>
      </c>
      <c r="F1648" s="285">
        <v>519</v>
      </c>
      <c r="G1648" s="284">
        <v>139</v>
      </c>
      <c r="H1648" s="285">
        <v>0</v>
      </c>
      <c r="I1648" s="286">
        <v>0</v>
      </c>
      <c r="J1648" s="285">
        <v>0</v>
      </c>
      <c r="K1648" s="284">
        <v>396</v>
      </c>
      <c r="L1648" s="285">
        <v>143.9848484848485</v>
      </c>
      <c r="M1648" s="286">
        <v>0.19574105797255692</v>
      </c>
      <c r="N1648" s="285">
        <v>722</v>
      </c>
    </row>
    <row r="1649" spans="2:15" x14ac:dyDescent="0.2">
      <c r="B1649" s="104" t="s">
        <v>1778</v>
      </c>
      <c r="C1649" s="284">
        <v>744</v>
      </c>
      <c r="D1649" s="285">
        <v>259.66666666666669</v>
      </c>
      <c r="E1649" s="286">
        <v>0.18757925357454264</v>
      </c>
      <c r="F1649" s="285">
        <v>1294</v>
      </c>
      <c r="G1649" s="284">
        <v>212</v>
      </c>
      <c r="H1649" s="285">
        <v>0</v>
      </c>
      <c r="I1649" s="286">
        <v>0</v>
      </c>
      <c r="J1649" s="285">
        <v>0</v>
      </c>
      <c r="K1649" s="284">
        <v>0</v>
      </c>
      <c r="L1649" s="285">
        <v>0</v>
      </c>
      <c r="M1649" s="286">
        <v>0</v>
      </c>
      <c r="N1649" s="285">
        <v>0</v>
      </c>
    </row>
    <row r="1650" spans="2:15" x14ac:dyDescent="0.2">
      <c r="B1650" s="104" t="s">
        <v>1779</v>
      </c>
      <c r="C1650" s="284">
        <v>1018</v>
      </c>
      <c r="D1650" s="285">
        <v>150.45383104125736</v>
      </c>
      <c r="E1650" s="286">
        <v>0.10654510647415161</v>
      </c>
      <c r="F1650" s="285">
        <v>744</v>
      </c>
      <c r="G1650" s="284">
        <v>153</v>
      </c>
      <c r="H1650" s="285">
        <v>0</v>
      </c>
      <c r="I1650" s="286">
        <v>0</v>
      </c>
      <c r="J1650" s="285">
        <v>0</v>
      </c>
      <c r="K1650" s="284">
        <v>12</v>
      </c>
      <c r="L1650" s="285">
        <v>126.91666666666667</v>
      </c>
      <c r="M1650" s="286">
        <v>0.20071164997364255</v>
      </c>
      <c r="N1650" s="285">
        <v>190</v>
      </c>
    </row>
    <row r="1651" spans="2:15" x14ac:dyDescent="0.2">
      <c r="B1651" s="104" t="s">
        <v>1780</v>
      </c>
      <c r="C1651" s="284">
        <v>2010</v>
      </c>
      <c r="D1651" s="285">
        <v>738.27263681592035</v>
      </c>
      <c r="E1651" s="286">
        <v>0.21302052058482435</v>
      </c>
      <c r="F1651" s="285">
        <v>14685</v>
      </c>
      <c r="G1651" s="284">
        <v>194</v>
      </c>
      <c r="H1651" s="285">
        <v>0</v>
      </c>
      <c r="I1651" s="286">
        <v>0</v>
      </c>
      <c r="J1651" s="285">
        <v>0</v>
      </c>
      <c r="K1651" s="284">
        <v>154</v>
      </c>
      <c r="L1651" s="285">
        <v>177.66233766233765</v>
      </c>
      <c r="M1651" s="286">
        <v>0.19913968163853535</v>
      </c>
      <c r="N1651" s="285">
        <v>665</v>
      </c>
    </row>
    <row r="1652" spans="2:15" x14ac:dyDescent="0.2">
      <c r="B1652" s="105" t="s">
        <v>1781</v>
      </c>
      <c r="C1652" s="287">
        <v>1757</v>
      </c>
      <c r="D1652" s="288">
        <v>522.14684120660218</v>
      </c>
      <c r="E1652" s="289">
        <v>0.15223634657460261</v>
      </c>
      <c r="F1652" s="288">
        <v>7556</v>
      </c>
      <c r="G1652" s="287">
        <v>83</v>
      </c>
      <c r="H1652" s="288">
        <v>0</v>
      </c>
      <c r="I1652" s="289">
        <v>0</v>
      </c>
      <c r="J1652" s="288">
        <v>0</v>
      </c>
      <c r="K1652" s="287">
        <v>27</v>
      </c>
      <c r="L1652" s="288">
        <v>145.37037037037038</v>
      </c>
      <c r="M1652" s="289">
        <v>0.19448986670630797</v>
      </c>
      <c r="N1652" s="288">
        <v>290</v>
      </c>
    </row>
    <row r="1654" spans="2:15" x14ac:dyDescent="0.2">
      <c r="O1654" s="12" t="s">
        <v>313</v>
      </c>
    </row>
    <row r="1655" spans="2:15" x14ac:dyDescent="0.2">
      <c r="O1655" s="12" t="s">
        <v>334</v>
      </c>
    </row>
    <row r="1656" spans="2:15" x14ac:dyDescent="0.2">
      <c r="B1656" s="3" t="s">
        <v>0</v>
      </c>
      <c r="C1656" s="272"/>
      <c r="D1656" s="273"/>
      <c r="E1656" s="274"/>
      <c r="F1656" s="274"/>
      <c r="G1656" s="272"/>
      <c r="H1656" s="273"/>
      <c r="I1656" s="274"/>
      <c r="J1656" s="274"/>
      <c r="K1656" s="272"/>
      <c r="L1656" s="273"/>
      <c r="M1656" s="274"/>
      <c r="N1656" s="274"/>
    </row>
    <row r="1657" spans="2:15" x14ac:dyDescent="0.2">
      <c r="B1657" s="3" t="s">
        <v>277</v>
      </c>
      <c r="C1657" s="272"/>
      <c r="D1657" s="273"/>
      <c r="E1657" s="274"/>
      <c r="F1657" s="274"/>
      <c r="G1657" s="272"/>
      <c r="H1657" s="273"/>
      <c r="I1657" s="274"/>
      <c r="J1657" s="274"/>
      <c r="K1657" s="272"/>
      <c r="L1657" s="273"/>
      <c r="M1657" s="274"/>
      <c r="N1657" s="274"/>
    </row>
    <row r="1658" spans="2:15" x14ac:dyDescent="0.2">
      <c r="B1658" s="103" t="s">
        <v>308</v>
      </c>
      <c r="C1658" s="272"/>
      <c r="D1658" s="273"/>
      <c r="E1658" s="274"/>
      <c r="F1658" s="274"/>
      <c r="G1658" s="272"/>
      <c r="H1658" s="273"/>
      <c r="I1658" s="274"/>
      <c r="J1658" s="274"/>
      <c r="K1658" s="272"/>
      <c r="L1658" s="273"/>
      <c r="M1658" s="274"/>
      <c r="N1658" s="274"/>
    </row>
    <row r="1659" spans="2:15" x14ac:dyDescent="0.2">
      <c r="B1659" s="3"/>
      <c r="C1659" s="101"/>
      <c r="D1659" s="101"/>
      <c r="E1659" s="101"/>
      <c r="F1659" s="101"/>
      <c r="G1659" s="101"/>
      <c r="H1659" s="101"/>
      <c r="I1659" s="101"/>
      <c r="J1659" s="101"/>
      <c r="K1659" s="101"/>
      <c r="L1659" s="101"/>
      <c r="M1659" s="101"/>
      <c r="N1659" s="101"/>
    </row>
    <row r="1660" spans="2:15" x14ac:dyDescent="0.2">
      <c r="B1660" s="109"/>
      <c r="C1660" s="180" t="s">
        <v>152</v>
      </c>
      <c r="D1660" s="275"/>
      <c r="E1660" s="276"/>
      <c r="F1660" s="277"/>
      <c r="G1660" s="180" t="s">
        <v>2699</v>
      </c>
      <c r="H1660" s="275"/>
      <c r="I1660" s="276"/>
      <c r="J1660" s="277"/>
      <c r="K1660" s="180" t="s">
        <v>376</v>
      </c>
      <c r="L1660" s="275"/>
      <c r="M1660" s="276"/>
      <c r="N1660" s="277"/>
    </row>
    <row r="1661" spans="2:15" ht="25.5" x14ac:dyDescent="0.2">
      <c r="B1661" s="181" t="s">
        <v>314</v>
      </c>
      <c r="C1661" s="278" t="s">
        <v>2853</v>
      </c>
      <c r="D1661" s="279" t="s">
        <v>2850</v>
      </c>
      <c r="E1661" s="280" t="s">
        <v>2851</v>
      </c>
      <c r="F1661" s="279" t="s">
        <v>2852</v>
      </c>
      <c r="G1661" s="278" t="s">
        <v>2853</v>
      </c>
      <c r="H1661" s="279" t="s">
        <v>2850</v>
      </c>
      <c r="I1661" s="280" t="s">
        <v>2851</v>
      </c>
      <c r="J1661" s="279" t="s">
        <v>2852</v>
      </c>
      <c r="K1661" s="278" t="s">
        <v>2853</v>
      </c>
      <c r="L1661" s="279" t="s">
        <v>2850</v>
      </c>
      <c r="M1661" s="280" t="s">
        <v>2851</v>
      </c>
      <c r="N1661" s="279" t="s">
        <v>2852</v>
      </c>
    </row>
    <row r="1662" spans="2:15" x14ac:dyDescent="0.2">
      <c r="B1662" s="129" t="s">
        <v>1782</v>
      </c>
      <c r="C1662" s="281">
        <v>90</v>
      </c>
      <c r="D1662" s="282">
        <v>693.31111111111113</v>
      </c>
      <c r="E1662" s="283">
        <v>0.14193266625874879</v>
      </c>
      <c r="F1662" s="282">
        <v>5904</v>
      </c>
      <c r="G1662" s="281">
        <v>36</v>
      </c>
      <c r="H1662" s="282">
        <v>0</v>
      </c>
      <c r="I1662" s="283">
        <v>0</v>
      </c>
      <c r="J1662" s="282">
        <v>0</v>
      </c>
      <c r="K1662" s="281">
        <v>0</v>
      </c>
      <c r="L1662" s="282">
        <v>0</v>
      </c>
      <c r="M1662" s="283">
        <v>0</v>
      </c>
      <c r="N1662" s="282">
        <v>0</v>
      </c>
    </row>
    <row r="1663" spans="2:15" x14ac:dyDescent="0.2">
      <c r="B1663" s="104" t="s">
        <v>1783</v>
      </c>
      <c r="C1663" s="284">
        <v>2247</v>
      </c>
      <c r="D1663" s="285">
        <v>200.13173119715177</v>
      </c>
      <c r="E1663" s="286">
        <v>0.16693295004365472</v>
      </c>
      <c r="F1663" s="285">
        <v>1464</v>
      </c>
      <c r="G1663" s="284">
        <v>846</v>
      </c>
      <c r="H1663" s="285">
        <v>0</v>
      </c>
      <c r="I1663" s="286">
        <v>0</v>
      </c>
      <c r="J1663" s="285">
        <v>0</v>
      </c>
      <c r="K1663" s="284">
        <v>79</v>
      </c>
      <c r="L1663" s="285">
        <v>113.78481012658227</v>
      </c>
      <c r="M1663" s="286">
        <v>0.19991548794591218</v>
      </c>
      <c r="N1663" s="285">
        <v>255</v>
      </c>
    </row>
    <row r="1664" spans="2:15" x14ac:dyDescent="0.2">
      <c r="B1664" s="104" t="s">
        <v>1784</v>
      </c>
      <c r="C1664" s="284">
        <v>1660</v>
      </c>
      <c r="D1664" s="285">
        <v>165.81807228915662</v>
      </c>
      <c r="E1664" s="286">
        <v>0.1235505395668921</v>
      </c>
      <c r="F1664" s="285">
        <v>559</v>
      </c>
      <c r="G1664" s="284">
        <v>473</v>
      </c>
      <c r="H1664" s="285">
        <v>0</v>
      </c>
      <c r="I1664" s="286">
        <v>0</v>
      </c>
      <c r="J1664" s="285">
        <v>0</v>
      </c>
      <c r="K1664" s="284">
        <v>248</v>
      </c>
      <c r="L1664" s="285">
        <v>132.91935483870967</v>
      </c>
      <c r="M1664" s="286">
        <v>0.19879746949950849</v>
      </c>
      <c r="N1664" s="285">
        <v>516</v>
      </c>
    </row>
    <row r="1665" spans="2:14" x14ac:dyDescent="0.2">
      <c r="B1665" s="104" t="s">
        <v>1785</v>
      </c>
      <c r="C1665" s="284">
        <v>147</v>
      </c>
      <c r="D1665" s="285">
        <v>156.62585034013605</v>
      </c>
      <c r="E1665" s="286">
        <v>0.13296066156937925</v>
      </c>
      <c r="F1665" s="285">
        <v>397</v>
      </c>
      <c r="G1665" s="284">
        <v>25</v>
      </c>
      <c r="H1665" s="285">
        <v>0</v>
      </c>
      <c r="I1665" s="286">
        <v>0</v>
      </c>
      <c r="J1665" s="285">
        <v>0</v>
      </c>
      <c r="K1665" s="284">
        <v>0</v>
      </c>
      <c r="L1665" s="285">
        <v>0</v>
      </c>
      <c r="M1665" s="286">
        <v>0</v>
      </c>
      <c r="N1665" s="285">
        <v>0</v>
      </c>
    </row>
    <row r="1666" spans="2:14" x14ac:dyDescent="0.2">
      <c r="B1666" s="104" t="s">
        <v>1786</v>
      </c>
      <c r="C1666" s="284">
        <v>2</v>
      </c>
      <c r="D1666" s="285">
        <v>112.5</v>
      </c>
      <c r="E1666" s="286">
        <v>5.9792718575604642E-2</v>
      </c>
      <c r="F1666" s="285">
        <v>214</v>
      </c>
      <c r="G1666" s="284">
        <v>1</v>
      </c>
      <c r="H1666" s="285">
        <v>0</v>
      </c>
      <c r="I1666" s="286">
        <v>0</v>
      </c>
      <c r="J1666" s="285">
        <v>0</v>
      </c>
      <c r="K1666" s="284">
        <v>0</v>
      </c>
      <c r="L1666" s="285">
        <v>0</v>
      </c>
      <c r="M1666" s="286">
        <v>0</v>
      </c>
      <c r="N1666" s="285">
        <v>0</v>
      </c>
    </row>
    <row r="1667" spans="2:14" x14ac:dyDescent="0.2">
      <c r="B1667" s="104" t="s">
        <v>1787</v>
      </c>
      <c r="C1667" s="284">
        <v>3442</v>
      </c>
      <c r="D1667" s="285">
        <v>177.27077280650784</v>
      </c>
      <c r="E1667" s="286">
        <v>0.13502049761654078</v>
      </c>
      <c r="F1667" s="285">
        <v>1614</v>
      </c>
      <c r="G1667" s="284">
        <v>729</v>
      </c>
      <c r="H1667" s="285">
        <v>0</v>
      </c>
      <c r="I1667" s="286">
        <v>0</v>
      </c>
      <c r="J1667" s="285">
        <v>0</v>
      </c>
      <c r="K1667" s="284">
        <v>21</v>
      </c>
      <c r="L1667" s="285">
        <v>109.14285714285714</v>
      </c>
      <c r="M1667" s="286">
        <v>0.19959940782025609</v>
      </c>
      <c r="N1667" s="285">
        <v>312</v>
      </c>
    </row>
    <row r="1668" spans="2:14" x14ac:dyDescent="0.2">
      <c r="B1668" s="104" t="s">
        <v>1788</v>
      </c>
      <c r="C1668" s="284">
        <v>40</v>
      </c>
      <c r="D1668" s="285">
        <v>523.75</v>
      </c>
      <c r="E1668" s="286">
        <v>0.26580560031465295</v>
      </c>
      <c r="F1668" s="285">
        <v>3586</v>
      </c>
      <c r="G1668" s="284">
        <v>30</v>
      </c>
      <c r="H1668" s="285">
        <v>0</v>
      </c>
      <c r="I1668" s="286">
        <v>0</v>
      </c>
      <c r="J1668" s="285">
        <v>0</v>
      </c>
      <c r="K1668" s="284">
        <v>0</v>
      </c>
      <c r="L1668" s="285">
        <v>0</v>
      </c>
      <c r="M1668" s="286">
        <v>0</v>
      </c>
      <c r="N1668" s="285">
        <v>0</v>
      </c>
    </row>
    <row r="1669" spans="2:14" x14ac:dyDescent="0.2">
      <c r="B1669" s="104" t="s">
        <v>1789</v>
      </c>
      <c r="C1669" s="284">
        <v>328</v>
      </c>
      <c r="D1669" s="285">
        <v>1090.5670731707316</v>
      </c>
      <c r="E1669" s="286">
        <v>0.27433019537166636</v>
      </c>
      <c r="F1669" s="285">
        <v>12848</v>
      </c>
      <c r="G1669" s="284">
        <v>115</v>
      </c>
      <c r="H1669" s="285">
        <v>0</v>
      </c>
      <c r="I1669" s="286">
        <v>0</v>
      </c>
      <c r="J1669" s="285">
        <v>0</v>
      </c>
      <c r="K1669" s="284">
        <v>7</v>
      </c>
      <c r="L1669" s="285">
        <v>116.42857142857143</v>
      </c>
      <c r="M1669" s="286">
        <v>0.19786355911629028</v>
      </c>
      <c r="N1669" s="285">
        <v>199</v>
      </c>
    </row>
    <row r="1670" spans="2:14" x14ac:dyDescent="0.2">
      <c r="B1670" s="104" t="s">
        <v>1790</v>
      </c>
      <c r="C1670" s="284">
        <v>24</v>
      </c>
      <c r="D1670" s="285">
        <v>620.20833333333337</v>
      </c>
      <c r="E1670" s="286">
        <v>0.21684658304561277</v>
      </c>
      <c r="F1670" s="285">
        <v>1988</v>
      </c>
      <c r="G1670" s="284">
        <v>10</v>
      </c>
      <c r="H1670" s="285">
        <v>0</v>
      </c>
      <c r="I1670" s="286">
        <v>0</v>
      </c>
      <c r="J1670" s="285">
        <v>0</v>
      </c>
      <c r="K1670" s="284">
        <v>0</v>
      </c>
      <c r="L1670" s="285">
        <v>0</v>
      </c>
      <c r="M1670" s="286">
        <v>0</v>
      </c>
      <c r="N1670" s="285">
        <v>0</v>
      </c>
    </row>
    <row r="1671" spans="2:14" x14ac:dyDescent="0.2">
      <c r="B1671" s="104" t="s">
        <v>1791</v>
      </c>
      <c r="C1671" s="284">
        <v>978</v>
      </c>
      <c r="D1671" s="285">
        <v>533.11451942740291</v>
      </c>
      <c r="E1671" s="286">
        <v>0.23346429297465865</v>
      </c>
      <c r="F1671" s="285">
        <v>7462</v>
      </c>
      <c r="G1671" s="284">
        <v>109</v>
      </c>
      <c r="H1671" s="285">
        <v>0</v>
      </c>
      <c r="I1671" s="286">
        <v>0</v>
      </c>
      <c r="J1671" s="285">
        <v>0</v>
      </c>
      <c r="K1671" s="284">
        <v>98</v>
      </c>
      <c r="L1671" s="285">
        <v>172.14285714285714</v>
      </c>
      <c r="M1671" s="286">
        <v>0.19735610669162384</v>
      </c>
      <c r="N1671" s="285">
        <v>386</v>
      </c>
    </row>
    <row r="1672" spans="2:14" x14ac:dyDescent="0.2">
      <c r="B1672" s="104" t="s">
        <v>1792</v>
      </c>
      <c r="C1672" s="284">
        <v>1213</v>
      </c>
      <c r="D1672" s="285">
        <v>196.93734542456718</v>
      </c>
      <c r="E1672" s="286">
        <v>0.14861466755256281</v>
      </c>
      <c r="F1672" s="285">
        <v>762</v>
      </c>
      <c r="G1672" s="284">
        <v>416</v>
      </c>
      <c r="H1672" s="285">
        <v>0</v>
      </c>
      <c r="I1672" s="286">
        <v>0</v>
      </c>
      <c r="J1672" s="285">
        <v>0</v>
      </c>
      <c r="K1672" s="284">
        <v>133</v>
      </c>
      <c r="L1672" s="285">
        <v>110.19548872180451</v>
      </c>
      <c r="M1672" s="286">
        <v>0.19747763285544906</v>
      </c>
      <c r="N1672" s="285">
        <v>363</v>
      </c>
    </row>
    <row r="1673" spans="2:14" x14ac:dyDescent="0.2">
      <c r="B1673" s="104" t="s">
        <v>1793</v>
      </c>
      <c r="C1673" s="284">
        <v>941</v>
      </c>
      <c r="D1673" s="285">
        <v>175.80021253985123</v>
      </c>
      <c r="E1673" s="286">
        <v>0.15103207564568066</v>
      </c>
      <c r="F1673" s="285">
        <v>436</v>
      </c>
      <c r="G1673" s="284">
        <v>277</v>
      </c>
      <c r="H1673" s="285">
        <v>0</v>
      </c>
      <c r="I1673" s="286">
        <v>0</v>
      </c>
      <c r="J1673" s="285">
        <v>0</v>
      </c>
      <c r="K1673" s="284">
        <v>44</v>
      </c>
      <c r="L1673" s="285">
        <v>111.84090909090909</v>
      </c>
      <c r="M1673" s="286">
        <v>0.19311670983439289</v>
      </c>
      <c r="N1673" s="285">
        <v>242</v>
      </c>
    </row>
    <row r="1674" spans="2:14" x14ac:dyDescent="0.2">
      <c r="B1674" s="104" t="s">
        <v>1794</v>
      </c>
      <c r="C1674" s="284">
        <v>709</v>
      </c>
      <c r="D1674" s="285">
        <v>157.22425952045134</v>
      </c>
      <c r="E1674" s="286">
        <v>0.15095218556480461</v>
      </c>
      <c r="F1674" s="285">
        <v>349</v>
      </c>
      <c r="G1674" s="284">
        <v>710</v>
      </c>
      <c r="H1674" s="285">
        <v>0</v>
      </c>
      <c r="I1674" s="286">
        <v>0</v>
      </c>
      <c r="J1674" s="285">
        <v>0</v>
      </c>
      <c r="K1674" s="284">
        <v>160</v>
      </c>
      <c r="L1674" s="285">
        <v>99.325000000000003</v>
      </c>
      <c r="M1674" s="286">
        <v>0.1960982712454189</v>
      </c>
      <c r="N1674" s="285">
        <v>342</v>
      </c>
    </row>
    <row r="1675" spans="2:14" x14ac:dyDescent="0.2">
      <c r="B1675" s="104" t="s">
        <v>1795</v>
      </c>
      <c r="C1675" s="284">
        <v>2174</v>
      </c>
      <c r="D1675" s="285">
        <v>229.22493100275989</v>
      </c>
      <c r="E1675" s="286">
        <v>0.16162558687730022</v>
      </c>
      <c r="F1675" s="285">
        <v>2670</v>
      </c>
      <c r="G1675" s="284">
        <v>612</v>
      </c>
      <c r="H1675" s="285">
        <v>0</v>
      </c>
      <c r="I1675" s="286">
        <v>0</v>
      </c>
      <c r="J1675" s="285">
        <v>0</v>
      </c>
      <c r="K1675" s="284">
        <v>321</v>
      </c>
      <c r="L1675" s="285">
        <v>116.00311526479751</v>
      </c>
      <c r="M1675" s="286">
        <v>0.19541955087667739</v>
      </c>
      <c r="N1675" s="285">
        <v>389</v>
      </c>
    </row>
    <row r="1676" spans="2:14" x14ac:dyDescent="0.2">
      <c r="B1676" s="104" t="s">
        <v>1796</v>
      </c>
      <c r="C1676" s="284">
        <v>0</v>
      </c>
      <c r="D1676" s="285">
        <v>0</v>
      </c>
      <c r="E1676" s="286">
        <v>0</v>
      </c>
      <c r="F1676" s="285">
        <v>0</v>
      </c>
      <c r="G1676" s="284">
        <v>1</v>
      </c>
      <c r="H1676" s="285">
        <v>0</v>
      </c>
      <c r="I1676" s="286">
        <v>0</v>
      </c>
      <c r="J1676" s="285">
        <v>0</v>
      </c>
      <c r="K1676" s="284">
        <v>0</v>
      </c>
      <c r="L1676" s="285">
        <v>0</v>
      </c>
      <c r="M1676" s="286">
        <v>0</v>
      </c>
      <c r="N1676" s="285">
        <v>0</v>
      </c>
    </row>
    <row r="1677" spans="2:14" x14ac:dyDescent="0.2">
      <c r="B1677" s="104" t="s">
        <v>1797</v>
      </c>
      <c r="C1677" s="284">
        <v>1828</v>
      </c>
      <c r="D1677" s="285">
        <v>211.37800875273524</v>
      </c>
      <c r="E1677" s="286">
        <v>0.1580474544436441</v>
      </c>
      <c r="F1677" s="285">
        <v>614</v>
      </c>
      <c r="G1677" s="284">
        <v>664</v>
      </c>
      <c r="H1677" s="285">
        <v>0</v>
      </c>
      <c r="I1677" s="286">
        <v>0</v>
      </c>
      <c r="J1677" s="285">
        <v>0</v>
      </c>
      <c r="K1677" s="284">
        <v>313</v>
      </c>
      <c r="L1677" s="285">
        <v>135.69968051118209</v>
      </c>
      <c r="M1677" s="286">
        <v>0.19571738619555146</v>
      </c>
      <c r="N1677" s="285">
        <v>511</v>
      </c>
    </row>
    <row r="1678" spans="2:14" x14ac:dyDescent="0.2">
      <c r="B1678" s="104" t="s">
        <v>1798</v>
      </c>
      <c r="C1678" s="284">
        <v>0</v>
      </c>
      <c r="D1678" s="285">
        <v>0</v>
      </c>
      <c r="E1678" s="286">
        <v>0</v>
      </c>
      <c r="F1678" s="285">
        <v>0</v>
      </c>
      <c r="G1678" s="284">
        <v>0</v>
      </c>
      <c r="H1678" s="285">
        <v>0</v>
      </c>
      <c r="I1678" s="286">
        <v>0</v>
      </c>
      <c r="J1678" s="285">
        <v>0</v>
      </c>
      <c r="K1678" s="284">
        <v>0</v>
      </c>
      <c r="L1678" s="285">
        <v>0</v>
      </c>
      <c r="M1678" s="286">
        <v>0</v>
      </c>
      <c r="N1678" s="285">
        <v>0</v>
      </c>
    </row>
    <row r="1679" spans="2:14" x14ac:dyDescent="0.2">
      <c r="B1679" s="104" t="s">
        <v>1799</v>
      </c>
      <c r="C1679" s="284">
        <v>153</v>
      </c>
      <c r="D1679" s="285">
        <v>250.281045751634</v>
      </c>
      <c r="E1679" s="286">
        <v>0.14725018649972688</v>
      </c>
      <c r="F1679" s="285">
        <v>741</v>
      </c>
      <c r="G1679" s="284">
        <v>82</v>
      </c>
      <c r="H1679" s="285">
        <v>0</v>
      </c>
      <c r="I1679" s="286">
        <v>0</v>
      </c>
      <c r="J1679" s="285">
        <v>0</v>
      </c>
      <c r="K1679" s="284">
        <v>5</v>
      </c>
      <c r="L1679" s="285">
        <v>100.8</v>
      </c>
      <c r="M1679" s="286">
        <v>0.20055710306406693</v>
      </c>
      <c r="N1679" s="285">
        <v>225</v>
      </c>
    </row>
    <row r="1680" spans="2:14" x14ac:dyDescent="0.2">
      <c r="B1680" s="104" t="s">
        <v>1800</v>
      </c>
      <c r="C1680" s="284">
        <v>2495</v>
      </c>
      <c r="D1680" s="285">
        <v>314.83006012024049</v>
      </c>
      <c r="E1680" s="286">
        <v>0.14473851744092303</v>
      </c>
      <c r="F1680" s="285">
        <v>3974</v>
      </c>
      <c r="G1680" s="284">
        <v>396</v>
      </c>
      <c r="H1680" s="285">
        <v>0</v>
      </c>
      <c r="I1680" s="286">
        <v>0</v>
      </c>
      <c r="J1680" s="285">
        <v>0</v>
      </c>
      <c r="K1680" s="284">
        <v>280</v>
      </c>
      <c r="L1680" s="285">
        <v>158.84285714285716</v>
      </c>
      <c r="M1680" s="286">
        <v>0.19770625889046944</v>
      </c>
      <c r="N1680" s="285">
        <v>705</v>
      </c>
    </row>
    <row r="1681" spans="2:14" x14ac:dyDescent="0.2">
      <c r="B1681" s="104" t="s">
        <v>1801</v>
      </c>
      <c r="C1681" s="284">
        <v>0</v>
      </c>
      <c r="D1681" s="285">
        <v>0</v>
      </c>
      <c r="E1681" s="286">
        <v>0</v>
      </c>
      <c r="F1681" s="285">
        <v>0</v>
      </c>
      <c r="G1681" s="284">
        <v>0</v>
      </c>
      <c r="H1681" s="285">
        <v>0</v>
      </c>
      <c r="I1681" s="286">
        <v>0</v>
      </c>
      <c r="J1681" s="285">
        <v>0</v>
      </c>
      <c r="K1681" s="284">
        <v>0</v>
      </c>
      <c r="L1681" s="285">
        <v>0</v>
      </c>
      <c r="M1681" s="286">
        <v>0</v>
      </c>
      <c r="N1681" s="285">
        <v>0</v>
      </c>
    </row>
    <row r="1682" spans="2:14" x14ac:dyDescent="0.2">
      <c r="B1682" s="104" t="s">
        <v>1802</v>
      </c>
      <c r="C1682" s="284">
        <v>148</v>
      </c>
      <c r="D1682" s="285">
        <v>1264.4054054054054</v>
      </c>
      <c r="E1682" s="286">
        <v>0.21366271269848336</v>
      </c>
      <c r="F1682" s="285">
        <v>7764</v>
      </c>
      <c r="G1682" s="284">
        <v>6</v>
      </c>
      <c r="H1682" s="285">
        <v>0</v>
      </c>
      <c r="I1682" s="286">
        <v>0</v>
      </c>
      <c r="J1682" s="285">
        <v>0</v>
      </c>
      <c r="K1682" s="284">
        <v>2</v>
      </c>
      <c r="L1682" s="285">
        <v>782.5</v>
      </c>
      <c r="M1682" s="286">
        <v>0.20597525664648586</v>
      </c>
      <c r="N1682" s="285">
        <v>1020</v>
      </c>
    </row>
    <row r="1683" spans="2:14" x14ac:dyDescent="0.2">
      <c r="B1683" s="104" t="s">
        <v>1803</v>
      </c>
      <c r="C1683" s="284">
        <v>1284</v>
      </c>
      <c r="D1683" s="285">
        <v>241.15498442367601</v>
      </c>
      <c r="E1683" s="286">
        <v>0.1520546377835712</v>
      </c>
      <c r="F1683" s="285">
        <v>1387</v>
      </c>
      <c r="G1683" s="284">
        <v>405</v>
      </c>
      <c r="H1683" s="285">
        <v>0</v>
      </c>
      <c r="I1683" s="286">
        <v>0</v>
      </c>
      <c r="J1683" s="285">
        <v>0</v>
      </c>
      <c r="K1683" s="284">
        <v>34</v>
      </c>
      <c r="L1683" s="285">
        <v>115.17647058823529</v>
      </c>
      <c r="M1683" s="286">
        <v>0.19390938351076992</v>
      </c>
      <c r="N1683" s="285">
        <v>277</v>
      </c>
    </row>
    <row r="1684" spans="2:14" x14ac:dyDescent="0.2">
      <c r="B1684" s="104" t="s">
        <v>1804</v>
      </c>
      <c r="C1684" s="284">
        <v>1617</v>
      </c>
      <c r="D1684" s="285">
        <v>245.82931354359926</v>
      </c>
      <c r="E1684" s="286">
        <v>0.17692166294061185</v>
      </c>
      <c r="F1684" s="285">
        <v>1175</v>
      </c>
      <c r="G1684" s="284">
        <v>481</v>
      </c>
      <c r="H1684" s="285">
        <v>0</v>
      </c>
      <c r="I1684" s="286">
        <v>0</v>
      </c>
      <c r="J1684" s="285">
        <v>0</v>
      </c>
      <c r="K1684" s="284">
        <v>38</v>
      </c>
      <c r="L1684" s="285">
        <v>130.13157894736841</v>
      </c>
      <c r="M1684" s="286">
        <v>0.19612898108118837</v>
      </c>
      <c r="N1684" s="285">
        <v>252</v>
      </c>
    </row>
    <row r="1685" spans="2:14" x14ac:dyDescent="0.2">
      <c r="B1685" s="104" t="s">
        <v>1805</v>
      </c>
      <c r="C1685" s="284">
        <v>2387</v>
      </c>
      <c r="D1685" s="285">
        <v>138.34436531210724</v>
      </c>
      <c r="E1685" s="286">
        <v>0.12909859137309843</v>
      </c>
      <c r="F1685" s="285">
        <v>957</v>
      </c>
      <c r="G1685" s="284">
        <v>1006</v>
      </c>
      <c r="H1685" s="285">
        <v>0</v>
      </c>
      <c r="I1685" s="286">
        <v>0</v>
      </c>
      <c r="J1685" s="285">
        <v>0</v>
      </c>
      <c r="K1685" s="284">
        <v>93</v>
      </c>
      <c r="L1685" s="285">
        <v>103.74193548387096</v>
      </c>
      <c r="M1685" s="286">
        <v>0.19953673064195887</v>
      </c>
      <c r="N1685" s="285">
        <v>194</v>
      </c>
    </row>
    <row r="1686" spans="2:14" x14ac:dyDescent="0.2">
      <c r="B1686" s="104" t="s">
        <v>1806</v>
      </c>
      <c r="C1686" s="284">
        <v>2294</v>
      </c>
      <c r="D1686" s="285">
        <v>261.57846556233653</v>
      </c>
      <c r="E1686" s="286">
        <v>0.15324097247050417</v>
      </c>
      <c r="F1686" s="285">
        <v>8347</v>
      </c>
      <c r="G1686" s="284">
        <v>488</v>
      </c>
      <c r="H1686" s="285">
        <v>0</v>
      </c>
      <c r="I1686" s="286">
        <v>0</v>
      </c>
      <c r="J1686" s="285">
        <v>0</v>
      </c>
      <c r="K1686" s="284">
        <v>39</v>
      </c>
      <c r="L1686" s="285">
        <v>173.7948717948718</v>
      </c>
      <c r="M1686" s="286">
        <v>0.20323228688794948</v>
      </c>
      <c r="N1686" s="285">
        <v>396</v>
      </c>
    </row>
    <row r="1687" spans="2:14" x14ac:dyDescent="0.2">
      <c r="B1687" s="104" t="s">
        <v>1807</v>
      </c>
      <c r="C1687" s="284">
        <v>0</v>
      </c>
      <c r="D1687" s="285">
        <v>0</v>
      </c>
      <c r="E1687" s="286">
        <v>0</v>
      </c>
      <c r="F1687" s="285">
        <v>0</v>
      </c>
      <c r="G1687" s="284">
        <v>33</v>
      </c>
      <c r="H1687" s="285">
        <v>0</v>
      </c>
      <c r="I1687" s="286">
        <v>0</v>
      </c>
      <c r="J1687" s="285">
        <v>0</v>
      </c>
      <c r="K1687" s="284">
        <v>0</v>
      </c>
      <c r="L1687" s="285">
        <v>0</v>
      </c>
      <c r="M1687" s="286">
        <v>0</v>
      </c>
      <c r="N1687" s="285">
        <v>0</v>
      </c>
    </row>
    <row r="1688" spans="2:14" x14ac:dyDescent="0.2">
      <c r="B1688" s="104" t="s">
        <v>1808</v>
      </c>
      <c r="C1688" s="284">
        <v>2002</v>
      </c>
      <c r="D1688" s="285">
        <v>147.60489510489509</v>
      </c>
      <c r="E1688" s="286">
        <v>0.11575775191672788</v>
      </c>
      <c r="F1688" s="285">
        <v>438</v>
      </c>
      <c r="G1688" s="284">
        <v>1082</v>
      </c>
      <c r="H1688" s="285">
        <v>0</v>
      </c>
      <c r="I1688" s="286">
        <v>0</v>
      </c>
      <c r="J1688" s="285">
        <v>0</v>
      </c>
      <c r="K1688" s="284">
        <v>322</v>
      </c>
      <c r="L1688" s="285">
        <v>108.65527950310559</v>
      </c>
      <c r="M1688" s="286">
        <v>0.19648111957229819</v>
      </c>
      <c r="N1688" s="285">
        <v>344</v>
      </c>
    </row>
    <row r="1689" spans="2:14" x14ac:dyDescent="0.2">
      <c r="B1689" s="104" t="s">
        <v>1809</v>
      </c>
      <c r="C1689" s="284">
        <v>0</v>
      </c>
      <c r="D1689" s="285">
        <v>0</v>
      </c>
      <c r="E1689" s="286">
        <v>0</v>
      </c>
      <c r="F1689" s="285">
        <v>0</v>
      </c>
      <c r="G1689" s="284">
        <v>0</v>
      </c>
      <c r="H1689" s="285">
        <v>0</v>
      </c>
      <c r="I1689" s="286">
        <v>0</v>
      </c>
      <c r="J1689" s="285">
        <v>0</v>
      </c>
      <c r="K1689" s="284">
        <v>0</v>
      </c>
      <c r="L1689" s="285">
        <v>0</v>
      </c>
      <c r="M1689" s="286">
        <v>0</v>
      </c>
      <c r="N1689" s="285">
        <v>0</v>
      </c>
    </row>
    <row r="1690" spans="2:14" x14ac:dyDescent="0.2">
      <c r="B1690" s="104" t="s">
        <v>1810</v>
      </c>
      <c r="C1690" s="284">
        <v>1273</v>
      </c>
      <c r="D1690" s="285">
        <v>173.827965435978</v>
      </c>
      <c r="E1690" s="286">
        <v>0.15616037554762663</v>
      </c>
      <c r="F1690" s="285">
        <v>455</v>
      </c>
      <c r="G1690" s="284">
        <v>1215</v>
      </c>
      <c r="H1690" s="285">
        <v>0</v>
      </c>
      <c r="I1690" s="286">
        <v>0</v>
      </c>
      <c r="J1690" s="285">
        <v>0</v>
      </c>
      <c r="K1690" s="284">
        <v>259</v>
      </c>
      <c r="L1690" s="285">
        <v>107.35135135135135</v>
      </c>
      <c r="M1690" s="286">
        <v>0.19710621645954585</v>
      </c>
      <c r="N1690" s="285">
        <v>831</v>
      </c>
    </row>
    <row r="1691" spans="2:14" x14ac:dyDescent="0.2">
      <c r="B1691" s="104" t="s">
        <v>1811</v>
      </c>
      <c r="C1691" s="284">
        <v>1623</v>
      </c>
      <c r="D1691" s="285">
        <v>236.2483056069008</v>
      </c>
      <c r="E1691" s="286">
        <v>0.12962920390303134</v>
      </c>
      <c r="F1691" s="285">
        <v>2467</v>
      </c>
      <c r="G1691" s="284">
        <v>305</v>
      </c>
      <c r="H1691" s="285">
        <v>0</v>
      </c>
      <c r="I1691" s="286">
        <v>0</v>
      </c>
      <c r="J1691" s="285">
        <v>0</v>
      </c>
      <c r="K1691" s="284">
        <v>157</v>
      </c>
      <c r="L1691" s="285">
        <v>134.82165605095543</v>
      </c>
      <c r="M1691" s="286">
        <v>0.19946287222012815</v>
      </c>
      <c r="N1691" s="285">
        <v>636</v>
      </c>
    </row>
    <row r="1692" spans="2:14" x14ac:dyDescent="0.2">
      <c r="B1692" s="104" t="s">
        <v>1812</v>
      </c>
      <c r="C1692" s="284">
        <v>0</v>
      </c>
      <c r="D1692" s="285">
        <v>0</v>
      </c>
      <c r="E1692" s="286">
        <v>0</v>
      </c>
      <c r="F1692" s="285">
        <v>0</v>
      </c>
      <c r="G1692" s="284">
        <v>0</v>
      </c>
      <c r="H1692" s="285">
        <v>0</v>
      </c>
      <c r="I1692" s="286">
        <v>0</v>
      </c>
      <c r="J1692" s="285">
        <v>0</v>
      </c>
      <c r="K1692" s="284">
        <v>0</v>
      </c>
      <c r="L1692" s="285">
        <v>0</v>
      </c>
      <c r="M1692" s="286">
        <v>0</v>
      </c>
      <c r="N1692" s="285">
        <v>0</v>
      </c>
    </row>
    <row r="1693" spans="2:14" x14ac:dyDescent="0.2">
      <c r="B1693" s="104" t="s">
        <v>1813</v>
      </c>
      <c r="C1693" s="284">
        <v>1537</v>
      </c>
      <c r="D1693" s="285">
        <v>169.6135328562134</v>
      </c>
      <c r="E1693" s="286">
        <v>0.1392961030689428</v>
      </c>
      <c r="F1693" s="285">
        <v>630</v>
      </c>
      <c r="G1693" s="284">
        <v>1091</v>
      </c>
      <c r="H1693" s="285">
        <v>0</v>
      </c>
      <c r="I1693" s="286">
        <v>0</v>
      </c>
      <c r="J1693" s="285">
        <v>0</v>
      </c>
      <c r="K1693" s="284">
        <v>319</v>
      </c>
      <c r="L1693" s="285">
        <v>127.4012539184953</v>
      </c>
      <c r="M1693" s="286">
        <v>0.19725768092025442</v>
      </c>
      <c r="N1693" s="285">
        <v>504</v>
      </c>
    </row>
    <row r="1694" spans="2:14" x14ac:dyDescent="0.2">
      <c r="B1694" s="104" t="s">
        <v>1814</v>
      </c>
      <c r="C1694" s="284">
        <v>583</v>
      </c>
      <c r="D1694" s="285">
        <v>-57.070325900514582</v>
      </c>
      <c r="E1694" s="286">
        <v>-2.8456334510746362E-2</v>
      </c>
      <c r="F1694" s="285">
        <v>360</v>
      </c>
      <c r="G1694" s="284">
        <v>160</v>
      </c>
      <c r="H1694" s="285">
        <v>0</v>
      </c>
      <c r="I1694" s="286">
        <v>0</v>
      </c>
      <c r="J1694" s="285">
        <v>0</v>
      </c>
      <c r="K1694" s="284">
        <v>34</v>
      </c>
      <c r="L1694" s="285">
        <v>132.05882352941177</v>
      </c>
      <c r="M1694" s="286">
        <v>0.19889258028792911</v>
      </c>
      <c r="N1694" s="285">
        <v>359</v>
      </c>
    </row>
    <row r="1695" spans="2:14" x14ac:dyDescent="0.2">
      <c r="B1695" s="104" t="s">
        <v>1815</v>
      </c>
      <c r="C1695" s="284">
        <v>0</v>
      </c>
      <c r="D1695" s="285">
        <v>0</v>
      </c>
      <c r="E1695" s="286">
        <v>0</v>
      </c>
      <c r="F1695" s="285">
        <v>0</v>
      </c>
      <c r="G1695" s="284">
        <v>0</v>
      </c>
      <c r="H1695" s="285">
        <v>0</v>
      </c>
      <c r="I1695" s="286">
        <v>0</v>
      </c>
      <c r="J1695" s="285">
        <v>0</v>
      </c>
      <c r="K1695" s="284">
        <v>0</v>
      </c>
      <c r="L1695" s="285">
        <v>0</v>
      </c>
      <c r="M1695" s="286">
        <v>0</v>
      </c>
      <c r="N1695" s="285">
        <v>0</v>
      </c>
    </row>
    <row r="1696" spans="2:14" x14ac:dyDescent="0.2">
      <c r="B1696" s="104" t="s">
        <v>1816</v>
      </c>
      <c r="C1696" s="284">
        <v>1529</v>
      </c>
      <c r="D1696" s="285">
        <v>135.06344015696533</v>
      </c>
      <c r="E1696" s="286">
        <v>0.12088148800269738</v>
      </c>
      <c r="F1696" s="285">
        <v>432</v>
      </c>
      <c r="G1696" s="284">
        <v>1088</v>
      </c>
      <c r="H1696" s="285">
        <v>0</v>
      </c>
      <c r="I1696" s="286">
        <v>0</v>
      </c>
      <c r="J1696" s="285">
        <v>0</v>
      </c>
      <c r="K1696" s="284">
        <v>206</v>
      </c>
      <c r="L1696" s="285">
        <v>110.97572815533981</v>
      </c>
      <c r="M1696" s="286">
        <v>0.19674176836090118</v>
      </c>
      <c r="N1696" s="285">
        <v>440</v>
      </c>
    </row>
    <row r="1697" spans="2:15" x14ac:dyDescent="0.2">
      <c r="B1697" s="104" t="s">
        <v>1817</v>
      </c>
      <c r="C1697" s="284">
        <v>1043</v>
      </c>
      <c r="D1697" s="285">
        <v>161.57238734419943</v>
      </c>
      <c r="E1697" s="286">
        <v>0.14817902122005888</v>
      </c>
      <c r="F1697" s="285">
        <v>588</v>
      </c>
      <c r="G1697" s="284">
        <v>338</v>
      </c>
      <c r="H1697" s="285">
        <v>0</v>
      </c>
      <c r="I1697" s="286">
        <v>0</v>
      </c>
      <c r="J1697" s="285">
        <v>0</v>
      </c>
      <c r="K1697" s="284">
        <v>69</v>
      </c>
      <c r="L1697" s="285">
        <v>107.37681159420291</v>
      </c>
      <c r="M1697" s="286">
        <v>0.19530776327929344</v>
      </c>
      <c r="N1697" s="285">
        <v>240</v>
      </c>
    </row>
    <row r="1698" spans="2:15" x14ac:dyDescent="0.2">
      <c r="B1698" s="104" t="s">
        <v>1818</v>
      </c>
      <c r="C1698" s="284">
        <v>1952</v>
      </c>
      <c r="D1698" s="285">
        <v>175.74795081967213</v>
      </c>
      <c r="E1698" s="286">
        <v>0.12266213956867666</v>
      </c>
      <c r="F1698" s="285">
        <v>640</v>
      </c>
      <c r="G1698" s="284">
        <v>882</v>
      </c>
      <c r="H1698" s="285">
        <v>0</v>
      </c>
      <c r="I1698" s="286">
        <v>0</v>
      </c>
      <c r="J1698" s="285">
        <v>0</v>
      </c>
      <c r="K1698" s="284">
        <v>151</v>
      </c>
      <c r="L1698" s="285">
        <v>114.67549668874172</v>
      </c>
      <c r="M1698" s="286">
        <v>0.19687563953884979</v>
      </c>
      <c r="N1698" s="285">
        <v>338</v>
      </c>
    </row>
    <row r="1699" spans="2:15" x14ac:dyDescent="0.2">
      <c r="B1699" s="104" t="s">
        <v>1819</v>
      </c>
      <c r="C1699" s="284">
        <v>922</v>
      </c>
      <c r="D1699" s="285">
        <v>173.49023861171366</v>
      </c>
      <c r="E1699" s="286">
        <v>0.13096658247125137</v>
      </c>
      <c r="F1699" s="285">
        <v>928</v>
      </c>
      <c r="G1699" s="284">
        <v>298</v>
      </c>
      <c r="H1699" s="285">
        <v>0</v>
      </c>
      <c r="I1699" s="286">
        <v>0</v>
      </c>
      <c r="J1699" s="285">
        <v>0</v>
      </c>
      <c r="K1699" s="284">
        <v>343</v>
      </c>
      <c r="L1699" s="285">
        <v>116.28862973760933</v>
      </c>
      <c r="M1699" s="286">
        <v>0.19612249112490043</v>
      </c>
      <c r="N1699" s="285">
        <v>421</v>
      </c>
    </row>
    <row r="1700" spans="2:15" x14ac:dyDescent="0.2">
      <c r="B1700" s="104" t="s">
        <v>1820</v>
      </c>
      <c r="C1700" s="284">
        <v>18</v>
      </c>
      <c r="D1700" s="285">
        <v>223</v>
      </c>
      <c r="E1700" s="286">
        <v>0.14803614235662921</v>
      </c>
      <c r="F1700" s="285">
        <v>964</v>
      </c>
      <c r="G1700" s="284">
        <v>1</v>
      </c>
      <c r="H1700" s="285">
        <v>0</v>
      </c>
      <c r="I1700" s="286">
        <v>0</v>
      </c>
      <c r="J1700" s="285">
        <v>0</v>
      </c>
      <c r="K1700" s="284">
        <v>0</v>
      </c>
      <c r="L1700" s="285">
        <v>0</v>
      </c>
      <c r="M1700" s="286">
        <v>0</v>
      </c>
      <c r="N1700" s="285">
        <v>0</v>
      </c>
    </row>
    <row r="1701" spans="2:15" x14ac:dyDescent="0.2">
      <c r="B1701" s="104" t="s">
        <v>1821</v>
      </c>
      <c r="C1701" s="284">
        <v>3023</v>
      </c>
      <c r="D1701" s="285">
        <v>473.31194177968905</v>
      </c>
      <c r="E1701" s="286">
        <v>0.16608068834442102</v>
      </c>
      <c r="F1701" s="285">
        <v>5240</v>
      </c>
      <c r="G1701" s="284">
        <v>423</v>
      </c>
      <c r="H1701" s="285">
        <v>0</v>
      </c>
      <c r="I1701" s="286">
        <v>0</v>
      </c>
      <c r="J1701" s="285">
        <v>0</v>
      </c>
      <c r="K1701" s="284">
        <v>69</v>
      </c>
      <c r="L1701" s="285">
        <v>239.768115942029</v>
      </c>
      <c r="M1701" s="286">
        <v>0.1997126957109574</v>
      </c>
      <c r="N1701" s="285">
        <v>755</v>
      </c>
    </row>
    <row r="1702" spans="2:15" x14ac:dyDescent="0.2">
      <c r="B1702" s="104" t="s">
        <v>1822</v>
      </c>
      <c r="C1702" s="284">
        <v>3427</v>
      </c>
      <c r="D1702" s="285">
        <v>180.2795447913627</v>
      </c>
      <c r="E1702" s="286">
        <v>0.13147125410942095</v>
      </c>
      <c r="F1702" s="285">
        <v>7679</v>
      </c>
      <c r="G1702" s="284">
        <v>849</v>
      </c>
      <c r="H1702" s="285">
        <v>0</v>
      </c>
      <c r="I1702" s="286">
        <v>0</v>
      </c>
      <c r="J1702" s="285">
        <v>0</v>
      </c>
      <c r="K1702" s="284">
        <v>113</v>
      </c>
      <c r="L1702" s="285">
        <v>115.07964601769912</v>
      </c>
      <c r="M1702" s="286">
        <v>0.19804453108342734</v>
      </c>
      <c r="N1702" s="285">
        <v>407</v>
      </c>
    </row>
    <row r="1703" spans="2:15" x14ac:dyDescent="0.2">
      <c r="B1703" s="104" t="s">
        <v>1823</v>
      </c>
      <c r="C1703" s="284">
        <v>1978</v>
      </c>
      <c r="D1703" s="285">
        <v>246.85035389282103</v>
      </c>
      <c r="E1703" s="286">
        <v>0.18367850562354837</v>
      </c>
      <c r="F1703" s="285">
        <v>7325</v>
      </c>
      <c r="G1703" s="284">
        <v>711</v>
      </c>
      <c r="H1703" s="285">
        <v>0</v>
      </c>
      <c r="I1703" s="286">
        <v>0</v>
      </c>
      <c r="J1703" s="285">
        <v>0</v>
      </c>
      <c r="K1703" s="284">
        <v>313</v>
      </c>
      <c r="L1703" s="285">
        <v>138.71884984025559</v>
      </c>
      <c r="M1703" s="286">
        <v>0.19904646205331566</v>
      </c>
      <c r="N1703" s="285">
        <v>496</v>
      </c>
    </row>
    <row r="1704" spans="2:15" x14ac:dyDescent="0.2">
      <c r="B1704" s="104" t="s">
        <v>1824</v>
      </c>
      <c r="C1704" s="284">
        <v>800</v>
      </c>
      <c r="D1704" s="285">
        <v>37.673749999999998</v>
      </c>
      <c r="E1704" s="286">
        <v>1.6659904459408459E-2</v>
      </c>
      <c r="F1704" s="285">
        <v>815</v>
      </c>
      <c r="G1704" s="284">
        <v>112</v>
      </c>
      <c r="H1704" s="285">
        <v>0</v>
      </c>
      <c r="I1704" s="286">
        <v>0</v>
      </c>
      <c r="J1704" s="285">
        <v>0</v>
      </c>
      <c r="K1704" s="284">
        <v>105</v>
      </c>
      <c r="L1704" s="285">
        <v>180.41904761904763</v>
      </c>
      <c r="M1704" s="286">
        <v>0.20049955548029286</v>
      </c>
      <c r="N1704" s="285">
        <v>514</v>
      </c>
    </row>
    <row r="1705" spans="2:15" x14ac:dyDescent="0.2">
      <c r="B1705" s="104" t="s">
        <v>1825</v>
      </c>
      <c r="C1705" s="284">
        <v>2737</v>
      </c>
      <c r="D1705" s="285">
        <v>205.93204238217027</v>
      </c>
      <c r="E1705" s="286">
        <v>0.15231791658829663</v>
      </c>
      <c r="F1705" s="285">
        <v>1943</v>
      </c>
      <c r="G1705" s="284">
        <v>780</v>
      </c>
      <c r="H1705" s="285">
        <v>0</v>
      </c>
      <c r="I1705" s="286">
        <v>0</v>
      </c>
      <c r="J1705" s="285">
        <v>0</v>
      </c>
      <c r="K1705" s="284">
        <v>309</v>
      </c>
      <c r="L1705" s="285">
        <v>125.07119741100324</v>
      </c>
      <c r="M1705" s="286">
        <v>0.19727721003358822</v>
      </c>
      <c r="N1705" s="285">
        <v>411</v>
      </c>
    </row>
    <row r="1706" spans="2:15" x14ac:dyDescent="0.2">
      <c r="B1706" s="104" t="s">
        <v>1826</v>
      </c>
      <c r="C1706" s="284">
        <v>1012</v>
      </c>
      <c r="D1706" s="285">
        <v>197.08992094861659</v>
      </c>
      <c r="E1706" s="286">
        <v>0.17051064713772424</v>
      </c>
      <c r="F1706" s="285">
        <v>495</v>
      </c>
      <c r="G1706" s="284">
        <v>412</v>
      </c>
      <c r="H1706" s="285">
        <v>0</v>
      </c>
      <c r="I1706" s="286">
        <v>0</v>
      </c>
      <c r="J1706" s="285">
        <v>0</v>
      </c>
      <c r="K1706" s="284">
        <v>146</v>
      </c>
      <c r="L1706" s="285">
        <v>117.68493150684931</v>
      </c>
      <c r="M1706" s="286">
        <v>0.19841104875401272</v>
      </c>
      <c r="N1706" s="285">
        <v>374</v>
      </c>
    </row>
    <row r="1707" spans="2:15" x14ac:dyDescent="0.2">
      <c r="B1707" s="104" t="s">
        <v>1827</v>
      </c>
      <c r="C1707" s="284">
        <v>1378</v>
      </c>
      <c r="D1707" s="285">
        <v>339.99927431059507</v>
      </c>
      <c r="E1707" s="286">
        <v>0.14358460283841601</v>
      </c>
      <c r="F1707" s="285">
        <v>2243</v>
      </c>
      <c r="G1707" s="284">
        <v>185</v>
      </c>
      <c r="H1707" s="285">
        <v>0</v>
      </c>
      <c r="I1707" s="286">
        <v>0</v>
      </c>
      <c r="J1707" s="285">
        <v>0</v>
      </c>
      <c r="K1707" s="284">
        <v>227</v>
      </c>
      <c r="L1707" s="285">
        <v>155.29955947136563</v>
      </c>
      <c r="M1707" s="286">
        <v>0.19602533377076159</v>
      </c>
      <c r="N1707" s="285">
        <v>396</v>
      </c>
    </row>
    <row r="1708" spans="2:15" x14ac:dyDescent="0.2">
      <c r="B1708" s="104" t="s">
        <v>1828</v>
      </c>
      <c r="C1708" s="284">
        <v>0</v>
      </c>
      <c r="D1708" s="285">
        <v>0</v>
      </c>
      <c r="E1708" s="286">
        <v>0</v>
      </c>
      <c r="F1708" s="285">
        <v>0</v>
      </c>
      <c r="G1708" s="284">
        <v>0</v>
      </c>
      <c r="H1708" s="285">
        <v>0</v>
      </c>
      <c r="I1708" s="286">
        <v>0</v>
      </c>
      <c r="J1708" s="285">
        <v>0</v>
      </c>
      <c r="K1708" s="284">
        <v>0</v>
      </c>
      <c r="L1708" s="285">
        <v>0</v>
      </c>
      <c r="M1708" s="286">
        <v>0</v>
      </c>
      <c r="N1708" s="285">
        <v>0</v>
      </c>
    </row>
    <row r="1709" spans="2:15" x14ac:dyDescent="0.2">
      <c r="B1709" s="105" t="s">
        <v>1829</v>
      </c>
      <c r="C1709" s="287">
        <v>4084</v>
      </c>
      <c r="D1709" s="288">
        <v>532.26273261508322</v>
      </c>
      <c r="E1709" s="289">
        <v>0.23956866286922174</v>
      </c>
      <c r="F1709" s="288">
        <v>29271</v>
      </c>
      <c r="G1709" s="287">
        <v>1144</v>
      </c>
      <c r="H1709" s="288">
        <v>0</v>
      </c>
      <c r="I1709" s="289">
        <v>0</v>
      </c>
      <c r="J1709" s="288">
        <v>0</v>
      </c>
      <c r="K1709" s="287">
        <v>256</v>
      </c>
      <c r="L1709" s="288">
        <v>156.23046875</v>
      </c>
      <c r="M1709" s="289">
        <v>0.19963063715091467</v>
      </c>
      <c r="N1709" s="288">
        <v>555</v>
      </c>
    </row>
    <row r="1711" spans="2:15" x14ac:dyDescent="0.2">
      <c r="O1711" s="12" t="s">
        <v>313</v>
      </c>
    </row>
    <row r="1712" spans="2:15" x14ac:dyDescent="0.2">
      <c r="O1712" s="12" t="s">
        <v>335</v>
      </c>
    </row>
    <row r="1713" spans="2:14" x14ac:dyDescent="0.2">
      <c r="B1713" s="3" t="s">
        <v>0</v>
      </c>
      <c r="C1713" s="272"/>
      <c r="D1713" s="273"/>
      <c r="E1713" s="274"/>
      <c r="F1713" s="274"/>
      <c r="G1713" s="272"/>
      <c r="H1713" s="273"/>
      <c r="I1713" s="274"/>
      <c r="J1713" s="274"/>
      <c r="K1713" s="272"/>
      <c r="L1713" s="273"/>
      <c r="M1713" s="274"/>
      <c r="N1713" s="274"/>
    </row>
    <row r="1714" spans="2:14" x14ac:dyDescent="0.2">
      <c r="B1714" s="3" t="s">
        <v>277</v>
      </c>
      <c r="C1714" s="272"/>
      <c r="D1714" s="273"/>
      <c r="E1714" s="274"/>
      <c r="F1714" s="274"/>
      <c r="G1714" s="272"/>
      <c r="H1714" s="273"/>
      <c r="I1714" s="274"/>
      <c r="J1714" s="274"/>
      <c r="K1714" s="272"/>
      <c r="L1714" s="273"/>
      <c r="M1714" s="274"/>
      <c r="N1714" s="274"/>
    </row>
    <row r="1715" spans="2:14" x14ac:dyDescent="0.2">
      <c r="B1715" s="103" t="s">
        <v>308</v>
      </c>
      <c r="C1715" s="272"/>
      <c r="D1715" s="273"/>
      <c r="E1715" s="274"/>
      <c r="F1715" s="274"/>
      <c r="G1715" s="272"/>
      <c r="H1715" s="273"/>
      <c r="I1715" s="274"/>
      <c r="J1715" s="274"/>
      <c r="K1715" s="272"/>
      <c r="L1715" s="273"/>
      <c r="M1715" s="274"/>
      <c r="N1715" s="274"/>
    </row>
    <row r="1716" spans="2:14" x14ac:dyDescent="0.2">
      <c r="B1716" s="3"/>
      <c r="C1716" s="101"/>
      <c r="D1716" s="101"/>
      <c r="E1716" s="101"/>
      <c r="F1716" s="101"/>
      <c r="G1716" s="101"/>
      <c r="H1716" s="101"/>
      <c r="I1716" s="101"/>
      <c r="J1716" s="101"/>
      <c r="K1716" s="101"/>
      <c r="L1716" s="101"/>
      <c r="M1716" s="101"/>
      <c r="N1716" s="101"/>
    </row>
    <row r="1717" spans="2:14" x14ac:dyDescent="0.2">
      <c r="B1717" s="109"/>
      <c r="C1717" s="180" t="s">
        <v>152</v>
      </c>
      <c r="D1717" s="275"/>
      <c r="E1717" s="276"/>
      <c r="F1717" s="277"/>
      <c r="G1717" s="180" t="s">
        <v>2699</v>
      </c>
      <c r="H1717" s="275"/>
      <c r="I1717" s="276"/>
      <c r="J1717" s="277"/>
      <c r="K1717" s="180" t="s">
        <v>376</v>
      </c>
      <c r="L1717" s="275"/>
      <c r="M1717" s="276"/>
      <c r="N1717" s="277"/>
    </row>
    <row r="1718" spans="2:14" ht="25.5" x14ac:dyDescent="0.2">
      <c r="B1718" s="181" t="s">
        <v>314</v>
      </c>
      <c r="C1718" s="278" t="s">
        <v>2853</v>
      </c>
      <c r="D1718" s="279" t="s">
        <v>2850</v>
      </c>
      <c r="E1718" s="280" t="s">
        <v>2851</v>
      </c>
      <c r="F1718" s="279" t="s">
        <v>2852</v>
      </c>
      <c r="G1718" s="278" t="s">
        <v>2853</v>
      </c>
      <c r="H1718" s="279" t="s">
        <v>2850</v>
      </c>
      <c r="I1718" s="280" t="s">
        <v>2851</v>
      </c>
      <c r="J1718" s="279" t="s">
        <v>2852</v>
      </c>
      <c r="K1718" s="278" t="s">
        <v>2853</v>
      </c>
      <c r="L1718" s="279" t="s">
        <v>2850</v>
      </c>
      <c r="M1718" s="280" t="s">
        <v>2851</v>
      </c>
      <c r="N1718" s="279" t="s">
        <v>2852</v>
      </c>
    </row>
    <row r="1719" spans="2:14" x14ac:dyDescent="0.2">
      <c r="B1719" s="129" t="s">
        <v>1830</v>
      </c>
      <c r="C1719" s="281">
        <v>1350</v>
      </c>
      <c r="D1719" s="282">
        <v>110.84962962962963</v>
      </c>
      <c r="E1719" s="283">
        <v>7.8999200225942756E-2</v>
      </c>
      <c r="F1719" s="282">
        <v>2176</v>
      </c>
      <c r="G1719" s="281">
        <v>729</v>
      </c>
      <c r="H1719" s="282">
        <v>0</v>
      </c>
      <c r="I1719" s="283">
        <v>0</v>
      </c>
      <c r="J1719" s="282">
        <v>0</v>
      </c>
      <c r="K1719" s="281">
        <v>104</v>
      </c>
      <c r="L1719" s="282">
        <v>148.10576923076923</v>
      </c>
      <c r="M1719" s="283">
        <v>0.19651195427521628</v>
      </c>
      <c r="N1719" s="282">
        <v>615</v>
      </c>
    </row>
    <row r="1720" spans="2:14" x14ac:dyDescent="0.2">
      <c r="B1720" s="104" t="s">
        <v>1831</v>
      </c>
      <c r="C1720" s="284">
        <v>1513</v>
      </c>
      <c r="D1720" s="285">
        <v>126.23595505617978</v>
      </c>
      <c r="E1720" s="286">
        <v>0.11881751702214349</v>
      </c>
      <c r="F1720" s="285">
        <v>311</v>
      </c>
      <c r="G1720" s="284">
        <v>482</v>
      </c>
      <c r="H1720" s="285">
        <v>0</v>
      </c>
      <c r="I1720" s="286">
        <v>0</v>
      </c>
      <c r="J1720" s="285">
        <v>0</v>
      </c>
      <c r="K1720" s="284">
        <v>223</v>
      </c>
      <c r="L1720" s="285">
        <v>123.34529147982063</v>
      </c>
      <c r="M1720" s="286">
        <v>0.19966318723595777</v>
      </c>
      <c r="N1720" s="285">
        <v>2229</v>
      </c>
    </row>
    <row r="1721" spans="2:14" x14ac:dyDescent="0.2">
      <c r="B1721" s="104" t="s">
        <v>1832</v>
      </c>
      <c r="C1721" s="284">
        <v>2244</v>
      </c>
      <c r="D1721" s="285">
        <v>151.65463458110517</v>
      </c>
      <c r="E1721" s="286">
        <v>0.13308386113818127</v>
      </c>
      <c r="F1721" s="285">
        <v>845</v>
      </c>
      <c r="G1721" s="284">
        <v>451</v>
      </c>
      <c r="H1721" s="285">
        <v>0</v>
      </c>
      <c r="I1721" s="286">
        <v>0</v>
      </c>
      <c r="J1721" s="285">
        <v>0</v>
      </c>
      <c r="K1721" s="284">
        <v>19</v>
      </c>
      <c r="L1721" s="285">
        <v>92.315789473684205</v>
      </c>
      <c r="M1721" s="286">
        <v>0.19792371925073349</v>
      </c>
      <c r="N1721" s="285">
        <v>193</v>
      </c>
    </row>
    <row r="1722" spans="2:14" x14ac:dyDescent="0.2">
      <c r="B1722" s="104" t="s">
        <v>1833</v>
      </c>
      <c r="C1722" s="284">
        <v>3</v>
      </c>
      <c r="D1722" s="285">
        <v>1232.3333333333333</v>
      </c>
      <c r="E1722" s="286">
        <v>0.12550071287935372</v>
      </c>
      <c r="F1722" s="285">
        <v>3306</v>
      </c>
      <c r="G1722" s="284">
        <v>1</v>
      </c>
      <c r="H1722" s="285">
        <v>0</v>
      </c>
      <c r="I1722" s="286">
        <v>0</v>
      </c>
      <c r="J1722" s="285">
        <v>0</v>
      </c>
      <c r="K1722" s="284">
        <v>0</v>
      </c>
      <c r="L1722" s="285">
        <v>0</v>
      </c>
      <c r="M1722" s="286">
        <v>0</v>
      </c>
      <c r="N1722" s="285">
        <v>0</v>
      </c>
    </row>
    <row r="1723" spans="2:14" x14ac:dyDescent="0.2">
      <c r="B1723" s="104" t="s">
        <v>1834</v>
      </c>
      <c r="C1723" s="284">
        <v>2910</v>
      </c>
      <c r="D1723" s="285">
        <v>556.38831615120273</v>
      </c>
      <c r="E1723" s="286">
        <v>0.17576770337792857</v>
      </c>
      <c r="F1723" s="285">
        <v>4062</v>
      </c>
      <c r="G1723" s="284">
        <v>147</v>
      </c>
      <c r="H1723" s="285">
        <v>0</v>
      </c>
      <c r="I1723" s="286">
        <v>0</v>
      </c>
      <c r="J1723" s="285">
        <v>0</v>
      </c>
      <c r="K1723" s="284">
        <v>29</v>
      </c>
      <c r="L1723" s="285">
        <v>275.37931034482756</v>
      </c>
      <c r="M1723" s="286">
        <v>0.19711704595942137</v>
      </c>
      <c r="N1723" s="285">
        <v>922</v>
      </c>
    </row>
    <row r="1724" spans="2:14" x14ac:dyDescent="0.2">
      <c r="B1724" s="104" t="s">
        <v>1835</v>
      </c>
      <c r="C1724" s="284">
        <v>1084</v>
      </c>
      <c r="D1724" s="285">
        <v>192.51845018450186</v>
      </c>
      <c r="E1724" s="286">
        <v>0.15395510964386494</v>
      </c>
      <c r="F1724" s="285">
        <v>747</v>
      </c>
      <c r="G1724" s="284">
        <v>232</v>
      </c>
      <c r="H1724" s="285">
        <v>0</v>
      </c>
      <c r="I1724" s="286">
        <v>0</v>
      </c>
      <c r="J1724" s="285">
        <v>0</v>
      </c>
      <c r="K1724" s="284">
        <v>87</v>
      </c>
      <c r="L1724" s="285">
        <v>105.06896551724138</v>
      </c>
      <c r="M1724" s="286">
        <v>0.19218316373728039</v>
      </c>
      <c r="N1724" s="285">
        <v>352</v>
      </c>
    </row>
    <row r="1725" spans="2:14" x14ac:dyDescent="0.2">
      <c r="B1725" s="104" t="s">
        <v>1836</v>
      </c>
      <c r="C1725" s="284">
        <v>2880</v>
      </c>
      <c r="D1725" s="285">
        <v>151.91319444444446</v>
      </c>
      <c r="E1725" s="286">
        <v>0.13295553551898132</v>
      </c>
      <c r="F1725" s="285">
        <v>868</v>
      </c>
      <c r="G1725" s="284">
        <v>1736</v>
      </c>
      <c r="H1725" s="285">
        <v>0</v>
      </c>
      <c r="I1725" s="286">
        <v>0</v>
      </c>
      <c r="J1725" s="285">
        <v>0</v>
      </c>
      <c r="K1725" s="284">
        <v>110</v>
      </c>
      <c r="L1725" s="285">
        <v>125.82727272727273</v>
      </c>
      <c r="M1725" s="286">
        <v>0.19945528431852888</v>
      </c>
      <c r="N1725" s="285">
        <v>296</v>
      </c>
    </row>
    <row r="1726" spans="2:14" x14ac:dyDescent="0.2">
      <c r="B1726" s="104" t="s">
        <v>1837</v>
      </c>
      <c r="C1726" s="284">
        <v>2165</v>
      </c>
      <c r="D1726" s="285">
        <v>135.22355658198614</v>
      </c>
      <c r="E1726" s="286">
        <v>7.3287717356175897E-2</v>
      </c>
      <c r="F1726" s="285">
        <v>1460</v>
      </c>
      <c r="G1726" s="284">
        <v>713</v>
      </c>
      <c r="H1726" s="285">
        <v>0</v>
      </c>
      <c r="I1726" s="286">
        <v>0</v>
      </c>
      <c r="J1726" s="285">
        <v>0</v>
      </c>
      <c r="K1726" s="284">
        <v>152</v>
      </c>
      <c r="L1726" s="285">
        <v>130.73026315789474</v>
      </c>
      <c r="M1726" s="286">
        <v>0.19880144866638649</v>
      </c>
      <c r="N1726" s="285">
        <v>448</v>
      </c>
    </row>
    <row r="1727" spans="2:14" x14ac:dyDescent="0.2">
      <c r="B1727" s="104" t="s">
        <v>1838</v>
      </c>
      <c r="C1727" s="284">
        <v>14</v>
      </c>
      <c r="D1727" s="285">
        <v>1700.3571428571429</v>
      </c>
      <c r="E1727" s="286">
        <v>0.38966459871339487</v>
      </c>
      <c r="F1727" s="285">
        <v>2971</v>
      </c>
      <c r="G1727" s="284">
        <v>2</v>
      </c>
      <c r="H1727" s="285">
        <v>0</v>
      </c>
      <c r="I1727" s="286">
        <v>0</v>
      </c>
      <c r="J1727" s="285">
        <v>0</v>
      </c>
      <c r="K1727" s="284">
        <v>0</v>
      </c>
      <c r="L1727" s="285">
        <v>0</v>
      </c>
      <c r="M1727" s="286">
        <v>0</v>
      </c>
      <c r="N1727" s="285">
        <v>0</v>
      </c>
    </row>
    <row r="1728" spans="2:14" x14ac:dyDescent="0.2">
      <c r="B1728" s="104" t="s">
        <v>1839</v>
      </c>
      <c r="C1728" s="284">
        <v>1512</v>
      </c>
      <c r="D1728" s="285">
        <v>15.457671957671957</v>
      </c>
      <c r="E1728" s="286">
        <v>1.0173996584580847E-2</v>
      </c>
      <c r="F1728" s="285">
        <v>1221</v>
      </c>
      <c r="G1728" s="284">
        <v>1137</v>
      </c>
      <c r="H1728" s="285">
        <v>0</v>
      </c>
      <c r="I1728" s="286">
        <v>0</v>
      </c>
      <c r="J1728" s="285">
        <v>0</v>
      </c>
      <c r="K1728" s="284">
        <v>464</v>
      </c>
      <c r="L1728" s="285">
        <v>129.71767241379311</v>
      </c>
      <c r="M1728" s="286">
        <v>0.19872226624405709</v>
      </c>
      <c r="N1728" s="285">
        <v>517</v>
      </c>
    </row>
    <row r="1729" spans="2:14" x14ac:dyDescent="0.2">
      <c r="B1729" s="104" t="s">
        <v>1840</v>
      </c>
      <c r="C1729" s="284">
        <v>15</v>
      </c>
      <c r="D1729" s="285">
        <v>205.4</v>
      </c>
      <c r="E1729" s="286">
        <v>0.11712156922375128</v>
      </c>
      <c r="F1729" s="285">
        <v>393</v>
      </c>
      <c r="G1729" s="284">
        <v>4</v>
      </c>
      <c r="H1729" s="285">
        <v>0</v>
      </c>
      <c r="I1729" s="286">
        <v>0</v>
      </c>
      <c r="J1729" s="285">
        <v>0</v>
      </c>
      <c r="K1729" s="284">
        <v>0</v>
      </c>
      <c r="L1729" s="285">
        <v>0</v>
      </c>
      <c r="M1729" s="286">
        <v>0</v>
      </c>
      <c r="N1729" s="285">
        <v>0</v>
      </c>
    </row>
    <row r="1730" spans="2:14" x14ac:dyDescent="0.2">
      <c r="B1730" s="104" t="s">
        <v>1841</v>
      </c>
      <c r="C1730" s="284">
        <v>0</v>
      </c>
      <c r="D1730" s="285">
        <v>0</v>
      </c>
      <c r="E1730" s="286">
        <v>0</v>
      </c>
      <c r="F1730" s="285">
        <v>0</v>
      </c>
      <c r="G1730" s="284">
        <v>0</v>
      </c>
      <c r="H1730" s="285">
        <v>0</v>
      </c>
      <c r="I1730" s="286">
        <v>0</v>
      </c>
      <c r="J1730" s="285">
        <v>0</v>
      </c>
      <c r="K1730" s="284">
        <v>0</v>
      </c>
      <c r="L1730" s="285">
        <v>0</v>
      </c>
      <c r="M1730" s="286">
        <v>0</v>
      </c>
      <c r="N1730" s="285">
        <v>0</v>
      </c>
    </row>
    <row r="1731" spans="2:14" x14ac:dyDescent="0.2">
      <c r="B1731" s="104" t="s">
        <v>1842</v>
      </c>
      <c r="C1731" s="284">
        <v>755</v>
      </c>
      <c r="D1731" s="285">
        <v>145.21059602649007</v>
      </c>
      <c r="E1731" s="286">
        <v>0.13323627277743078</v>
      </c>
      <c r="F1731" s="285">
        <v>442</v>
      </c>
      <c r="G1731" s="284">
        <v>96</v>
      </c>
      <c r="H1731" s="285">
        <v>0</v>
      </c>
      <c r="I1731" s="286">
        <v>0</v>
      </c>
      <c r="J1731" s="285">
        <v>0</v>
      </c>
      <c r="K1731" s="284">
        <v>0</v>
      </c>
      <c r="L1731" s="285">
        <v>0</v>
      </c>
      <c r="M1731" s="286">
        <v>0</v>
      </c>
      <c r="N1731" s="285">
        <v>0</v>
      </c>
    </row>
    <row r="1732" spans="2:14" x14ac:dyDescent="0.2">
      <c r="B1732" s="104" t="s">
        <v>1843</v>
      </c>
      <c r="C1732" s="284">
        <v>414</v>
      </c>
      <c r="D1732" s="285">
        <v>165.53623188405797</v>
      </c>
      <c r="E1732" s="286">
        <v>0.13773061618232241</v>
      </c>
      <c r="F1732" s="285">
        <v>517</v>
      </c>
      <c r="G1732" s="284">
        <v>118</v>
      </c>
      <c r="H1732" s="285">
        <v>0</v>
      </c>
      <c r="I1732" s="286">
        <v>0</v>
      </c>
      <c r="J1732" s="285">
        <v>0</v>
      </c>
      <c r="K1732" s="284">
        <v>0</v>
      </c>
      <c r="L1732" s="285">
        <v>0</v>
      </c>
      <c r="M1732" s="286">
        <v>0</v>
      </c>
      <c r="N1732" s="285">
        <v>0</v>
      </c>
    </row>
    <row r="1733" spans="2:14" x14ac:dyDescent="0.2">
      <c r="B1733" s="104" t="s">
        <v>1844</v>
      </c>
      <c r="C1733" s="284">
        <v>9</v>
      </c>
      <c r="D1733" s="285">
        <v>700.66666666666663</v>
      </c>
      <c r="E1733" s="286">
        <v>0.19116042197162608</v>
      </c>
      <c r="F1733" s="285">
        <v>4771</v>
      </c>
      <c r="G1733" s="284">
        <v>2</v>
      </c>
      <c r="H1733" s="285">
        <v>0</v>
      </c>
      <c r="I1733" s="286">
        <v>0</v>
      </c>
      <c r="J1733" s="285">
        <v>0</v>
      </c>
      <c r="K1733" s="284">
        <v>0</v>
      </c>
      <c r="L1733" s="285">
        <v>0</v>
      </c>
      <c r="M1733" s="286">
        <v>0</v>
      </c>
      <c r="N1733" s="285">
        <v>0</v>
      </c>
    </row>
    <row r="1734" spans="2:14" x14ac:dyDescent="0.2">
      <c r="B1734" s="104" t="s">
        <v>1845</v>
      </c>
      <c r="C1734" s="284">
        <v>378</v>
      </c>
      <c r="D1734" s="285">
        <v>614.03174603174602</v>
      </c>
      <c r="E1734" s="286">
        <v>0.17580280128339143</v>
      </c>
      <c r="F1734" s="285">
        <v>15272</v>
      </c>
      <c r="G1734" s="284">
        <v>141</v>
      </c>
      <c r="H1734" s="285">
        <v>0</v>
      </c>
      <c r="I1734" s="286">
        <v>0</v>
      </c>
      <c r="J1734" s="285">
        <v>0</v>
      </c>
      <c r="K1734" s="284">
        <v>26</v>
      </c>
      <c r="L1734" s="285">
        <v>220.73076923076923</v>
      </c>
      <c r="M1734" s="286">
        <v>0.20294211252165928</v>
      </c>
      <c r="N1734" s="285">
        <v>680</v>
      </c>
    </row>
    <row r="1735" spans="2:14" x14ac:dyDescent="0.2">
      <c r="B1735" s="104" t="s">
        <v>1846</v>
      </c>
      <c r="C1735" s="284">
        <v>0</v>
      </c>
      <c r="D1735" s="285">
        <v>0</v>
      </c>
      <c r="E1735" s="286">
        <v>0</v>
      </c>
      <c r="F1735" s="285">
        <v>0</v>
      </c>
      <c r="G1735" s="284">
        <v>2</v>
      </c>
      <c r="H1735" s="285">
        <v>0</v>
      </c>
      <c r="I1735" s="286">
        <v>0</v>
      </c>
      <c r="J1735" s="285">
        <v>0</v>
      </c>
      <c r="K1735" s="284">
        <v>0</v>
      </c>
      <c r="L1735" s="285">
        <v>0</v>
      </c>
      <c r="M1735" s="286">
        <v>0</v>
      </c>
      <c r="N1735" s="285">
        <v>0</v>
      </c>
    </row>
    <row r="1736" spans="2:14" x14ac:dyDescent="0.2">
      <c r="B1736" s="104" t="s">
        <v>1847</v>
      </c>
      <c r="C1736" s="284">
        <v>7</v>
      </c>
      <c r="D1736" s="285">
        <v>701</v>
      </c>
      <c r="E1736" s="286">
        <v>0.18721147609782163</v>
      </c>
      <c r="F1736" s="285">
        <v>2249</v>
      </c>
      <c r="G1736" s="284">
        <v>0</v>
      </c>
      <c r="H1736" s="285">
        <v>0</v>
      </c>
      <c r="I1736" s="286">
        <v>0</v>
      </c>
      <c r="J1736" s="285">
        <v>0</v>
      </c>
      <c r="K1736" s="284">
        <v>0</v>
      </c>
      <c r="L1736" s="285">
        <v>0</v>
      </c>
      <c r="M1736" s="286">
        <v>0</v>
      </c>
      <c r="N1736" s="285">
        <v>0</v>
      </c>
    </row>
    <row r="1737" spans="2:14" x14ac:dyDescent="0.2">
      <c r="B1737" s="104" t="s">
        <v>1848</v>
      </c>
      <c r="C1737" s="284">
        <v>1816</v>
      </c>
      <c r="D1737" s="285">
        <v>235.63105726872246</v>
      </c>
      <c r="E1737" s="286">
        <v>0.17172118072206954</v>
      </c>
      <c r="F1737" s="285">
        <v>781</v>
      </c>
      <c r="G1737" s="284">
        <v>818</v>
      </c>
      <c r="H1737" s="285">
        <v>0</v>
      </c>
      <c r="I1737" s="286">
        <v>0</v>
      </c>
      <c r="J1737" s="285">
        <v>0</v>
      </c>
      <c r="K1737" s="284">
        <v>209</v>
      </c>
      <c r="L1737" s="285">
        <v>127.67464114832536</v>
      </c>
      <c r="M1737" s="286">
        <v>0.19640517584019079</v>
      </c>
      <c r="N1737" s="285">
        <v>585</v>
      </c>
    </row>
    <row r="1738" spans="2:14" x14ac:dyDescent="0.2">
      <c r="B1738" s="104" t="s">
        <v>1849</v>
      </c>
      <c r="C1738" s="284">
        <v>915</v>
      </c>
      <c r="D1738" s="285">
        <v>114.94426229508197</v>
      </c>
      <c r="E1738" s="286">
        <v>9.7280828164397093E-2</v>
      </c>
      <c r="F1738" s="285">
        <v>327</v>
      </c>
      <c r="G1738" s="284">
        <v>752</v>
      </c>
      <c r="H1738" s="285">
        <v>0</v>
      </c>
      <c r="I1738" s="286">
        <v>0</v>
      </c>
      <c r="J1738" s="285">
        <v>0</v>
      </c>
      <c r="K1738" s="284">
        <v>124</v>
      </c>
      <c r="L1738" s="285">
        <v>98.879032258064512</v>
      </c>
      <c r="M1738" s="286">
        <v>0.19411066255046316</v>
      </c>
      <c r="N1738" s="285">
        <v>348</v>
      </c>
    </row>
    <row r="1739" spans="2:14" x14ac:dyDescent="0.2">
      <c r="B1739" s="104" t="s">
        <v>1850</v>
      </c>
      <c r="C1739" s="284">
        <v>960</v>
      </c>
      <c r="D1739" s="285">
        <v>174.43854166666668</v>
      </c>
      <c r="E1739" s="286">
        <v>0.15189495672933462</v>
      </c>
      <c r="F1739" s="285">
        <v>378</v>
      </c>
      <c r="G1739" s="284">
        <v>309</v>
      </c>
      <c r="H1739" s="285">
        <v>0</v>
      </c>
      <c r="I1739" s="286">
        <v>0</v>
      </c>
      <c r="J1739" s="285">
        <v>0</v>
      </c>
      <c r="K1739" s="284">
        <v>26</v>
      </c>
      <c r="L1739" s="285">
        <v>116.15384615384616</v>
      </c>
      <c r="M1739" s="286">
        <v>0.19588765648310313</v>
      </c>
      <c r="N1739" s="285">
        <v>220</v>
      </c>
    </row>
    <row r="1740" spans="2:14" x14ac:dyDescent="0.2">
      <c r="B1740" s="104" t="s">
        <v>1851</v>
      </c>
      <c r="C1740" s="284">
        <v>1352</v>
      </c>
      <c r="D1740" s="285">
        <v>184.92159763313609</v>
      </c>
      <c r="E1740" s="286">
        <v>0.16851767348091506</v>
      </c>
      <c r="F1740" s="285">
        <v>428</v>
      </c>
      <c r="G1740" s="284">
        <v>326</v>
      </c>
      <c r="H1740" s="285">
        <v>0</v>
      </c>
      <c r="I1740" s="286">
        <v>0</v>
      </c>
      <c r="J1740" s="285">
        <v>0</v>
      </c>
      <c r="K1740" s="284">
        <v>57</v>
      </c>
      <c r="L1740" s="285">
        <v>99.824561403508767</v>
      </c>
      <c r="M1740" s="286">
        <v>0.19232719283420652</v>
      </c>
      <c r="N1740" s="285">
        <v>319</v>
      </c>
    </row>
    <row r="1741" spans="2:14" x14ac:dyDescent="0.2">
      <c r="B1741" s="104" t="s">
        <v>1852</v>
      </c>
      <c r="C1741" s="284">
        <v>1195</v>
      </c>
      <c r="D1741" s="285">
        <v>213.65523012552302</v>
      </c>
      <c r="E1741" s="286">
        <v>0.12359381406469128</v>
      </c>
      <c r="F1741" s="285">
        <v>1291</v>
      </c>
      <c r="G1741" s="284">
        <v>614</v>
      </c>
      <c r="H1741" s="285">
        <v>0</v>
      </c>
      <c r="I1741" s="286">
        <v>0</v>
      </c>
      <c r="J1741" s="285">
        <v>0</v>
      </c>
      <c r="K1741" s="284">
        <v>336</v>
      </c>
      <c r="L1741" s="285">
        <v>146.81845238095238</v>
      </c>
      <c r="M1741" s="286">
        <v>0.19933891778092971</v>
      </c>
      <c r="N1741" s="285">
        <v>505</v>
      </c>
    </row>
    <row r="1742" spans="2:14" x14ac:dyDescent="0.2">
      <c r="B1742" s="104" t="s">
        <v>1853</v>
      </c>
      <c r="C1742" s="284">
        <v>1733</v>
      </c>
      <c r="D1742" s="285">
        <v>185.93479515291403</v>
      </c>
      <c r="E1742" s="286">
        <v>0.10989694976066366</v>
      </c>
      <c r="F1742" s="285">
        <v>2807</v>
      </c>
      <c r="G1742" s="284">
        <v>566</v>
      </c>
      <c r="H1742" s="285">
        <v>0</v>
      </c>
      <c r="I1742" s="286">
        <v>0</v>
      </c>
      <c r="J1742" s="285">
        <v>0</v>
      </c>
      <c r="K1742" s="284">
        <v>210</v>
      </c>
      <c r="L1742" s="285">
        <v>122.27142857142857</v>
      </c>
      <c r="M1742" s="286">
        <v>0.19637940528634368</v>
      </c>
      <c r="N1742" s="285">
        <v>345</v>
      </c>
    </row>
    <row r="1743" spans="2:14" x14ac:dyDescent="0.2">
      <c r="B1743" s="104" t="s">
        <v>1854</v>
      </c>
      <c r="C1743" s="284">
        <v>1174</v>
      </c>
      <c r="D1743" s="285">
        <v>127.78620102214651</v>
      </c>
      <c r="E1743" s="286">
        <v>0.12318087318087323</v>
      </c>
      <c r="F1743" s="285">
        <v>269</v>
      </c>
      <c r="G1743" s="284">
        <v>331</v>
      </c>
      <c r="H1743" s="285">
        <v>0</v>
      </c>
      <c r="I1743" s="286">
        <v>0</v>
      </c>
      <c r="J1743" s="285">
        <v>0</v>
      </c>
      <c r="K1743" s="284">
        <v>0</v>
      </c>
      <c r="L1743" s="285">
        <v>0</v>
      </c>
      <c r="M1743" s="286">
        <v>0</v>
      </c>
      <c r="N1743" s="285">
        <v>0</v>
      </c>
    </row>
    <row r="1744" spans="2:14" x14ac:dyDescent="0.2">
      <c r="B1744" s="104" t="s">
        <v>1855</v>
      </c>
      <c r="C1744" s="284">
        <v>124</v>
      </c>
      <c r="D1744" s="285">
        <v>317.03225806451616</v>
      </c>
      <c r="E1744" s="286">
        <v>0.10726593558914144</v>
      </c>
      <c r="F1744" s="285">
        <v>1140</v>
      </c>
      <c r="G1744" s="284">
        <v>14</v>
      </c>
      <c r="H1744" s="285">
        <v>0</v>
      </c>
      <c r="I1744" s="286">
        <v>0</v>
      </c>
      <c r="J1744" s="285">
        <v>0</v>
      </c>
      <c r="K1744" s="284">
        <v>0</v>
      </c>
      <c r="L1744" s="285">
        <v>0</v>
      </c>
      <c r="M1744" s="286">
        <v>0</v>
      </c>
      <c r="N1744" s="285">
        <v>0</v>
      </c>
    </row>
    <row r="1745" spans="2:14" x14ac:dyDescent="0.2">
      <c r="B1745" s="104" t="s">
        <v>1856</v>
      </c>
      <c r="C1745" s="284">
        <v>1960</v>
      </c>
      <c r="D1745" s="285">
        <v>183.50051020408162</v>
      </c>
      <c r="E1745" s="286">
        <v>0.15458917887353008</v>
      </c>
      <c r="F1745" s="285">
        <v>460</v>
      </c>
      <c r="G1745" s="284">
        <v>774</v>
      </c>
      <c r="H1745" s="285">
        <v>0</v>
      </c>
      <c r="I1745" s="286">
        <v>0</v>
      </c>
      <c r="J1745" s="285">
        <v>0</v>
      </c>
      <c r="K1745" s="284">
        <v>178</v>
      </c>
      <c r="L1745" s="285">
        <v>106.41011235955057</v>
      </c>
      <c r="M1745" s="286">
        <v>0.19595083900602095</v>
      </c>
      <c r="N1745" s="285">
        <v>296</v>
      </c>
    </row>
    <row r="1746" spans="2:14" x14ac:dyDescent="0.2">
      <c r="B1746" s="104" t="s">
        <v>1857</v>
      </c>
      <c r="C1746" s="284">
        <v>1218</v>
      </c>
      <c r="D1746" s="285">
        <v>224.92118226600985</v>
      </c>
      <c r="E1746" s="286">
        <v>0.12068766514739138</v>
      </c>
      <c r="F1746" s="285">
        <v>12939</v>
      </c>
      <c r="G1746" s="284">
        <v>693</v>
      </c>
      <c r="H1746" s="285">
        <v>0</v>
      </c>
      <c r="I1746" s="286">
        <v>0</v>
      </c>
      <c r="J1746" s="285">
        <v>0</v>
      </c>
      <c r="K1746" s="284">
        <v>202</v>
      </c>
      <c r="L1746" s="285">
        <v>132.70297029702971</v>
      </c>
      <c r="M1746" s="286">
        <v>0.19761150018429774</v>
      </c>
      <c r="N1746" s="285">
        <v>627</v>
      </c>
    </row>
    <row r="1747" spans="2:14" x14ac:dyDescent="0.2">
      <c r="B1747" s="104" t="s">
        <v>1858</v>
      </c>
      <c r="C1747" s="284">
        <v>829</v>
      </c>
      <c r="D1747" s="285">
        <v>133.05910735826296</v>
      </c>
      <c r="E1747" s="286">
        <v>0.12883039344273772</v>
      </c>
      <c r="F1747" s="285">
        <v>529</v>
      </c>
      <c r="G1747" s="284">
        <v>302</v>
      </c>
      <c r="H1747" s="285">
        <v>0</v>
      </c>
      <c r="I1747" s="286">
        <v>0</v>
      </c>
      <c r="J1747" s="285">
        <v>0</v>
      </c>
      <c r="K1747" s="284">
        <v>20</v>
      </c>
      <c r="L1747" s="285">
        <v>108.05</v>
      </c>
      <c r="M1747" s="286">
        <v>0.19992598760292357</v>
      </c>
      <c r="N1747" s="285">
        <v>227</v>
      </c>
    </row>
    <row r="1748" spans="2:14" x14ac:dyDescent="0.2">
      <c r="B1748" s="104" t="s">
        <v>1859</v>
      </c>
      <c r="C1748" s="284">
        <v>825</v>
      </c>
      <c r="D1748" s="285">
        <v>127.90060606060607</v>
      </c>
      <c r="E1748" s="286">
        <v>0.11510912228721537</v>
      </c>
      <c r="F1748" s="285">
        <v>362</v>
      </c>
      <c r="G1748" s="284">
        <v>563</v>
      </c>
      <c r="H1748" s="285">
        <v>0</v>
      </c>
      <c r="I1748" s="286">
        <v>0</v>
      </c>
      <c r="J1748" s="285">
        <v>0</v>
      </c>
      <c r="K1748" s="284">
        <v>63</v>
      </c>
      <c r="L1748" s="285">
        <v>96.444444444444443</v>
      </c>
      <c r="M1748" s="286">
        <v>0.19852316539240666</v>
      </c>
      <c r="N1748" s="285">
        <v>261</v>
      </c>
    </row>
    <row r="1749" spans="2:14" x14ac:dyDescent="0.2">
      <c r="B1749" s="104" t="s">
        <v>1860</v>
      </c>
      <c r="C1749" s="284">
        <v>1926</v>
      </c>
      <c r="D1749" s="285">
        <v>135.31619937694705</v>
      </c>
      <c r="E1749" s="286">
        <v>0.11495506669642519</v>
      </c>
      <c r="F1749" s="285">
        <v>445</v>
      </c>
      <c r="G1749" s="284">
        <v>598</v>
      </c>
      <c r="H1749" s="285">
        <v>0</v>
      </c>
      <c r="I1749" s="286">
        <v>0</v>
      </c>
      <c r="J1749" s="285">
        <v>0</v>
      </c>
      <c r="K1749" s="284">
        <v>104</v>
      </c>
      <c r="L1749" s="285">
        <v>122.45192307692308</v>
      </c>
      <c r="M1749" s="286">
        <v>0.19773309525657945</v>
      </c>
      <c r="N1749" s="285">
        <v>405</v>
      </c>
    </row>
    <row r="1750" spans="2:14" x14ac:dyDescent="0.2">
      <c r="B1750" s="104" t="s">
        <v>1861</v>
      </c>
      <c r="C1750" s="284">
        <v>32</v>
      </c>
      <c r="D1750" s="285">
        <v>181.375</v>
      </c>
      <c r="E1750" s="286">
        <v>0.13030983385720707</v>
      </c>
      <c r="F1750" s="285">
        <v>284</v>
      </c>
      <c r="G1750" s="284">
        <v>14</v>
      </c>
      <c r="H1750" s="285">
        <v>0</v>
      </c>
      <c r="I1750" s="286">
        <v>0</v>
      </c>
      <c r="J1750" s="285">
        <v>0</v>
      </c>
      <c r="K1750" s="284">
        <v>6</v>
      </c>
      <c r="L1750" s="285">
        <v>148.5</v>
      </c>
      <c r="M1750" s="286">
        <v>0.19466899715971153</v>
      </c>
      <c r="N1750" s="285">
        <v>374</v>
      </c>
    </row>
    <row r="1751" spans="2:14" x14ac:dyDescent="0.2">
      <c r="B1751" s="104" t="s">
        <v>1862</v>
      </c>
      <c r="C1751" s="284">
        <v>683</v>
      </c>
      <c r="D1751" s="285">
        <v>288.86090775988288</v>
      </c>
      <c r="E1751" s="286">
        <v>0.1587043153557679</v>
      </c>
      <c r="F1751" s="285">
        <v>1870</v>
      </c>
      <c r="G1751" s="284">
        <v>224</v>
      </c>
      <c r="H1751" s="285">
        <v>0</v>
      </c>
      <c r="I1751" s="286">
        <v>0</v>
      </c>
      <c r="J1751" s="285">
        <v>0</v>
      </c>
      <c r="K1751" s="284">
        <v>1714</v>
      </c>
      <c r="L1751" s="285">
        <v>147.12835472578763</v>
      </c>
      <c r="M1751" s="286">
        <v>0.19605187664913282</v>
      </c>
      <c r="N1751" s="285">
        <v>910</v>
      </c>
    </row>
    <row r="1752" spans="2:14" x14ac:dyDescent="0.2">
      <c r="B1752" s="104" t="s">
        <v>1863</v>
      </c>
      <c r="C1752" s="284">
        <v>932</v>
      </c>
      <c r="D1752" s="285">
        <v>261.20922746781116</v>
      </c>
      <c r="E1752" s="286">
        <v>0.1407145462311794</v>
      </c>
      <c r="F1752" s="285">
        <v>1993</v>
      </c>
      <c r="G1752" s="284">
        <v>751</v>
      </c>
      <c r="H1752" s="285">
        <v>0</v>
      </c>
      <c r="I1752" s="286">
        <v>0</v>
      </c>
      <c r="J1752" s="285">
        <v>0</v>
      </c>
      <c r="K1752" s="284">
        <v>258</v>
      </c>
      <c r="L1752" s="285">
        <v>132.52713178294573</v>
      </c>
      <c r="M1752" s="286">
        <v>0.19744987526563795</v>
      </c>
      <c r="N1752" s="285">
        <v>478</v>
      </c>
    </row>
    <row r="1753" spans="2:14" x14ac:dyDescent="0.2">
      <c r="B1753" s="104" t="s">
        <v>1864</v>
      </c>
      <c r="C1753" s="284">
        <v>746</v>
      </c>
      <c r="D1753" s="285">
        <v>230.87533512064343</v>
      </c>
      <c r="E1753" s="286">
        <v>0.15453946730887247</v>
      </c>
      <c r="F1753" s="285">
        <v>653</v>
      </c>
      <c r="G1753" s="284">
        <v>668</v>
      </c>
      <c r="H1753" s="285">
        <v>0</v>
      </c>
      <c r="I1753" s="286">
        <v>0</v>
      </c>
      <c r="J1753" s="285">
        <v>0</v>
      </c>
      <c r="K1753" s="284">
        <v>423</v>
      </c>
      <c r="L1753" s="285">
        <v>149.0709219858156</v>
      </c>
      <c r="M1753" s="286">
        <v>0.19876812119569154</v>
      </c>
      <c r="N1753" s="285">
        <v>908</v>
      </c>
    </row>
    <row r="1754" spans="2:14" x14ac:dyDescent="0.2">
      <c r="B1754" s="104" t="s">
        <v>1865</v>
      </c>
      <c r="C1754" s="284">
        <v>1474</v>
      </c>
      <c r="D1754" s="285">
        <v>341.89959294436909</v>
      </c>
      <c r="E1754" s="286">
        <v>0.18516286807715154</v>
      </c>
      <c r="F1754" s="285">
        <v>3387</v>
      </c>
      <c r="G1754" s="284">
        <v>390</v>
      </c>
      <c r="H1754" s="285">
        <v>0</v>
      </c>
      <c r="I1754" s="286">
        <v>0</v>
      </c>
      <c r="J1754" s="285">
        <v>0</v>
      </c>
      <c r="K1754" s="284">
        <v>322</v>
      </c>
      <c r="L1754" s="285">
        <v>150.10869565217391</v>
      </c>
      <c r="M1754" s="286">
        <v>0.19862827930830429</v>
      </c>
      <c r="N1754" s="285">
        <v>675</v>
      </c>
    </row>
    <row r="1755" spans="2:14" x14ac:dyDescent="0.2">
      <c r="B1755" s="104" t="s">
        <v>1866</v>
      </c>
      <c r="C1755" s="284">
        <v>124</v>
      </c>
      <c r="D1755" s="285">
        <v>306.87903225806451</v>
      </c>
      <c r="E1755" s="286">
        <v>0.17129725495845083</v>
      </c>
      <c r="F1755" s="285">
        <v>2977</v>
      </c>
      <c r="G1755" s="284">
        <v>66</v>
      </c>
      <c r="H1755" s="285">
        <v>0</v>
      </c>
      <c r="I1755" s="286">
        <v>0</v>
      </c>
      <c r="J1755" s="285">
        <v>0</v>
      </c>
      <c r="K1755" s="284">
        <v>29</v>
      </c>
      <c r="L1755" s="285">
        <v>180.10344827586206</v>
      </c>
      <c r="M1755" s="286">
        <v>0.20046056419113412</v>
      </c>
      <c r="N1755" s="285">
        <v>553</v>
      </c>
    </row>
    <row r="1756" spans="2:14" x14ac:dyDescent="0.2">
      <c r="B1756" s="104" t="s">
        <v>1867</v>
      </c>
      <c r="C1756" s="284">
        <v>812</v>
      </c>
      <c r="D1756" s="285">
        <v>205.12807881773398</v>
      </c>
      <c r="E1756" s="286">
        <v>0.14419465117869534</v>
      </c>
      <c r="F1756" s="285">
        <v>512</v>
      </c>
      <c r="G1756" s="284">
        <v>526</v>
      </c>
      <c r="H1756" s="285">
        <v>0</v>
      </c>
      <c r="I1756" s="286">
        <v>0</v>
      </c>
      <c r="J1756" s="285">
        <v>0</v>
      </c>
      <c r="K1756" s="284">
        <v>67</v>
      </c>
      <c r="L1756" s="285">
        <v>169.83582089552237</v>
      </c>
      <c r="M1756" s="286">
        <v>0.19836828617750113</v>
      </c>
      <c r="N1756" s="285">
        <v>441</v>
      </c>
    </row>
    <row r="1757" spans="2:14" x14ac:dyDescent="0.2">
      <c r="B1757" s="104" t="s">
        <v>1868</v>
      </c>
      <c r="C1757" s="284">
        <v>1638</v>
      </c>
      <c r="D1757" s="285">
        <v>149.83455433455433</v>
      </c>
      <c r="E1757" s="286">
        <v>8.0225218599329962E-2</v>
      </c>
      <c r="F1757" s="285">
        <v>775</v>
      </c>
      <c r="G1757" s="284">
        <v>540</v>
      </c>
      <c r="H1757" s="285">
        <v>0</v>
      </c>
      <c r="I1757" s="286">
        <v>0</v>
      </c>
      <c r="J1757" s="285">
        <v>0</v>
      </c>
      <c r="K1757" s="284">
        <v>42</v>
      </c>
      <c r="L1757" s="285">
        <v>128.9047619047619</v>
      </c>
      <c r="M1757" s="286">
        <v>0.20033302497687333</v>
      </c>
      <c r="N1757" s="285">
        <v>267</v>
      </c>
    </row>
    <row r="1758" spans="2:14" x14ac:dyDescent="0.2">
      <c r="B1758" s="104" t="s">
        <v>1869</v>
      </c>
      <c r="C1758" s="284">
        <v>839</v>
      </c>
      <c r="D1758" s="285">
        <v>166.78665077473181</v>
      </c>
      <c r="E1758" s="286">
        <v>0.14427226707081964</v>
      </c>
      <c r="F1758" s="285">
        <v>522</v>
      </c>
      <c r="G1758" s="284">
        <v>360</v>
      </c>
      <c r="H1758" s="285">
        <v>0</v>
      </c>
      <c r="I1758" s="286">
        <v>0</v>
      </c>
      <c r="J1758" s="285">
        <v>0</v>
      </c>
      <c r="K1758" s="284">
        <v>26</v>
      </c>
      <c r="L1758" s="285">
        <v>145.46153846153845</v>
      </c>
      <c r="M1758" s="286">
        <v>0.20121302404766972</v>
      </c>
      <c r="N1758" s="285">
        <v>415</v>
      </c>
    </row>
    <row r="1759" spans="2:14" x14ac:dyDescent="0.2">
      <c r="B1759" s="104" t="s">
        <v>1870</v>
      </c>
      <c r="C1759" s="284">
        <v>0</v>
      </c>
      <c r="D1759" s="285">
        <v>0</v>
      </c>
      <c r="E1759" s="286">
        <v>0</v>
      </c>
      <c r="F1759" s="285">
        <v>0</v>
      </c>
      <c r="G1759" s="284">
        <v>1</v>
      </c>
      <c r="H1759" s="285">
        <v>0</v>
      </c>
      <c r="I1759" s="286">
        <v>0</v>
      </c>
      <c r="J1759" s="285">
        <v>0</v>
      </c>
      <c r="K1759" s="284">
        <v>0</v>
      </c>
      <c r="L1759" s="285">
        <v>0</v>
      </c>
      <c r="M1759" s="286">
        <v>0</v>
      </c>
      <c r="N1759" s="285">
        <v>0</v>
      </c>
    </row>
    <row r="1760" spans="2:14" x14ac:dyDescent="0.2">
      <c r="B1760" s="104" t="s">
        <v>1871</v>
      </c>
      <c r="C1760" s="284">
        <v>2138</v>
      </c>
      <c r="D1760" s="285">
        <v>172.05004677268477</v>
      </c>
      <c r="E1760" s="286">
        <v>9.5949465218602592E-2</v>
      </c>
      <c r="F1760" s="285">
        <v>1293</v>
      </c>
      <c r="G1760" s="284">
        <v>571</v>
      </c>
      <c r="H1760" s="285">
        <v>0</v>
      </c>
      <c r="I1760" s="286">
        <v>0</v>
      </c>
      <c r="J1760" s="285">
        <v>0</v>
      </c>
      <c r="K1760" s="284">
        <v>187</v>
      </c>
      <c r="L1760" s="285">
        <v>163.44919786096256</v>
      </c>
      <c r="M1760" s="286">
        <v>0.19982870890975191</v>
      </c>
      <c r="N1760" s="285">
        <v>574</v>
      </c>
    </row>
    <row r="1761" spans="2:15" x14ac:dyDescent="0.2">
      <c r="B1761" s="104" t="s">
        <v>1872</v>
      </c>
      <c r="C1761" s="284">
        <v>343</v>
      </c>
      <c r="D1761" s="285">
        <v>177.8600583090379</v>
      </c>
      <c r="E1761" s="286">
        <v>0.11566543744726832</v>
      </c>
      <c r="F1761" s="285">
        <v>534</v>
      </c>
      <c r="G1761" s="284">
        <v>767</v>
      </c>
      <c r="H1761" s="285">
        <v>0</v>
      </c>
      <c r="I1761" s="286">
        <v>0</v>
      </c>
      <c r="J1761" s="285">
        <v>0</v>
      </c>
      <c r="K1761" s="284">
        <v>66</v>
      </c>
      <c r="L1761" s="285">
        <v>158.95454545454547</v>
      </c>
      <c r="M1761" s="286">
        <v>0.19570205383625283</v>
      </c>
      <c r="N1761" s="285">
        <v>742</v>
      </c>
    </row>
    <row r="1762" spans="2:15" x14ac:dyDescent="0.2">
      <c r="B1762" s="104" t="s">
        <v>1873</v>
      </c>
      <c r="C1762" s="284">
        <v>224</v>
      </c>
      <c r="D1762" s="285">
        <v>97.75</v>
      </c>
      <c r="E1762" s="286">
        <v>7.4206875048717702E-2</v>
      </c>
      <c r="F1762" s="285">
        <v>270</v>
      </c>
      <c r="G1762" s="284">
        <v>665</v>
      </c>
      <c r="H1762" s="285">
        <v>0</v>
      </c>
      <c r="I1762" s="286">
        <v>0</v>
      </c>
      <c r="J1762" s="285">
        <v>0</v>
      </c>
      <c r="K1762" s="284">
        <v>419</v>
      </c>
      <c r="L1762" s="285">
        <v>127.12410501193317</v>
      </c>
      <c r="M1762" s="286">
        <v>0.19502702148537621</v>
      </c>
      <c r="N1762" s="285">
        <v>514</v>
      </c>
    </row>
    <row r="1763" spans="2:15" x14ac:dyDescent="0.2">
      <c r="B1763" s="104" t="s">
        <v>1874</v>
      </c>
      <c r="C1763" s="284">
        <v>540</v>
      </c>
      <c r="D1763" s="285">
        <v>176.30555555555554</v>
      </c>
      <c r="E1763" s="286">
        <v>0.11902440122118629</v>
      </c>
      <c r="F1763" s="285">
        <v>550</v>
      </c>
      <c r="G1763" s="284">
        <v>967</v>
      </c>
      <c r="H1763" s="285">
        <v>0</v>
      </c>
      <c r="I1763" s="286">
        <v>0</v>
      </c>
      <c r="J1763" s="285">
        <v>0</v>
      </c>
      <c r="K1763" s="284">
        <v>490</v>
      </c>
      <c r="L1763" s="285">
        <v>128.81020408163266</v>
      </c>
      <c r="M1763" s="286">
        <v>0.19700237525242903</v>
      </c>
      <c r="N1763" s="285">
        <v>500</v>
      </c>
    </row>
    <row r="1764" spans="2:15" x14ac:dyDescent="0.2">
      <c r="B1764" s="104" t="s">
        <v>1875</v>
      </c>
      <c r="C1764" s="284">
        <v>475</v>
      </c>
      <c r="D1764" s="285">
        <v>223.89894736842106</v>
      </c>
      <c r="E1764" s="286">
        <v>0.12665460681837937</v>
      </c>
      <c r="F1764" s="285">
        <v>717</v>
      </c>
      <c r="G1764" s="284">
        <v>695</v>
      </c>
      <c r="H1764" s="285">
        <v>0</v>
      </c>
      <c r="I1764" s="286">
        <v>0</v>
      </c>
      <c r="J1764" s="285">
        <v>0</v>
      </c>
      <c r="K1764" s="284">
        <v>87</v>
      </c>
      <c r="L1764" s="285">
        <v>143.9655172413793</v>
      </c>
      <c r="M1764" s="286">
        <v>0.19555340442473734</v>
      </c>
      <c r="N1764" s="285">
        <v>331</v>
      </c>
    </row>
    <row r="1765" spans="2:15" x14ac:dyDescent="0.2">
      <c r="B1765" s="104" t="s">
        <v>1876</v>
      </c>
      <c r="C1765" s="284">
        <v>1065</v>
      </c>
      <c r="D1765" s="285">
        <v>252.92018779342723</v>
      </c>
      <c r="E1765" s="286">
        <v>0.11258958554693477</v>
      </c>
      <c r="F1765" s="285">
        <v>945</v>
      </c>
      <c r="G1765" s="284">
        <v>1034</v>
      </c>
      <c r="H1765" s="285">
        <v>0</v>
      </c>
      <c r="I1765" s="286">
        <v>0</v>
      </c>
      <c r="J1765" s="285">
        <v>0</v>
      </c>
      <c r="K1765" s="284">
        <v>252</v>
      </c>
      <c r="L1765" s="285">
        <v>133.20634920634922</v>
      </c>
      <c r="M1765" s="286">
        <v>0.19743559581225734</v>
      </c>
      <c r="N1765" s="285">
        <v>597</v>
      </c>
    </row>
    <row r="1766" spans="2:15" x14ac:dyDescent="0.2">
      <c r="B1766" s="105" t="s">
        <v>1877</v>
      </c>
      <c r="C1766" s="287">
        <v>2383</v>
      </c>
      <c r="D1766" s="288">
        <v>287.07595467897607</v>
      </c>
      <c r="E1766" s="289">
        <v>9.8022223655082064E-2</v>
      </c>
      <c r="F1766" s="288">
        <v>2047</v>
      </c>
      <c r="G1766" s="287">
        <v>834</v>
      </c>
      <c r="H1766" s="288">
        <v>0</v>
      </c>
      <c r="I1766" s="289">
        <v>0</v>
      </c>
      <c r="J1766" s="288">
        <v>0</v>
      </c>
      <c r="K1766" s="287">
        <v>157</v>
      </c>
      <c r="L1766" s="288">
        <v>129.24840764331211</v>
      </c>
      <c r="M1766" s="289">
        <v>0.19663171766894716</v>
      </c>
      <c r="N1766" s="288">
        <v>393</v>
      </c>
    </row>
    <row r="1768" spans="2:15" x14ac:dyDescent="0.2">
      <c r="O1768" s="12" t="s">
        <v>313</v>
      </c>
    </row>
    <row r="1769" spans="2:15" x14ac:dyDescent="0.2">
      <c r="O1769" s="12" t="s">
        <v>336</v>
      </c>
    </row>
    <row r="1770" spans="2:15" x14ac:dyDescent="0.2">
      <c r="B1770" s="3" t="s">
        <v>0</v>
      </c>
      <c r="C1770" s="272"/>
      <c r="D1770" s="273"/>
      <c r="E1770" s="274"/>
      <c r="F1770" s="274"/>
      <c r="G1770" s="272"/>
      <c r="H1770" s="273"/>
      <c r="I1770" s="274"/>
      <c r="J1770" s="274"/>
      <c r="K1770" s="272"/>
      <c r="L1770" s="273"/>
      <c r="M1770" s="274"/>
      <c r="N1770" s="274"/>
    </row>
    <row r="1771" spans="2:15" x14ac:dyDescent="0.2">
      <c r="B1771" s="3" t="s">
        <v>277</v>
      </c>
      <c r="C1771" s="272"/>
      <c r="D1771" s="273"/>
      <c r="E1771" s="274"/>
      <c r="F1771" s="274"/>
      <c r="G1771" s="272"/>
      <c r="H1771" s="273"/>
      <c r="I1771" s="274"/>
      <c r="J1771" s="274"/>
      <c r="K1771" s="272"/>
      <c r="L1771" s="273"/>
      <c r="M1771" s="274"/>
      <c r="N1771" s="274"/>
    </row>
    <row r="1772" spans="2:15" x14ac:dyDescent="0.2">
      <c r="B1772" s="103" t="s">
        <v>308</v>
      </c>
      <c r="C1772" s="272"/>
      <c r="D1772" s="273"/>
      <c r="E1772" s="274"/>
      <c r="F1772" s="274"/>
      <c r="G1772" s="272"/>
      <c r="H1772" s="273"/>
      <c r="I1772" s="274"/>
      <c r="J1772" s="274"/>
      <c r="K1772" s="272"/>
      <c r="L1772" s="273"/>
      <c r="M1772" s="274"/>
      <c r="N1772" s="274"/>
    </row>
    <row r="1773" spans="2:15" x14ac:dyDescent="0.2">
      <c r="B1773" s="3"/>
      <c r="C1773" s="101"/>
      <c r="D1773" s="101"/>
      <c r="E1773" s="101"/>
      <c r="F1773" s="101"/>
      <c r="G1773" s="101"/>
      <c r="H1773" s="101"/>
      <c r="I1773" s="101"/>
      <c r="J1773" s="101"/>
      <c r="K1773" s="101"/>
      <c r="L1773" s="101"/>
      <c r="M1773" s="101"/>
      <c r="N1773" s="101"/>
    </row>
    <row r="1774" spans="2:15" x14ac:dyDescent="0.2">
      <c r="B1774" s="109"/>
      <c r="C1774" s="180" t="s">
        <v>152</v>
      </c>
      <c r="D1774" s="275"/>
      <c r="E1774" s="276"/>
      <c r="F1774" s="277"/>
      <c r="G1774" s="180" t="s">
        <v>2699</v>
      </c>
      <c r="H1774" s="275"/>
      <c r="I1774" s="276"/>
      <c r="J1774" s="277"/>
      <c r="K1774" s="180" t="s">
        <v>376</v>
      </c>
      <c r="L1774" s="275"/>
      <c r="M1774" s="276"/>
      <c r="N1774" s="277"/>
    </row>
    <row r="1775" spans="2:15" ht="25.5" x14ac:dyDescent="0.2">
      <c r="B1775" s="181" t="s">
        <v>314</v>
      </c>
      <c r="C1775" s="278" t="s">
        <v>2853</v>
      </c>
      <c r="D1775" s="279" t="s">
        <v>2850</v>
      </c>
      <c r="E1775" s="280" t="s">
        <v>2851</v>
      </c>
      <c r="F1775" s="279" t="s">
        <v>2852</v>
      </c>
      <c r="G1775" s="278" t="s">
        <v>2853</v>
      </c>
      <c r="H1775" s="279" t="s">
        <v>2850</v>
      </c>
      <c r="I1775" s="280" t="s">
        <v>2851</v>
      </c>
      <c r="J1775" s="279" t="s">
        <v>2852</v>
      </c>
      <c r="K1775" s="278" t="s">
        <v>2853</v>
      </c>
      <c r="L1775" s="279" t="s">
        <v>2850</v>
      </c>
      <c r="M1775" s="280" t="s">
        <v>2851</v>
      </c>
      <c r="N1775" s="279" t="s">
        <v>2852</v>
      </c>
    </row>
    <row r="1776" spans="2:15" x14ac:dyDescent="0.2">
      <c r="B1776" s="129" t="s">
        <v>1878</v>
      </c>
      <c r="C1776" s="281">
        <v>30</v>
      </c>
      <c r="D1776" s="282">
        <v>145.43333333333334</v>
      </c>
      <c r="E1776" s="283">
        <v>0.10181792723623717</v>
      </c>
      <c r="F1776" s="282">
        <v>279</v>
      </c>
      <c r="G1776" s="281">
        <v>765</v>
      </c>
      <c r="H1776" s="282">
        <v>0</v>
      </c>
      <c r="I1776" s="283">
        <v>0</v>
      </c>
      <c r="J1776" s="282">
        <v>0</v>
      </c>
      <c r="K1776" s="281">
        <v>137</v>
      </c>
      <c r="L1776" s="282">
        <v>154.92700729927006</v>
      </c>
      <c r="M1776" s="283">
        <v>0.19947745834233999</v>
      </c>
      <c r="N1776" s="282">
        <v>723</v>
      </c>
    </row>
    <row r="1777" spans="2:14" x14ac:dyDescent="0.2">
      <c r="B1777" s="104" t="s">
        <v>1879</v>
      </c>
      <c r="C1777" s="284">
        <v>0</v>
      </c>
      <c r="D1777" s="285">
        <v>0</v>
      </c>
      <c r="E1777" s="286">
        <v>0</v>
      </c>
      <c r="F1777" s="285">
        <v>0</v>
      </c>
      <c r="G1777" s="284">
        <v>1</v>
      </c>
      <c r="H1777" s="285">
        <v>0</v>
      </c>
      <c r="I1777" s="286">
        <v>0</v>
      </c>
      <c r="J1777" s="285">
        <v>0</v>
      </c>
      <c r="K1777" s="284">
        <v>0</v>
      </c>
      <c r="L1777" s="285">
        <v>0</v>
      </c>
      <c r="M1777" s="286">
        <v>0</v>
      </c>
      <c r="N1777" s="285">
        <v>0</v>
      </c>
    </row>
    <row r="1778" spans="2:14" x14ac:dyDescent="0.2">
      <c r="B1778" s="104" t="s">
        <v>1880</v>
      </c>
      <c r="C1778" s="284">
        <v>0</v>
      </c>
      <c r="D1778" s="285">
        <v>0</v>
      </c>
      <c r="E1778" s="286">
        <v>0</v>
      </c>
      <c r="F1778" s="285">
        <v>0</v>
      </c>
      <c r="G1778" s="284">
        <v>0</v>
      </c>
      <c r="H1778" s="285">
        <v>0</v>
      </c>
      <c r="I1778" s="286">
        <v>0</v>
      </c>
      <c r="J1778" s="285">
        <v>0</v>
      </c>
      <c r="K1778" s="284">
        <v>0</v>
      </c>
      <c r="L1778" s="285">
        <v>0</v>
      </c>
      <c r="M1778" s="286">
        <v>0</v>
      </c>
      <c r="N1778" s="285">
        <v>0</v>
      </c>
    </row>
    <row r="1779" spans="2:14" x14ac:dyDescent="0.2">
      <c r="B1779" s="104" t="s">
        <v>1881</v>
      </c>
      <c r="C1779" s="284">
        <v>1075</v>
      </c>
      <c r="D1779" s="285">
        <v>149.37209302325581</v>
      </c>
      <c r="E1779" s="286">
        <v>5.7160299800121495E-2</v>
      </c>
      <c r="F1779" s="285">
        <v>1243</v>
      </c>
      <c r="G1779" s="284">
        <v>387</v>
      </c>
      <c r="H1779" s="285">
        <v>0</v>
      </c>
      <c r="I1779" s="286">
        <v>0</v>
      </c>
      <c r="J1779" s="285">
        <v>0</v>
      </c>
      <c r="K1779" s="284">
        <v>126</v>
      </c>
      <c r="L1779" s="285">
        <v>165.46825396825398</v>
      </c>
      <c r="M1779" s="286">
        <v>0.19917270104510987</v>
      </c>
      <c r="N1779" s="285">
        <v>728</v>
      </c>
    </row>
    <row r="1780" spans="2:14" x14ac:dyDescent="0.2">
      <c r="B1780" s="104" t="s">
        <v>1882</v>
      </c>
      <c r="C1780" s="284">
        <v>1301</v>
      </c>
      <c r="D1780" s="285">
        <v>188.88931591083781</v>
      </c>
      <c r="E1780" s="286">
        <v>9.4458089736050077E-2</v>
      </c>
      <c r="F1780" s="285">
        <v>1084</v>
      </c>
      <c r="G1780" s="284">
        <v>358</v>
      </c>
      <c r="H1780" s="285">
        <v>0</v>
      </c>
      <c r="I1780" s="286">
        <v>0</v>
      </c>
      <c r="J1780" s="285">
        <v>0</v>
      </c>
      <c r="K1780" s="284">
        <v>48</v>
      </c>
      <c r="L1780" s="285">
        <v>189.89583333333334</v>
      </c>
      <c r="M1780" s="286">
        <v>0.19821249945635633</v>
      </c>
      <c r="N1780" s="285">
        <v>949</v>
      </c>
    </row>
    <row r="1781" spans="2:14" x14ac:dyDescent="0.2">
      <c r="B1781" s="104" t="s">
        <v>1883</v>
      </c>
      <c r="C1781" s="284">
        <v>592</v>
      </c>
      <c r="D1781" s="285">
        <v>170.27195945945945</v>
      </c>
      <c r="E1781" s="286">
        <v>0.13419985461826633</v>
      </c>
      <c r="F1781" s="285">
        <v>433</v>
      </c>
      <c r="G1781" s="284">
        <v>275</v>
      </c>
      <c r="H1781" s="285">
        <v>0</v>
      </c>
      <c r="I1781" s="286">
        <v>0</v>
      </c>
      <c r="J1781" s="285">
        <v>0</v>
      </c>
      <c r="K1781" s="284">
        <v>3</v>
      </c>
      <c r="L1781" s="285">
        <v>130</v>
      </c>
      <c r="M1781" s="286">
        <v>0.20408163265306123</v>
      </c>
      <c r="N1781" s="285">
        <v>179</v>
      </c>
    </row>
    <row r="1782" spans="2:14" x14ac:dyDescent="0.2">
      <c r="B1782" s="104" t="s">
        <v>1884</v>
      </c>
      <c r="C1782" s="284">
        <v>0</v>
      </c>
      <c r="D1782" s="285">
        <v>0</v>
      </c>
      <c r="E1782" s="286">
        <v>0</v>
      </c>
      <c r="F1782" s="285">
        <v>0</v>
      </c>
      <c r="G1782" s="284">
        <v>0</v>
      </c>
      <c r="H1782" s="285">
        <v>0</v>
      </c>
      <c r="I1782" s="286">
        <v>0</v>
      </c>
      <c r="J1782" s="285">
        <v>0</v>
      </c>
      <c r="K1782" s="284">
        <v>0</v>
      </c>
      <c r="L1782" s="285">
        <v>0</v>
      </c>
      <c r="M1782" s="286">
        <v>0</v>
      </c>
      <c r="N1782" s="285">
        <v>0</v>
      </c>
    </row>
    <row r="1783" spans="2:14" x14ac:dyDescent="0.2">
      <c r="B1783" s="104" t="s">
        <v>1885</v>
      </c>
      <c r="C1783" s="284">
        <v>0</v>
      </c>
      <c r="D1783" s="285">
        <v>0</v>
      </c>
      <c r="E1783" s="286">
        <v>0</v>
      </c>
      <c r="F1783" s="285">
        <v>0</v>
      </c>
      <c r="G1783" s="284">
        <v>0</v>
      </c>
      <c r="H1783" s="285">
        <v>0</v>
      </c>
      <c r="I1783" s="286">
        <v>0</v>
      </c>
      <c r="J1783" s="285">
        <v>0</v>
      </c>
      <c r="K1783" s="284">
        <v>0</v>
      </c>
      <c r="L1783" s="285">
        <v>0</v>
      </c>
      <c r="M1783" s="286">
        <v>0</v>
      </c>
      <c r="N1783" s="285">
        <v>0</v>
      </c>
    </row>
    <row r="1784" spans="2:14" x14ac:dyDescent="0.2">
      <c r="B1784" s="104" t="s">
        <v>1886</v>
      </c>
      <c r="C1784" s="284">
        <v>0</v>
      </c>
      <c r="D1784" s="285">
        <v>0</v>
      </c>
      <c r="E1784" s="286">
        <v>0</v>
      </c>
      <c r="F1784" s="285">
        <v>0</v>
      </c>
      <c r="G1784" s="284">
        <v>2</v>
      </c>
      <c r="H1784" s="285">
        <v>0</v>
      </c>
      <c r="I1784" s="286">
        <v>0</v>
      </c>
      <c r="J1784" s="285">
        <v>0</v>
      </c>
      <c r="K1784" s="284">
        <v>0</v>
      </c>
      <c r="L1784" s="285">
        <v>0</v>
      </c>
      <c r="M1784" s="286">
        <v>0</v>
      </c>
      <c r="N1784" s="285">
        <v>0</v>
      </c>
    </row>
    <row r="1785" spans="2:14" x14ac:dyDescent="0.2">
      <c r="B1785" s="104" t="s">
        <v>1887</v>
      </c>
      <c r="C1785" s="284">
        <v>655</v>
      </c>
      <c r="D1785" s="285">
        <v>238.77251908396946</v>
      </c>
      <c r="E1785" s="286">
        <v>0.15173662350212047</v>
      </c>
      <c r="F1785" s="285">
        <v>691</v>
      </c>
      <c r="G1785" s="284">
        <v>393</v>
      </c>
      <c r="H1785" s="285">
        <v>0</v>
      </c>
      <c r="I1785" s="286">
        <v>0</v>
      </c>
      <c r="J1785" s="285">
        <v>0</v>
      </c>
      <c r="K1785" s="284">
        <v>31</v>
      </c>
      <c r="L1785" s="285">
        <v>145.54838709677421</v>
      </c>
      <c r="M1785" s="286">
        <v>0.1971941785761111</v>
      </c>
      <c r="N1785" s="285">
        <v>442</v>
      </c>
    </row>
    <row r="1786" spans="2:14" x14ac:dyDescent="0.2">
      <c r="B1786" s="104" t="s">
        <v>1888</v>
      </c>
      <c r="C1786" s="284">
        <v>596</v>
      </c>
      <c r="D1786" s="285">
        <v>293.255033557047</v>
      </c>
      <c r="E1786" s="286">
        <v>0.15107980831068613</v>
      </c>
      <c r="F1786" s="285">
        <v>670</v>
      </c>
      <c r="G1786" s="284">
        <v>489</v>
      </c>
      <c r="H1786" s="285">
        <v>0</v>
      </c>
      <c r="I1786" s="286">
        <v>0</v>
      </c>
      <c r="J1786" s="285">
        <v>0</v>
      </c>
      <c r="K1786" s="284">
        <v>56</v>
      </c>
      <c r="L1786" s="285">
        <v>146.69642857142858</v>
      </c>
      <c r="M1786" s="286">
        <v>0.19678060698972377</v>
      </c>
      <c r="N1786" s="285">
        <v>407</v>
      </c>
    </row>
    <row r="1787" spans="2:14" x14ac:dyDescent="0.2">
      <c r="B1787" s="104" t="s">
        <v>1889</v>
      </c>
      <c r="C1787" s="284">
        <v>147</v>
      </c>
      <c r="D1787" s="285">
        <v>231.43537414965985</v>
      </c>
      <c r="E1787" s="286">
        <v>8.8020097590255419E-2</v>
      </c>
      <c r="F1787" s="285">
        <v>855</v>
      </c>
      <c r="G1787" s="284">
        <v>783</v>
      </c>
      <c r="H1787" s="285">
        <v>0</v>
      </c>
      <c r="I1787" s="286">
        <v>0</v>
      </c>
      <c r="J1787" s="285">
        <v>0</v>
      </c>
      <c r="K1787" s="284">
        <v>36</v>
      </c>
      <c r="L1787" s="285">
        <v>135.02777777777777</v>
      </c>
      <c r="M1787" s="286">
        <v>0.19913153906025971</v>
      </c>
      <c r="N1787" s="285">
        <v>401</v>
      </c>
    </row>
    <row r="1788" spans="2:14" x14ac:dyDescent="0.2">
      <c r="B1788" s="104" t="s">
        <v>1890</v>
      </c>
      <c r="C1788" s="284">
        <v>866</v>
      </c>
      <c r="D1788" s="285">
        <v>344.22055427251735</v>
      </c>
      <c r="E1788" s="286">
        <v>0.10252611949153612</v>
      </c>
      <c r="F1788" s="285">
        <v>3293</v>
      </c>
      <c r="G1788" s="284">
        <v>342</v>
      </c>
      <c r="H1788" s="285">
        <v>0</v>
      </c>
      <c r="I1788" s="286">
        <v>0</v>
      </c>
      <c r="J1788" s="285">
        <v>0</v>
      </c>
      <c r="K1788" s="284">
        <v>69</v>
      </c>
      <c r="L1788" s="285">
        <v>160.02898550724638</v>
      </c>
      <c r="M1788" s="286">
        <v>0.1996528405597946</v>
      </c>
      <c r="N1788" s="285">
        <v>601</v>
      </c>
    </row>
    <row r="1789" spans="2:14" x14ac:dyDescent="0.2">
      <c r="B1789" s="104" t="s">
        <v>1891</v>
      </c>
      <c r="C1789" s="284">
        <v>801</v>
      </c>
      <c r="D1789" s="285">
        <v>304.99126092384518</v>
      </c>
      <c r="E1789" s="286">
        <v>0.19849232349232349</v>
      </c>
      <c r="F1789" s="285">
        <v>1406</v>
      </c>
      <c r="G1789" s="284">
        <v>364</v>
      </c>
      <c r="H1789" s="285">
        <v>0</v>
      </c>
      <c r="I1789" s="286">
        <v>0</v>
      </c>
      <c r="J1789" s="285">
        <v>0</v>
      </c>
      <c r="K1789" s="284">
        <v>102</v>
      </c>
      <c r="L1789" s="285">
        <v>117.04901960784314</v>
      </c>
      <c r="M1789" s="286">
        <v>0.19659470763556119</v>
      </c>
      <c r="N1789" s="285">
        <v>284</v>
      </c>
    </row>
    <row r="1790" spans="2:14" x14ac:dyDescent="0.2">
      <c r="B1790" s="104" t="s">
        <v>1892</v>
      </c>
      <c r="C1790" s="284">
        <v>1251</v>
      </c>
      <c r="D1790" s="285">
        <v>535.52917665867301</v>
      </c>
      <c r="E1790" s="286">
        <v>0.23213131771970796</v>
      </c>
      <c r="F1790" s="285">
        <v>5235</v>
      </c>
      <c r="G1790" s="284">
        <v>166</v>
      </c>
      <c r="H1790" s="285">
        <v>0</v>
      </c>
      <c r="I1790" s="286">
        <v>0</v>
      </c>
      <c r="J1790" s="285">
        <v>0</v>
      </c>
      <c r="K1790" s="284">
        <v>4</v>
      </c>
      <c r="L1790" s="285">
        <v>107.5</v>
      </c>
      <c r="M1790" s="286">
        <v>0.19598906107566094</v>
      </c>
      <c r="N1790" s="285">
        <v>168</v>
      </c>
    </row>
    <row r="1791" spans="2:14" x14ac:dyDescent="0.2">
      <c r="B1791" s="104" t="s">
        <v>1893</v>
      </c>
      <c r="C1791" s="284">
        <v>1351</v>
      </c>
      <c r="D1791" s="285">
        <v>566.88675055514432</v>
      </c>
      <c r="E1791" s="286">
        <v>0.23983810871293043</v>
      </c>
      <c r="F1791" s="285">
        <v>2202</v>
      </c>
      <c r="G1791" s="284">
        <v>142</v>
      </c>
      <c r="H1791" s="285">
        <v>0</v>
      </c>
      <c r="I1791" s="286">
        <v>0</v>
      </c>
      <c r="J1791" s="285">
        <v>0</v>
      </c>
      <c r="K1791" s="284">
        <v>16</v>
      </c>
      <c r="L1791" s="285">
        <v>186.0625</v>
      </c>
      <c r="M1791" s="286">
        <v>0.19220091677965012</v>
      </c>
      <c r="N1791" s="285">
        <v>537</v>
      </c>
    </row>
    <row r="1792" spans="2:14" x14ac:dyDescent="0.2">
      <c r="B1792" s="104" t="s">
        <v>1894</v>
      </c>
      <c r="C1792" s="284">
        <v>227</v>
      </c>
      <c r="D1792" s="285">
        <v>459.3920704845815</v>
      </c>
      <c r="E1792" s="286">
        <v>0.1843340291980351</v>
      </c>
      <c r="F1792" s="285">
        <v>1507</v>
      </c>
      <c r="G1792" s="284">
        <v>374</v>
      </c>
      <c r="H1792" s="285">
        <v>0</v>
      </c>
      <c r="I1792" s="286">
        <v>0</v>
      </c>
      <c r="J1792" s="285">
        <v>0</v>
      </c>
      <c r="K1792" s="284">
        <v>91</v>
      </c>
      <c r="L1792" s="285">
        <v>161.28571428571428</v>
      </c>
      <c r="M1792" s="286">
        <v>0.1977632554065889</v>
      </c>
      <c r="N1792" s="285">
        <v>775</v>
      </c>
    </row>
    <row r="1793" spans="2:14" x14ac:dyDescent="0.2">
      <c r="B1793" s="104" t="s">
        <v>1895</v>
      </c>
      <c r="C1793" s="284">
        <v>211</v>
      </c>
      <c r="D1793" s="285">
        <v>187.50236966824644</v>
      </c>
      <c r="E1793" s="286">
        <v>0.11962904503589211</v>
      </c>
      <c r="F1793" s="285">
        <v>680</v>
      </c>
      <c r="G1793" s="284">
        <v>212</v>
      </c>
      <c r="H1793" s="285">
        <v>0</v>
      </c>
      <c r="I1793" s="286">
        <v>0</v>
      </c>
      <c r="J1793" s="285">
        <v>0</v>
      </c>
      <c r="K1793" s="284">
        <v>34</v>
      </c>
      <c r="L1793" s="285">
        <v>135.38235294117646</v>
      </c>
      <c r="M1793" s="286">
        <v>0.19872209990070377</v>
      </c>
      <c r="N1793" s="285">
        <v>387</v>
      </c>
    </row>
    <row r="1794" spans="2:14" x14ac:dyDescent="0.2">
      <c r="B1794" s="104" t="s">
        <v>1896</v>
      </c>
      <c r="C1794" s="284">
        <v>0</v>
      </c>
      <c r="D1794" s="285">
        <v>0</v>
      </c>
      <c r="E1794" s="286">
        <v>0</v>
      </c>
      <c r="F1794" s="285">
        <v>0</v>
      </c>
      <c r="G1794" s="284">
        <v>0</v>
      </c>
      <c r="H1794" s="285">
        <v>0</v>
      </c>
      <c r="I1794" s="286">
        <v>0</v>
      </c>
      <c r="J1794" s="285">
        <v>0</v>
      </c>
      <c r="K1794" s="284">
        <v>0</v>
      </c>
      <c r="L1794" s="285">
        <v>0</v>
      </c>
      <c r="M1794" s="286">
        <v>0</v>
      </c>
      <c r="N1794" s="285">
        <v>0</v>
      </c>
    </row>
    <row r="1795" spans="2:14" x14ac:dyDescent="0.2">
      <c r="B1795" s="104" t="s">
        <v>1897</v>
      </c>
      <c r="C1795" s="284">
        <v>0</v>
      </c>
      <c r="D1795" s="285">
        <v>0</v>
      </c>
      <c r="E1795" s="286">
        <v>0</v>
      </c>
      <c r="F1795" s="285">
        <v>0</v>
      </c>
      <c r="G1795" s="284">
        <v>23</v>
      </c>
      <c r="H1795" s="285">
        <v>0</v>
      </c>
      <c r="I1795" s="286">
        <v>0</v>
      </c>
      <c r="J1795" s="285">
        <v>0</v>
      </c>
      <c r="K1795" s="284">
        <v>1</v>
      </c>
      <c r="L1795" s="285">
        <v>134</v>
      </c>
      <c r="M1795" s="286">
        <v>0.20120120120120122</v>
      </c>
      <c r="N1795" s="285">
        <v>134</v>
      </c>
    </row>
    <row r="1796" spans="2:14" x14ac:dyDescent="0.2">
      <c r="B1796" s="104" t="s">
        <v>1898</v>
      </c>
      <c r="C1796" s="284">
        <v>529</v>
      </c>
      <c r="D1796" s="285">
        <v>112.11342155009451</v>
      </c>
      <c r="E1796" s="286">
        <v>0.10110208569504708</v>
      </c>
      <c r="F1796" s="285">
        <v>442</v>
      </c>
      <c r="G1796" s="284">
        <v>347</v>
      </c>
      <c r="H1796" s="285">
        <v>0</v>
      </c>
      <c r="I1796" s="286">
        <v>0</v>
      </c>
      <c r="J1796" s="285">
        <v>0</v>
      </c>
      <c r="K1796" s="284">
        <v>114</v>
      </c>
      <c r="L1796" s="285">
        <v>121.91228070175438</v>
      </c>
      <c r="M1796" s="286">
        <v>0.19398422778979696</v>
      </c>
      <c r="N1796" s="285">
        <v>511</v>
      </c>
    </row>
    <row r="1797" spans="2:14" x14ac:dyDescent="0.2">
      <c r="B1797" s="104" t="s">
        <v>1899</v>
      </c>
      <c r="C1797" s="284">
        <v>0</v>
      </c>
      <c r="D1797" s="285">
        <v>0</v>
      </c>
      <c r="E1797" s="286">
        <v>0</v>
      </c>
      <c r="F1797" s="285">
        <v>0</v>
      </c>
      <c r="G1797" s="284">
        <v>1</v>
      </c>
      <c r="H1797" s="285">
        <v>0</v>
      </c>
      <c r="I1797" s="286">
        <v>0</v>
      </c>
      <c r="J1797" s="285">
        <v>0</v>
      </c>
      <c r="K1797" s="284">
        <v>0</v>
      </c>
      <c r="L1797" s="285">
        <v>0</v>
      </c>
      <c r="M1797" s="286">
        <v>0</v>
      </c>
      <c r="N1797" s="285">
        <v>0</v>
      </c>
    </row>
    <row r="1798" spans="2:14" x14ac:dyDescent="0.2">
      <c r="B1798" s="104" t="s">
        <v>1900</v>
      </c>
      <c r="C1798" s="284">
        <v>1384</v>
      </c>
      <c r="D1798" s="285">
        <v>205.83742774566474</v>
      </c>
      <c r="E1798" s="286">
        <v>0.13887533399079333</v>
      </c>
      <c r="F1798" s="285">
        <v>1134</v>
      </c>
      <c r="G1798" s="284">
        <v>337</v>
      </c>
      <c r="H1798" s="285">
        <v>0</v>
      </c>
      <c r="I1798" s="286">
        <v>0</v>
      </c>
      <c r="J1798" s="285">
        <v>0</v>
      </c>
      <c r="K1798" s="284">
        <v>72</v>
      </c>
      <c r="L1798" s="285">
        <v>110.27777777777777</v>
      </c>
      <c r="M1798" s="286">
        <v>0.19520590043023978</v>
      </c>
      <c r="N1798" s="285">
        <v>277</v>
      </c>
    </row>
    <row r="1799" spans="2:14" x14ac:dyDescent="0.2">
      <c r="B1799" s="104" t="s">
        <v>1901</v>
      </c>
      <c r="C1799" s="284">
        <v>1043</v>
      </c>
      <c r="D1799" s="285">
        <v>116.90124640460211</v>
      </c>
      <c r="E1799" s="286">
        <v>0.11022258221403392</v>
      </c>
      <c r="F1799" s="285">
        <v>353</v>
      </c>
      <c r="G1799" s="284">
        <v>498</v>
      </c>
      <c r="H1799" s="285">
        <v>0</v>
      </c>
      <c r="I1799" s="286">
        <v>0</v>
      </c>
      <c r="J1799" s="285">
        <v>0</v>
      </c>
      <c r="K1799" s="284">
        <v>260</v>
      </c>
      <c r="L1799" s="285">
        <v>118.0923076923077</v>
      </c>
      <c r="M1799" s="286">
        <v>0.19604262573506404</v>
      </c>
      <c r="N1799" s="285">
        <v>467</v>
      </c>
    </row>
    <row r="1800" spans="2:14" x14ac:dyDescent="0.2">
      <c r="B1800" s="104" t="s">
        <v>1902</v>
      </c>
      <c r="C1800" s="284">
        <v>636</v>
      </c>
      <c r="D1800" s="285">
        <v>158.40566037735849</v>
      </c>
      <c r="E1800" s="286">
        <v>0.12019355808532106</v>
      </c>
      <c r="F1800" s="285">
        <v>647</v>
      </c>
      <c r="G1800" s="284">
        <v>152</v>
      </c>
      <c r="H1800" s="285">
        <v>0</v>
      </c>
      <c r="I1800" s="286">
        <v>0</v>
      </c>
      <c r="J1800" s="285">
        <v>0</v>
      </c>
      <c r="K1800" s="284">
        <v>0</v>
      </c>
      <c r="L1800" s="285">
        <v>0</v>
      </c>
      <c r="M1800" s="286">
        <v>0</v>
      </c>
      <c r="N1800" s="285">
        <v>0</v>
      </c>
    </row>
    <row r="1801" spans="2:14" x14ac:dyDescent="0.2">
      <c r="B1801" s="104" t="s">
        <v>1903</v>
      </c>
      <c r="C1801" s="284">
        <v>1443</v>
      </c>
      <c r="D1801" s="285">
        <v>136.15453915453915</v>
      </c>
      <c r="E1801" s="286">
        <v>0.12633044305771235</v>
      </c>
      <c r="F1801" s="285">
        <v>410</v>
      </c>
      <c r="G1801" s="284">
        <v>686</v>
      </c>
      <c r="H1801" s="285">
        <v>0</v>
      </c>
      <c r="I1801" s="286">
        <v>0</v>
      </c>
      <c r="J1801" s="285">
        <v>0</v>
      </c>
      <c r="K1801" s="284">
        <v>148</v>
      </c>
      <c r="L1801" s="285">
        <v>110.20945945945945</v>
      </c>
      <c r="M1801" s="286">
        <v>0.19577037099271455</v>
      </c>
      <c r="N1801" s="285">
        <v>561</v>
      </c>
    </row>
    <row r="1802" spans="2:14" x14ac:dyDescent="0.2">
      <c r="B1802" s="104" t="s">
        <v>1904</v>
      </c>
      <c r="C1802" s="284">
        <v>0</v>
      </c>
      <c r="D1802" s="285">
        <v>0</v>
      </c>
      <c r="E1802" s="286">
        <v>0</v>
      </c>
      <c r="F1802" s="285">
        <v>0</v>
      </c>
      <c r="G1802" s="284">
        <v>0</v>
      </c>
      <c r="H1802" s="285">
        <v>0</v>
      </c>
      <c r="I1802" s="286">
        <v>0</v>
      </c>
      <c r="J1802" s="285">
        <v>0</v>
      </c>
      <c r="K1802" s="284">
        <v>0</v>
      </c>
      <c r="L1802" s="285">
        <v>0</v>
      </c>
      <c r="M1802" s="286">
        <v>0</v>
      </c>
      <c r="N1802" s="285">
        <v>0</v>
      </c>
    </row>
    <row r="1803" spans="2:14" x14ac:dyDescent="0.2">
      <c r="B1803" s="104" t="s">
        <v>1905</v>
      </c>
      <c r="C1803" s="284">
        <v>0</v>
      </c>
      <c r="D1803" s="285">
        <v>0</v>
      </c>
      <c r="E1803" s="286">
        <v>0</v>
      </c>
      <c r="F1803" s="285">
        <v>0</v>
      </c>
      <c r="G1803" s="284">
        <v>0</v>
      </c>
      <c r="H1803" s="285">
        <v>0</v>
      </c>
      <c r="I1803" s="286">
        <v>0</v>
      </c>
      <c r="J1803" s="285">
        <v>0</v>
      </c>
      <c r="K1803" s="284">
        <v>0</v>
      </c>
      <c r="L1803" s="285">
        <v>0</v>
      </c>
      <c r="M1803" s="286">
        <v>0</v>
      </c>
      <c r="N1803" s="285">
        <v>0</v>
      </c>
    </row>
    <row r="1804" spans="2:14" x14ac:dyDescent="0.2">
      <c r="B1804" s="104" t="s">
        <v>1906</v>
      </c>
      <c r="C1804" s="284">
        <v>0</v>
      </c>
      <c r="D1804" s="285">
        <v>0</v>
      </c>
      <c r="E1804" s="286">
        <v>0</v>
      </c>
      <c r="F1804" s="285">
        <v>0</v>
      </c>
      <c r="G1804" s="284">
        <v>0</v>
      </c>
      <c r="H1804" s="285">
        <v>0</v>
      </c>
      <c r="I1804" s="286">
        <v>0</v>
      </c>
      <c r="J1804" s="285">
        <v>0</v>
      </c>
      <c r="K1804" s="284">
        <v>0</v>
      </c>
      <c r="L1804" s="285">
        <v>0</v>
      </c>
      <c r="M1804" s="286">
        <v>0</v>
      </c>
      <c r="N1804" s="285">
        <v>0</v>
      </c>
    </row>
    <row r="1805" spans="2:14" x14ac:dyDescent="0.2">
      <c r="B1805" s="104" t="s">
        <v>1907</v>
      </c>
      <c r="C1805" s="284">
        <v>0</v>
      </c>
      <c r="D1805" s="285">
        <v>0</v>
      </c>
      <c r="E1805" s="286">
        <v>0</v>
      </c>
      <c r="F1805" s="285">
        <v>0</v>
      </c>
      <c r="G1805" s="284">
        <v>0</v>
      </c>
      <c r="H1805" s="285">
        <v>0</v>
      </c>
      <c r="I1805" s="286">
        <v>0</v>
      </c>
      <c r="J1805" s="285">
        <v>0</v>
      </c>
      <c r="K1805" s="284">
        <v>0</v>
      </c>
      <c r="L1805" s="285">
        <v>0</v>
      </c>
      <c r="M1805" s="286">
        <v>0</v>
      </c>
      <c r="N1805" s="285">
        <v>0</v>
      </c>
    </row>
    <row r="1806" spans="2:14" x14ac:dyDescent="0.2">
      <c r="B1806" s="104" t="s">
        <v>1908</v>
      </c>
      <c r="C1806" s="284">
        <v>1995</v>
      </c>
      <c r="D1806" s="285">
        <v>292.36040100250625</v>
      </c>
      <c r="E1806" s="286">
        <v>0.1458848476693051</v>
      </c>
      <c r="F1806" s="285">
        <v>2780</v>
      </c>
      <c r="G1806" s="284">
        <v>754</v>
      </c>
      <c r="H1806" s="285">
        <v>0</v>
      </c>
      <c r="I1806" s="286">
        <v>0</v>
      </c>
      <c r="J1806" s="285">
        <v>0</v>
      </c>
      <c r="K1806" s="284">
        <v>137</v>
      </c>
      <c r="L1806" s="285">
        <v>156.85401459854015</v>
      </c>
      <c r="M1806" s="286">
        <v>0.19644391626291258</v>
      </c>
      <c r="N1806" s="285">
        <v>672</v>
      </c>
    </row>
    <row r="1807" spans="2:14" x14ac:dyDescent="0.2">
      <c r="B1807" s="104" t="s">
        <v>1909</v>
      </c>
      <c r="C1807" s="284">
        <v>1635</v>
      </c>
      <c r="D1807" s="285">
        <v>194.44464831804282</v>
      </c>
      <c r="E1807" s="286">
        <v>0.10704521180956328</v>
      </c>
      <c r="F1807" s="285">
        <v>1753</v>
      </c>
      <c r="G1807" s="284">
        <v>517</v>
      </c>
      <c r="H1807" s="285">
        <v>0</v>
      </c>
      <c r="I1807" s="286">
        <v>0</v>
      </c>
      <c r="J1807" s="285">
        <v>0</v>
      </c>
      <c r="K1807" s="284">
        <v>400</v>
      </c>
      <c r="L1807" s="285">
        <v>137.57249999999999</v>
      </c>
      <c r="M1807" s="286">
        <v>0.19308217808233596</v>
      </c>
      <c r="N1807" s="285">
        <v>739</v>
      </c>
    </row>
    <row r="1808" spans="2:14" x14ac:dyDescent="0.2">
      <c r="B1808" s="104" t="s">
        <v>1910</v>
      </c>
      <c r="C1808" s="284">
        <v>849</v>
      </c>
      <c r="D1808" s="285">
        <v>503.49705535924619</v>
      </c>
      <c r="E1808" s="286">
        <v>0.15659317914899451</v>
      </c>
      <c r="F1808" s="285">
        <v>3181</v>
      </c>
      <c r="G1808" s="284">
        <v>282</v>
      </c>
      <c r="H1808" s="285">
        <v>0</v>
      </c>
      <c r="I1808" s="286">
        <v>0</v>
      </c>
      <c r="J1808" s="285">
        <v>0</v>
      </c>
      <c r="K1808" s="284">
        <v>103</v>
      </c>
      <c r="L1808" s="285">
        <v>151.67961165048544</v>
      </c>
      <c r="M1808" s="286">
        <v>0.19828406797730702</v>
      </c>
      <c r="N1808" s="285">
        <v>822</v>
      </c>
    </row>
    <row r="1809" spans="2:14" x14ac:dyDescent="0.2">
      <c r="B1809" s="104" t="s">
        <v>2719</v>
      </c>
      <c r="C1809" s="284">
        <v>0</v>
      </c>
      <c r="D1809" s="285">
        <v>0</v>
      </c>
      <c r="E1809" s="286">
        <v>0</v>
      </c>
      <c r="F1809" s="285">
        <v>0</v>
      </c>
      <c r="G1809" s="284">
        <v>1</v>
      </c>
      <c r="H1809" s="285">
        <v>0</v>
      </c>
      <c r="I1809" s="286">
        <v>0</v>
      </c>
      <c r="J1809" s="285">
        <v>0</v>
      </c>
      <c r="K1809" s="284">
        <v>0</v>
      </c>
      <c r="L1809" s="285">
        <v>0</v>
      </c>
      <c r="M1809" s="286">
        <v>0</v>
      </c>
      <c r="N1809" s="285">
        <v>0</v>
      </c>
    </row>
    <row r="1810" spans="2:14" x14ac:dyDescent="0.2">
      <c r="B1810" s="104" t="s">
        <v>1911</v>
      </c>
      <c r="C1810" s="284">
        <v>0</v>
      </c>
      <c r="D1810" s="285">
        <v>0</v>
      </c>
      <c r="E1810" s="286">
        <v>0</v>
      </c>
      <c r="F1810" s="285">
        <v>0</v>
      </c>
      <c r="G1810" s="284">
        <v>0</v>
      </c>
      <c r="H1810" s="285">
        <v>0</v>
      </c>
      <c r="I1810" s="286">
        <v>0</v>
      </c>
      <c r="J1810" s="285">
        <v>0</v>
      </c>
      <c r="K1810" s="284">
        <v>0</v>
      </c>
      <c r="L1810" s="285">
        <v>0</v>
      </c>
      <c r="M1810" s="286">
        <v>0</v>
      </c>
      <c r="N1810" s="285">
        <v>0</v>
      </c>
    </row>
    <row r="1811" spans="2:14" x14ac:dyDescent="0.2">
      <c r="B1811" s="104" t="s">
        <v>1912</v>
      </c>
      <c r="C1811" s="284">
        <v>0</v>
      </c>
      <c r="D1811" s="285">
        <v>0</v>
      </c>
      <c r="E1811" s="286">
        <v>0</v>
      </c>
      <c r="F1811" s="285">
        <v>0</v>
      </c>
      <c r="G1811" s="284">
        <v>0</v>
      </c>
      <c r="H1811" s="285">
        <v>0</v>
      </c>
      <c r="I1811" s="286">
        <v>0</v>
      </c>
      <c r="J1811" s="285">
        <v>0</v>
      </c>
      <c r="K1811" s="284">
        <v>0</v>
      </c>
      <c r="L1811" s="285">
        <v>0</v>
      </c>
      <c r="M1811" s="286">
        <v>0</v>
      </c>
      <c r="N1811" s="285">
        <v>0</v>
      </c>
    </row>
    <row r="1812" spans="2:14" x14ac:dyDescent="0.2">
      <c r="B1812" s="104" t="s">
        <v>1913</v>
      </c>
      <c r="C1812" s="284">
        <v>0</v>
      </c>
      <c r="D1812" s="285">
        <v>0</v>
      </c>
      <c r="E1812" s="286">
        <v>0</v>
      </c>
      <c r="F1812" s="285">
        <v>0</v>
      </c>
      <c r="G1812" s="284">
        <v>0</v>
      </c>
      <c r="H1812" s="285">
        <v>0</v>
      </c>
      <c r="I1812" s="286">
        <v>0</v>
      </c>
      <c r="J1812" s="285">
        <v>0</v>
      </c>
      <c r="K1812" s="284">
        <v>0</v>
      </c>
      <c r="L1812" s="285">
        <v>0</v>
      </c>
      <c r="M1812" s="286">
        <v>0</v>
      </c>
      <c r="N1812" s="285">
        <v>0</v>
      </c>
    </row>
    <row r="1813" spans="2:14" x14ac:dyDescent="0.2">
      <c r="B1813" s="104" t="s">
        <v>1914</v>
      </c>
      <c r="C1813" s="284">
        <v>956</v>
      </c>
      <c r="D1813" s="285">
        <v>526.45711297071125</v>
      </c>
      <c r="E1813" s="286">
        <v>0.16457831656243993</v>
      </c>
      <c r="F1813" s="285">
        <v>2180</v>
      </c>
      <c r="G1813" s="284">
        <v>316</v>
      </c>
      <c r="H1813" s="285">
        <v>0</v>
      </c>
      <c r="I1813" s="286">
        <v>0</v>
      </c>
      <c r="J1813" s="285">
        <v>0</v>
      </c>
      <c r="K1813" s="284">
        <v>135</v>
      </c>
      <c r="L1813" s="285">
        <v>254.25185185185185</v>
      </c>
      <c r="M1813" s="286">
        <v>0.20049065420560752</v>
      </c>
      <c r="N1813" s="285">
        <v>1317</v>
      </c>
    </row>
    <row r="1814" spans="2:14" x14ac:dyDescent="0.2">
      <c r="B1814" s="104" t="s">
        <v>1915</v>
      </c>
      <c r="C1814" s="284">
        <v>20</v>
      </c>
      <c r="D1814" s="285">
        <v>402.9</v>
      </c>
      <c r="E1814" s="286">
        <v>0.12269322126804316</v>
      </c>
      <c r="F1814" s="285">
        <v>1255</v>
      </c>
      <c r="G1814" s="284">
        <v>9</v>
      </c>
      <c r="H1814" s="285">
        <v>0</v>
      </c>
      <c r="I1814" s="286">
        <v>0</v>
      </c>
      <c r="J1814" s="285">
        <v>0</v>
      </c>
      <c r="K1814" s="284">
        <v>0</v>
      </c>
      <c r="L1814" s="285">
        <v>0</v>
      </c>
      <c r="M1814" s="286">
        <v>0</v>
      </c>
      <c r="N1814" s="285">
        <v>0</v>
      </c>
    </row>
    <row r="1815" spans="2:14" x14ac:dyDescent="0.2">
      <c r="B1815" s="104" t="s">
        <v>1916</v>
      </c>
      <c r="C1815" s="284">
        <v>279</v>
      </c>
      <c r="D1815" s="285">
        <v>225.32616487455198</v>
      </c>
      <c r="E1815" s="286">
        <v>0.13259959840035096</v>
      </c>
      <c r="F1815" s="285">
        <v>1585</v>
      </c>
      <c r="G1815" s="284">
        <v>20</v>
      </c>
      <c r="H1815" s="285">
        <v>0</v>
      </c>
      <c r="I1815" s="286">
        <v>0</v>
      </c>
      <c r="J1815" s="285">
        <v>0</v>
      </c>
      <c r="K1815" s="284">
        <v>0</v>
      </c>
      <c r="L1815" s="285">
        <v>0</v>
      </c>
      <c r="M1815" s="286">
        <v>0</v>
      </c>
      <c r="N1815" s="285">
        <v>0</v>
      </c>
    </row>
    <row r="1816" spans="2:14" x14ac:dyDescent="0.2">
      <c r="B1816" s="104" t="s">
        <v>1917</v>
      </c>
      <c r="C1816" s="284">
        <v>122</v>
      </c>
      <c r="D1816" s="285">
        <v>324.29508196721309</v>
      </c>
      <c r="E1816" s="286">
        <v>0.14844051911409939</v>
      </c>
      <c r="F1816" s="285">
        <v>1477</v>
      </c>
      <c r="G1816" s="284">
        <v>20</v>
      </c>
      <c r="H1816" s="285">
        <v>0</v>
      </c>
      <c r="I1816" s="286">
        <v>0</v>
      </c>
      <c r="J1816" s="285">
        <v>0</v>
      </c>
      <c r="K1816" s="284">
        <v>0</v>
      </c>
      <c r="L1816" s="285">
        <v>0</v>
      </c>
      <c r="M1816" s="286">
        <v>0</v>
      </c>
      <c r="N1816" s="285">
        <v>0</v>
      </c>
    </row>
    <row r="1817" spans="2:14" x14ac:dyDescent="0.2">
      <c r="B1817" s="104" t="s">
        <v>1918</v>
      </c>
      <c r="C1817" s="284">
        <v>660</v>
      </c>
      <c r="D1817" s="285">
        <v>315.7742424242424</v>
      </c>
      <c r="E1817" s="286">
        <v>0.16534138735046477</v>
      </c>
      <c r="F1817" s="285">
        <v>1423</v>
      </c>
      <c r="G1817" s="284">
        <v>193</v>
      </c>
      <c r="H1817" s="285">
        <v>0</v>
      </c>
      <c r="I1817" s="286">
        <v>0</v>
      </c>
      <c r="J1817" s="285">
        <v>0</v>
      </c>
      <c r="K1817" s="284">
        <v>86</v>
      </c>
      <c r="L1817" s="285">
        <v>168.47674418604652</v>
      </c>
      <c r="M1817" s="286">
        <v>0.19820522291076736</v>
      </c>
      <c r="N1817" s="285">
        <v>608</v>
      </c>
    </row>
    <row r="1818" spans="2:14" x14ac:dyDescent="0.2">
      <c r="B1818" s="104" t="s">
        <v>1919</v>
      </c>
      <c r="C1818" s="284">
        <v>1552</v>
      </c>
      <c r="D1818" s="285">
        <v>99.430412371134025</v>
      </c>
      <c r="E1818" s="286">
        <v>8.9236519916821466E-2</v>
      </c>
      <c r="F1818" s="285">
        <v>319</v>
      </c>
      <c r="G1818" s="284">
        <v>1255</v>
      </c>
      <c r="H1818" s="285">
        <v>0</v>
      </c>
      <c r="I1818" s="286">
        <v>0</v>
      </c>
      <c r="J1818" s="285">
        <v>0</v>
      </c>
      <c r="K1818" s="284">
        <v>270</v>
      </c>
      <c r="L1818" s="285">
        <v>112.21111111111111</v>
      </c>
      <c r="M1818" s="286">
        <v>0.19535108646592292</v>
      </c>
      <c r="N1818" s="285">
        <v>430</v>
      </c>
    </row>
    <row r="1819" spans="2:14" x14ac:dyDescent="0.2">
      <c r="B1819" s="104" t="s">
        <v>1920</v>
      </c>
      <c r="C1819" s="284">
        <v>72</v>
      </c>
      <c r="D1819" s="285">
        <v>98.472222222222229</v>
      </c>
      <c r="E1819" s="286">
        <v>6.5469924464882645E-2</v>
      </c>
      <c r="F1819" s="285">
        <v>226</v>
      </c>
      <c r="G1819" s="284">
        <v>0</v>
      </c>
      <c r="H1819" s="285">
        <v>0</v>
      </c>
      <c r="I1819" s="286">
        <v>0</v>
      </c>
      <c r="J1819" s="285">
        <v>0</v>
      </c>
      <c r="K1819" s="284">
        <v>0</v>
      </c>
      <c r="L1819" s="285">
        <v>0</v>
      </c>
      <c r="M1819" s="286">
        <v>0</v>
      </c>
      <c r="N1819" s="285">
        <v>0</v>
      </c>
    </row>
    <row r="1820" spans="2:14" x14ac:dyDescent="0.2">
      <c r="B1820" s="104" t="s">
        <v>1921</v>
      </c>
      <c r="C1820" s="284">
        <v>707</v>
      </c>
      <c r="D1820" s="285">
        <v>270.24328147100425</v>
      </c>
      <c r="E1820" s="286">
        <v>0.12884209220212073</v>
      </c>
      <c r="F1820" s="285">
        <v>2209</v>
      </c>
      <c r="G1820" s="284">
        <v>195</v>
      </c>
      <c r="H1820" s="285">
        <v>0</v>
      </c>
      <c r="I1820" s="286">
        <v>0</v>
      </c>
      <c r="J1820" s="285">
        <v>0</v>
      </c>
      <c r="K1820" s="284">
        <v>43</v>
      </c>
      <c r="L1820" s="285">
        <v>182.2093023255814</v>
      </c>
      <c r="M1820" s="286">
        <v>0.20076873798846884</v>
      </c>
      <c r="N1820" s="285">
        <v>727</v>
      </c>
    </row>
    <row r="1821" spans="2:14" x14ac:dyDescent="0.2">
      <c r="B1821" s="104" t="s">
        <v>1922</v>
      </c>
      <c r="C1821" s="284">
        <v>405</v>
      </c>
      <c r="D1821" s="285">
        <v>81.738271604938276</v>
      </c>
      <c r="E1821" s="286">
        <v>6.5404828703520712E-2</v>
      </c>
      <c r="F1821" s="285">
        <v>264</v>
      </c>
      <c r="G1821" s="284">
        <v>238</v>
      </c>
      <c r="H1821" s="285">
        <v>0</v>
      </c>
      <c r="I1821" s="286">
        <v>0</v>
      </c>
      <c r="J1821" s="285">
        <v>0</v>
      </c>
      <c r="K1821" s="284">
        <v>78</v>
      </c>
      <c r="L1821" s="285">
        <v>98.57692307692308</v>
      </c>
      <c r="M1821" s="286">
        <v>0.19343396226415099</v>
      </c>
      <c r="N1821" s="285">
        <v>422</v>
      </c>
    </row>
    <row r="1822" spans="2:14" x14ac:dyDescent="0.2">
      <c r="B1822" s="104" t="s">
        <v>1923</v>
      </c>
      <c r="C1822" s="284">
        <v>39</v>
      </c>
      <c r="D1822" s="285">
        <v>317.71794871794873</v>
      </c>
      <c r="E1822" s="286">
        <v>0.13659864845498348</v>
      </c>
      <c r="F1822" s="285">
        <v>930</v>
      </c>
      <c r="G1822" s="284">
        <v>2</v>
      </c>
      <c r="H1822" s="285">
        <v>0</v>
      </c>
      <c r="I1822" s="286">
        <v>0</v>
      </c>
      <c r="J1822" s="285">
        <v>0</v>
      </c>
      <c r="K1822" s="284">
        <v>0</v>
      </c>
      <c r="L1822" s="285">
        <v>0</v>
      </c>
      <c r="M1822" s="286">
        <v>0</v>
      </c>
      <c r="N1822" s="285">
        <v>0</v>
      </c>
    </row>
    <row r="1823" spans="2:14" x14ac:dyDescent="0.2">
      <c r="B1823" s="105" t="s">
        <v>1924</v>
      </c>
      <c r="C1823" s="287">
        <v>108</v>
      </c>
      <c r="D1823" s="288">
        <v>633.67592592592598</v>
      </c>
      <c r="E1823" s="289">
        <v>0.21780864207353745</v>
      </c>
      <c r="F1823" s="288">
        <v>1815</v>
      </c>
      <c r="G1823" s="287">
        <v>3</v>
      </c>
      <c r="H1823" s="288">
        <v>0</v>
      </c>
      <c r="I1823" s="289">
        <v>0</v>
      </c>
      <c r="J1823" s="288">
        <v>0</v>
      </c>
      <c r="K1823" s="287">
        <v>0</v>
      </c>
      <c r="L1823" s="288">
        <v>0</v>
      </c>
      <c r="M1823" s="289">
        <v>0</v>
      </c>
      <c r="N1823" s="288">
        <v>0</v>
      </c>
    </row>
    <row r="1825" spans="2:15" x14ac:dyDescent="0.2">
      <c r="O1825" s="12" t="s">
        <v>313</v>
      </c>
    </row>
    <row r="1826" spans="2:15" x14ac:dyDescent="0.2">
      <c r="O1826" s="12" t="s">
        <v>337</v>
      </c>
    </row>
    <row r="1827" spans="2:15" x14ac:dyDescent="0.2">
      <c r="B1827" s="3" t="s">
        <v>0</v>
      </c>
      <c r="C1827" s="272"/>
      <c r="D1827" s="273"/>
      <c r="E1827" s="274"/>
      <c r="F1827" s="274"/>
      <c r="G1827" s="272"/>
      <c r="H1827" s="273"/>
      <c r="I1827" s="274"/>
      <c r="J1827" s="274"/>
      <c r="K1827" s="272"/>
      <c r="L1827" s="273"/>
      <c r="M1827" s="274"/>
      <c r="N1827" s="274"/>
    </row>
    <row r="1828" spans="2:15" x14ac:dyDescent="0.2">
      <c r="B1828" s="3" t="s">
        <v>277</v>
      </c>
      <c r="C1828" s="272"/>
      <c r="D1828" s="273"/>
      <c r="E1828" s="274"/>
      <c r="F1828" s="274"/>
      <c r="G1828" s="272"/>
      <c r="H1828" s="273"/>
      <c r="I1828" s="274"/>
      <c r="J1828" s="274"/>
      <c r="K1828" s="272"/>
      <c r="L1828" s="273"/>
      <c r="M1828" s="274"/>
      <c r="N1828" s="274"/>
    </row>
    <row r="1829" spans="2:15" x14ac:dyDescent="0.2">
      <c r="B1829" s="103" t="s">
        <v>308</v>
      </c>
      <c r="C1829" s="272"/>
      <c r="D1829" s="273"/>
      <c r="E1829" s="274"/>
      <c r="F1829" s="274"/>
      <c r="G1829" s="272"/>
      <c r="H1829" s="273"/>
      <c r="I1829" s="274"/>
      <c r="J1829" s="274"/>
      <c r="K1829" s="272"/>
      <c r="L1829" s="273"/>
      <c r="M1829" s="274"/>
      <c r="N1829" s="274"/>
    </row>
    <row r="1830" spans="2:15" x14ac:dyDescent="0.2">
      <c r="B1830" s="3"/>
      <c r="C1830" s="101"/>
      <c r="D1830" s="101"/>
      <c r="E1830" s="101"/>
      <c r="F1830" s="101"/>
      <c r="G1830" s="101"/>
      <c r="H1830" s="101"/>
      <c r="I1830" s="101"/>
      <c r="J1830" s="101"/>
      <c r="K1830" s="101"/>
      <c r="L1830" s="101"/>
      <c r="M1830" s="101"/>
      <c r="N1830" s="101"/>
    </row>
    <row r="1831" spans="2:15" x14ac:dyDescent="0.2">
      <c r="B1831" s="109"/>
      <c r="C1831" s="180" t="s">
        <v>152</v>
      </c>
      <c r="D1831" s="275"/>
      <c r="E1831" s="276"/>
      <c r="F1831" s="277"/>
      <c r="G1831" s="180" t="s">
        <v>2699</v>
      </c>
      <c r="H1831" s="275"/>
      <c r="I1831" s="276"/>
      <c r="J1831" s="277"/>
      <c r="K1831" s="180" t="s">
        <v>376</v>
      </c>
      <c r="L1831" s="275"/>
      <c r="M1831" s="276"/>
      <c r="N1831" s="277"/>
    </row>
    <row r="1832" spans="2:15" ht="25.5" x14ac:dyDescent="0.2">
      <c r="B1832" s="181" t="s">
        <v>314</v>
      </c>
      <c r="C1832" s="278" t="s">
        <v>2853</v>
      </c>
      <c r="D1832" s="279" t="s">
        <v>2850</v>
      </c>
      <c r="E1832" s="280" t="s">
        <v>2851</v>
      </c>
      <c r="F1832" s="279" t="s">
        <v>2852</v>
      </c>
      <c r="G1832" s="278" t="s">
        <v>2853</v>
      </c>
      <c r="H1832" s="279" t="s">
        <v>2850</v>
      </c>
      <c r="I1832" s="280" t="s">
        <v>2851</v>
      </c>
      <c r="J1832" s="279" t="s">
        <v>2852</v>
      </c>
      <c r="K1832" s="278" t="s">
        <v>2853</v>
      </c>
      <c r="L1832" s="279" t="s">
        <v>2850</v>
      </c>
      <c r="M1832" s="280" t="s">
        <v>2851</v>
      </c>
      <c r="N1832" s="279" t="s">
        <v>2852</v>
      </c>
    </row>
    <row r="1833" spans="2:15" x14ac:dyDescent="0.2">
      <c r="B1833" s="129" t="s">
        <v>1925</v>
      </c>
      <c r="C1833" s="281">
        <v>35</v>
      </c>
      <c r="D1833" s="282">
        <v>468.48571428571427</v>
      </c>
      <c r="E1833" s="283">
        <v>0.18326813457024693</v>
      </c>
      <c r="F1833" s="282">
        <v>1119</v>
      </c>
      <c r="G1833" s="281">
        <v>3</v>
      </c>
      <c r="H1833" s="282">
        <v>0</v>
      </c>
      <c r="I1833" s="283">
        <v>0</v>
      </c>
      <c r="J1833" s="282">
        <v>0</v>
      </c>
      <c r="K1833" s="281">
        <v>0</v>
      </c>
      <c r="L1833" s="282">
        <v>0</v>
      </c>
      <c r="M1833" s="283">
        <v>0</v>
      </c>
      <c r="N1833" s="282">
        <v>0</v>
      </c>
    </row>
    <row r="1834" spans="2:15" x14ac:dyDescent="0.2">
      <c r="B1834" s="104" t="s">
        <v>1926</v>
      </c>
      <c r="C1834" s="284">
        <v>520</v>
      </c>
      <c r="D1834" s="285">
        <v>378.09038461538461</v>
      </c>
      <c r="E1834" s="286">
        <v>0.15407190654453151</v>
      </c>
      <c r="F1834" s="285">
        <v>1876</v>
      </c>
      <c r="G1834" s="284">
        <v>275</v>
      </c>
      <c r="H1834" s="285">
        <v>0</v>
      </c>
      <c r="I1834" s="286">
        <v>0</v>
      </c>
      <c r="J1834" s="285">
        <v>0</v>
      </c>
      <c r="K1834" s="284">
        <v>53</v>
      </c>
      <c r="L1834" s="285">
        <v>133.39622641509433</v>
      </c>
      <c r="M1834" s="286">
        <v>0.19519063526683422</v>
      </c>
      <c r="N1834" s="285">
        <v>726</v>
      </c>
    </row>
    <row r="1835" spans="2:15" x14ac:dyDescent="0.2">
      <c r="B1835" s="104" t="s">
        <v>1927</v>
      </c>
      <c r="C1835" s="284">
        <v>18</v>
      </c>
      <c r="D1835" s="285">
        <v>112.94444444444444</v>
      </c>
      <c r="E1835" s="286">
        <v>7.4126741048639921E-2</v>
      </c>
      <c r="F1835" s="285">
        <v>231</v>
      </c>
      <c r="G1835" s="284">
        <v>4</v>
      </c>
      <c r="H1835" s="285">
        <v>0</v>
      </c>
      <c r="I1835" s="286">
        <v>0</v>
      </c>
      <c r="J1835" s="285">
        <v>0</v>
      </c>
      <c r="K1835" s="284">
        <v>0</v>
      </c>
      <c r="L1835" s="285">
        <v>0</v>
      </c>
      <c r="M1835" s="286">
        <v>0</v>
      </c>
      <c r="N1835" s="285">
        <v>0</v>
      </c>
    </row>
    <row r="1836" spans="2:15" x14ac:dyDescent="0.2">
      <c r="B1836" s="104" t="s">
        <v>1928</v>
      </c>
      <c r="C1836" s="284">
        <v>2813</v>
      </c>
      <c r="D1836" s="285">
        <v>390.43761109136153</v>
      </c>
      <c r="E1836" s="286">
        <v>0.15028017244918002</v>
      </c>
      <c r="F1836" s="285">
        <v>3970</v>
      </c>
      <c r="G1836" s="284">
        <v>743</v>
      </c>
      <c r="H1836" s="285">
        <v>0</v>
      </c>
      <c r="I1836" s="286">
        <v>0</v>
      </c>
      <c r="J1836" s="285">
        <v>0</v>
      </c>
      <c r="K1836" s="284">
        <v>166</v>
      </c>
      <c r="L1836" s="285">
        <v>175.37951807228916</v>
      </c>
      <c r="M1836" s="286">
        <v>0.19733881025974731</v>
      </c>
      <c r="N1836" s="285">
        <v>882</v>
      </c>
    </row>
    <row r="1837" spans="2:15" x14ac:dyDescent="0.2">
      <c r="B1837" s="104" t="s">
        <v>1929</v>
      </c>
      <c r="C1837" s="284">
        <v>0</v>
      </c>
      <c r="D1837" s="285">
        <v>0</v>
      </c>
      <c r="E1837" s="286">
        <v>0</v>
      </c>
      <c r="F1837" s="285">
        <v>0</v>
      </c>
      <c r="G1837" s="284">
        <v>0</v>
      </c>
      <c r="H1837" s="285">
        <v>0</v>
      </c>
      <c r="I1837" s="286">
        <v>0</v>
      </c>
      <c r="J1837" s="285">
        <v>0</v>
      </c>
      <c r="K1837" s="284">
        <v>0</v>
      </c>
      <c r="L1837" s="285">
        <v>0</v>
      </c>
      <c r="M1837" s="286">
        <v>0</v>
      </c>
      <c r="N1837" s="285">
        <v>0</v>
      </c>
    </row>
    <row r="1838" spans="2:15" x14ac:dyDescent="0.2">
      <c r="B1838" s="104" t="s">
        <v>1930</v>
      </c>
      <c r="C1838" s="284">
        <v>1193</v>
      </c>
      <c r="D1838" s="285">
        <v>209.46186085498744</v>
      </c>
      <c r="E1838" s="286">
        <v>0.11786196894124301</v>
      </c>
      <c r="F1838" s="285">
        <v>2352</v>
      </c>
      <c r="G1838" s="284">
        <v>299</v>
      </c>
      <c r="H1838" s="285">
        <v>0</v>
      </c>
      <c r="I1838" s="286">
        <v>0</v>
      </c>
      <c r="J1838" s="285">
        <v>0</v>
      </c>
      <c r="K1838" s="284">
        <v>108</v>
      </c>
      <c r="L1838" s="285">
        <v>137.4814814814815</v>
      </c>
      <c r="M1838" s="286">
        <v>0.1938735539132479</v>
      </c>
      <c r="N1838" s="285">
        <v>349</v>
      </c>
    </row>
    <row r="1839" spans="2:15" x14ac:dyDescent="0.2">
      <c r="B1839" s="104" t="s">
        <v>1931</v>
      </c>
      <c r="C1839" s="284">
        <v>74</v>
      </c>
      <c r="D1839" s="285">
        <v>854.29729729729729</v>
      </c>
      <c r="E1839" s="286">
        <v>0.16662273858221233</v>
      </c>
      <c r="F1839" s="285">
        <v>2431</v>
      </c>
      <c r="G1839" s="284">
        <v>9</v>
      </c>
      <c r="H1839" s="285">
        <v>0</v>
      </c>
      <c r="I1839" s="286">
        <v>0</v>
      </c>
      <c r="J1839" s="285">
        <v>0</v>
      </c>
      <c r="K1839" s="284">
        <v>0</v>
      </c>
      <c r="L1839" s="285">
        <v>0</v>
      </c>
      <c r="M1839" s="286">
        <v>0</v>
      </c>
      <c r="N1839" s="285">
        <v>0</v>
      </c>
    </row>
    <row r="1840" spans="2:15" x14ac:dyDescent="0.2">
      <c r="B1840" s="104" t="s">
        <v>1932</v>
      </c>
      <c r="C1840" s="284">
        <v>1547</v>
      </c>
      <c r="D1840" s="285">
        <v>183.51389786683905</v>
      </c>
      <c r="E1840" s="286">
        <v>0.10064882000979214</v>
      </c>
      <c r="F1840" s="285">
        <v>1766</v>
      </c>
      <c r="G1840" s="284">
        <v>379</v>
      </c>
      <c r="H1840" s="285">
        <v>0</v>
      </c>
      <c r="I1840" s="286">
        <v>0</v>
      </c>
      <c r="J1840" s="285">
        <v>0</v>
      </c>
      <c r="K1840" s="284">
        <v>243</v>
      </c>
      <c r="L1840" s="285">
        <v>116.54320987654322</v>
      </c>
      <c r="M1840" s="286">
        <v>0.19538984828309447</v>
      </c>
      <c r="N1840" s="285">
        <v>353</v>
      </c>
    </row>
    <row r="1841" spans="2:14" x14ac:dyDescent="0.2">
      <c r="B1841" s="104" t="s">
        <v>1933</v>
      </c>
      <c r="C1841" s="284">
        <v>873</v>
      </c>
      <c r="D1841" s="285">
        <v>339.17640320733102</v>
      </c>
      <c r="E1841" s="286">
        <v>0.17330523156450606</v>
      </c>
      <c r="F1841" s="285">
        <v>1955</v>
      </c>
      <c r="G1841" s="284">
        <v>292</v>
      </c>
      <c r="H1841" s="285">
        <v>0</v>
      </c>
      <c r="I1841" s="286">
        <v>0</v>
      </c>
      <c r="J1841" s="285">
        <v>0</v>
      </c>
      <c r="K1841" s="284">
        <v>271</v>
      </c>
      <c r="L1841" s="285">
        <v>140.97785977859778</v>
      </c>
      <c r="M1841" s="286">
        <v>0.19557104903481415</v>
      </c>
      <c r="N1841" s="285">
        <v>679</v>
      </c>
    </row>
    <row r="1842" spans="2:14" x14ac:dyDescent="0.2">
      <c r="B1842" s="104" t="s">
        <v>1934</v>
      </c>
      <c r="C1842" s="284">
        <v>6</v>
      </c>
      <c r="D1842" s="285">
        <v>281.16666666666669</v>
      </c>
      <c r="E1842" s="286">
        <v>0.11405584477046848</v>
      </c>
      <c r="F1842" s="285">
        <v>529</v>
      </c>
      <c r="G1842" s="284">
        <v>2</v>
      </c>
      <c r="H1842" s="285">
        <v>0</v>
      </c>
      <c r="I1842" s="286">
        <v>0</v>
      </c>
      <c r="J1842" s="285">
        <v>0</v>
      </c>
      <c r="K1842" s="284">
        <v>0</v>
      </c>
      <c r="L1842" s="285">
        <v>0</v>
      </c>
      <c r="M1842" s="286">
        <v>0</v>
      </c>
      <c r="N1842" s="285">
        <v>0</v>
      </c>
    </row>
    <row r="1843" spans="2:14" x14ac:dyDescent="0.2">
      <c r="B1843" s="104" t="s">
        <v>1935</v>
      </c>
      <c r="C1843" s="284">
        <v>247</v>
      </c>
      <c r="D1843" s="285">
        <v>37.708502024291498</v>
      </c>
      <c r="E1843" s="286">
        <v>1.6514330800804888E-2</v>
      </c>
      <c r="F1843" s="285">
        <v>776</v>
      </c>
      <c r="G1843" s="284">
        <v>81</v>
      </c>
      <c r="H1843" s="285">
        <v>0</v>
      </c>
      <c r="I1843" s="286">
        <v>0</v>
      </c>
      <c r="J1843" s="285">
        <v>0</v>
      </c>
      <c r="K1843" s="284">
        <v>0</v>
      </c>
      <c r="L1843" s="285">
        <v>0</v>
      </c>
      <c r="M1843" s="286">
        <v>0</v>
      </c>
      <c r="N1843" s="285">
        <v>0</v>
      </c>
    </row>
    <row r="1844" spans="2:14" x14ac:dyDescent="0.2">
      <c r="B1844" s="104" t="s">
        <v>1936</v>
      </c>
      <c r="C1844" s="284">
        <v>1708</v>
      </c>
      <c r="D1844" s="285">
        <v>63.186768149882901</v>
      </c>
      <c r="E1844" s="286">
        <v>3.9408048556143438E-2</v>
      </c>
      <c r="F1844" s="285">
        <v>1144</v>
      </c>
      <c r="G1844" s="284">
        <v>832</v>
      </c>
      <c r="H1844" s="285">
        <v>0</v>
      </c>
      <c r="I1844" s="286">
        <v>0</v>
      </c>
      <c r="J1844" s="285">
        <v>0</v>
      </c>
      <c r="K1844" s="284">
        <v>96</v>
      </c>
      <c r="L1844" s="285">
        <v>137.13541666666666</v>
      </c>
      <c r="M1844" s="286">
        <v>0.1943976846519595</v>
      </c>
      <c r="N1844" s="285">
        <v>445</v>
      </c>
    </row>
    <row r="1845" spans="2:14" x14ac:dyDescent="0.2">
      <c r="B1845" s="104" t="s">
        <v>1937</v>
      </c>
      <c r="C1845" s="284">
        <v>1868</v>
      </c>
      <c r="D1845" s="285">
        <v>88.403640256959321</v>
      </c>
      <c r="E1845" s="286">
        <v>7.1707594132012442E-2</v>
      </c>
      <c r="F1845" s="285">
        <v>1873</v>
      </c>
      <c r="G1845" s="284">
        <v>848</v>
      </c>
      <c r="H1845" s="285">
        <v>0</v>
      </c>
      <c r="I1845" s="286">
        <v>0</v>
      </c>
      <c r="J1845" s="285">
        <v>0</v>
      </c>
      <c r="K1845" s="284">
        <v>129</v>
      </c>
      <c r="L1845" s="285">
        <v>116.79069767441861</v>
      </c>
      <c r="M1845" s="286">
        <v>0.19573605643683978</v>
      </c>
      <c r="N1845" s="285">
        <v>308</v>
      </c>
    </row>
    <row r="1846" spans="2:14" x14ac:dyDescent="0.2">
      <c r="B1846" s="104" t="s">
        <v>1938</v>
      </c>
      <c r="C1846" s="284">
        <v>0</v>
      </c>
      <c r="D1846" s="285">
        <v>0</v>
      </c>
      <c r="E1846" s="286">
        <v>0</v>
      </c>
      <c r="F1846" s="285">
        <v>0</v>
      </c>
      <c r="G1846" s="284">
        <v>0</v>
      </c>
      <c r="H1846" s="285">
        <v>0</v>
      </c>
      <c r="I1846" s="286">
        <v>0</v>
      </c>
      <c r="J1846" s="285">
        <v>0</v>
      </c>
      <c r="K1846" s="284">
        <v>0</v>
      </c>
      <c r="L1846" s="285">
        <v>0</v>
      </c>
      <c r="M1846" s="286">
        <v>0</v>
      </c>
      <c r="N1846" s="285">
        <v>0</v>
      </c>
    </row>
    <row r="1847" spans="2:14" x14ac:dyDescent="0.2">
      <c r="B1847" s="104" t="s">
        <v>1939</v>
      </c>
      <c r="C1847" s="284">
        <v>98</v>
      </c>
      <c r="D1847" s="285">
        <v>185.14285714285714</v>
      </c>
      <c r="E1847" s="286">
        <v>7.8588320902310382E-2</v>
      </c>
      <c r="F1847" s="285">
        <v>1508</v>
      </c>
      <c r="G1847" s="284">
        <v>28</v>
      </c>
      <c r="H1847" s="285">
        <v>0</v>
      </c>
      <c r="I1847" s="286">
        <v>0</v>
      </c>
      <c r="J1847" s="285">
        <v>0</v>
      </c>
      <c r="K1847" s="284">
        <v>0</v>
      </c>
      <c r="L1847" s="285">
        <v>0</v>
      </c>
      <c r="M1847" s="286">
        <v>0</v>
      </c>
      <c r="N1847" s="285">
        <v>0</v>
      </c>
    </row>
    <row r="1848" spans="2:14" x14ac:dyDescent="0.2">
      <c r="B1848" s="104" t="s">
        <v>1940</v>
      </c>
      <c r="C1848" s="284">
        <v>227</v>
      </c>
      <c r="D1848" s="285">
        <v>677.64757709251103</v>
      </c>
      <c r="E1848" s="286">
        <v>0.139070482713604</v>
      </c>
      <c r="F1848" s="285">
        <v>5474</v>
      </c>
      <c r="G1848" s="284">
        <v>12</v>
      </c>
      <c r="H1848" s="285">
        <v>0</v>
      </c>
      <c r="I1848" s="286">
        <v>0</v>
      </c>
      <c r="J1848" s="285">
        <v>0</v>
      </c>
      <c r="K1848" s="284">
        <v>0</v>
      </c>
      <c r="L1848" s="285">
        <v>0</v>
      </c>
      <c r="M1848" s="286">
        <v>0</v>
      </c>
      <c r="N1848" s="285">
        <v>0</v>
      </c>
    </row>
    <row r="1849" spans="2:14" x14ac:dyDescent="0.2">
      <c r="B1849" s="104" t="s">
        <v>1941</v>
      </c>
      <c r="C1849" s="284">
        <v>1353</v>
      </c>
      <c r="D1849" s="285">
        <v>283.58388765705837</v>
      </c>
      <c r="E1849" s="286">
        <v>0.1283613866371196</v>
      </c>
      <c r="F1849" s="285">
        <v>2671</v>
      </c>
      <c r="G1849" s="284">
        <v>266</v>
      </c>
      <c r="H1849" s="285">
        <v>0</v>
      </c>
      <c r="I1849" s="286">
        <v>0</v>
      </c>
      <c r="J1849" s="285">
        <v>0</v>
      </c>
      <c r="K1849" s="284">
        <v>15</v>
      </c>
      <c r="L1849" s="285">
        <v>186.8</v>
      </c>
      <c r="M1849" s="286">
        <v>0.20342674604326993</v>
      </c>
      <c r="N1849" s="285">
        <v>622</v>
      </c>
    </row>
    <row r="1850" spans="2:14" x14ac:dyDescent="0.2">
      <c r="B1850" s="104" t="s">
        <v>1942</v>
      </c>
      <c r="C1850" s="284">
        <v>38</v>
      </c>
      <c r="D1850" s="285">
        <v>321.13157894736844</v>
      </c>
      <c r="E1850" s="286">
        <v>0.11675836004401274</v>
      </c>
      <c r="F1850" s="285">
        <v>1372</v>
      </c>
      <c r="G1850" s="284">
        <v>1</v>
      </c>
      <c r="H1850" s="285">
        <v>0</v>
      </c>
      <c r="I1850" s="286">
        <v>0</v>
      </c>
      <c r="J1850" s="285">
        <v>0</v>
      </c>
      <c r="K1850" s="284">
        <v>0</v>
      </c>
      <c r="L1850" s="285">
        <v>0</v>
      </c>
      <c r="M1850" s="286">
        <v>0</v>
      </c>
      <c r="N1850" s="285">
        <v>0</v>
      </c>
    </row>
    <row r="1851" spans="2:14" x14ac:dyDescent="0.2">
      <c r="B1851" s="104" t="s">
        <v>1943</v>
      </c>
      <c r="C1851" s="284">
        <v>4</v>
      </c>
      <c r="D1851" s="285">
        <v>155.5</v>
      </c>
      <c r="E1851" s="286">
        <v>0.14252978918423476</v>
      </c>
      <c r="F1851" s="285">
        <v>172</v>
      </c>
      <c r="G1851" s="284">
        <v>19</v>
      </c>
      <c r="H1851" s="285">
        <v>0</v>
      </c>
      <c r="I1851" s="286">
        <v>0</v>
      </c>
      <c r="J1851" s="285">
        <v>0</v>
      </c>
      <c r="K1851" s="284">
        <v>4</v>
      </c>
      <c r="L1851" s="285">
        <v>201.75</v>
      </c>
      <c r="M1851" s="286">
        <v>0.20014880952380953</v>
      </c>
      <c r="N1851" s="285">
        <v>275</v>
      </c>
    </row>
    <row r="1852" spans="2:14" x14ac:dyDescent="0.2">
      <c r="B1852" s="104" t="s">
        <v>1944</v>
      </c>
      <c r="C1852" s="284">
        <v>586</v>
      </c>
      <c r="D1852" s="285">
        <v>386.49317406143342</v>
      </c>
      <c r="E1852" s="286">
        <v>0.14770475092981905</v>
      </c>
      <c r="F1852" s="285">
        <v>1921</v>
      </c>
      <c r="G1852" s="284">
        <v>449</v>
      </c>
      <c r="H1852" s="285">
        <v>0</v>
      </c>
      <c r="I1852" s="286">
        <v>0</v>
      </c>
      <c r="J1852" s="285">
        <v>0</v>
      </c>
      <c r="K1852" s="284">
        <v>168</v>
      </c>
      <c r="L1852" s="285">
        <v>158.85714285714286</v>
      </c>
      <c r="M1852" s="286">
        <v>0.19370572523516438</v>
      </c>
      <c r="N1852" s="285">
        <v>832</v>
      </c>
    </row>
    <row r="1853" spans="2:14" x14ac:dyDescent="0.2">
      <c r="B1853" s="104" t="s">
        <v>1945</v>
      </c>
      <c r="C1853" s="284">
        <v>0</v>
      </c>
      <c r="D1853" s="285">
        <v>0</v>
      </c>
      <c r="E1853" s="286">
        <v>0</v>
      </c>
      <c r="F1853" s="285">
        <v>0</v>
      </c>
      <c r="G1853" s="284">
        <v>0</v>
      </c>
      <c r="H1853" s="285">
        <v>0</v>
      </c>
      <c r="I1853" s="286">
        <v>0</v>
      </c>
      <c r="J1853" s="285">
        <v>0</v>
      </c>
      <c r="K1853" s="284">
        <v>0</v>
      </c>
      <c r="L1853" s="285">
        <v>0</v>
      </c>
      <c r="M1853" s="286">
        <v>0</v>
      </c>
      <c r="N1853" s="285">
        <v>0</v>
      </c>
    </row>
    <row r="1854" spans="2:14" x14ac:dyDescent="0.2">
      <c r="B1854" s="104" t="s">
        <v>1946</v>
      </c>
      <c r="C1854" s="284">
        <v>105</v>
      </c>
      <c r="D1854" s="285">
        <v>471.15238095238095</v>
      </c>
      <c r="E1854" s="286">
        <v>0.18548124041587144</v>
      </c>
      <c r="F1854" s="285">
        <v>1443</v>
      </c>
      <c r="G1854" s="284">
        <v>7</v>
      </c>
      <c r="H1854" s="285">
        <v>0</v>
      </c>
      <c r="I1854" s="286">
        <v>0</v>
      </c>
      <c r="J1854" s="285">
        <v>0</v>
      </c>
      <c r="K1854" s="284">
        <v>1</v>
      </c>
      <c r="L1854" s="285">
        <v>118</v>
      </c>
      <c r="M1854" s="286">
        <v>0.20959147424511548</v>
      </c>
      <c r="N1854" s="285">
        <v>118</v>
      </c>
    </row>
    <row r="1855" spans="2:14" x14ac:dyDescent="0.2">
      <c r="B1855" s="104" t="s">
        <v>1947</v>
      </c>
      <c r="C1855" s="284">
        <v>27</v>
      </c>
      <c r="D1855" s="285">
        <v>-5.5555555555555554</v>
      </c>
      <c r="E1855" s="286">
        <v>-3.3204940895205093E-3</v>
      </c>
      <c r="F1855" s="285">
        <v>426</v>
      </c>
      <c r="G1855" s="284">
        <v>9</v>
      </c>
      <c r="H1855" s="285">
        <v>0</v>
      </c>
      <c r="I1855" s="286">
        <v>0</v>
      </c>
      <c r="J1855" s="285">
        <v>0</v>
      </c>
      <c r="K1855" s="284">
        <v>0</v>
      </c>
      <c r="L1855" s="285">
        <v>0</v>
      </c>
      <c r="M1855" s="286">
        <v>0</v>
      </c>
      <c r="N1855" s="285">
        <v>0</v>
      </c>
    </row>
    <row r="1856" spans="2:14" x14ac:dyDescent="0.2">
      <c r="B1856" s="104" t="s">
        <v>1948</v>
      </c>
      <c r="C1856" s="284">
        <v>11</v>
      </c>
      <c r="D1856" s="285">
        <v>294</v>
      </c>
      <c r="E1856" s="286">
        <v>0.10107513439179905</v>
      </c>
      <c r="F1856" s="285">
        <v>2046</v>
      </c>
      <c r="G1856" s="284">
        <v>4</v>
      </c>
      <c r="H1856" s="285">
        <v>0</v>
      </c>
      <c r="I1856" s="286">
        <v>0</v>
      </c>
      <c r="J1856" s="285">
        <v>0</v>
      </c>
      <c r="K1856" s="284">
        <v>0</v>
      </c>
      <c r="L1856" s="285">
        <v>0</v>
      </c>
      <c r="M1856" s="286">
        <v>0</v>
      </c>
      <c r="N1856" s="285">
        <v>0</v>
      </c>
    </row>
    <row r="1857" spans="2:14" x14ac:dyDescent="0.2">
      <c r="B1857" s="104" t="s">
        <v>1949</v>
      </c>
      <c r="C1857" s="284">
        <v>106</v>
      </c>
      <c r="D1857" s="285">
        <v>309.98113207547169</v>
      </c>
      <c r="E1857" s="286">
        <v>0.13242892494700098</v>
      </c>
      <c r="F1857" s="285">
        <v>1327</v>
      </c>
      <c r="G1857" s="284">
        <v>10</v>
      </c>
      <c r="H1857" s="285">
        <v>0</v>
      </c>
      <c r="I1857" s="286">
        <v>0</v>
      </c>
      <c r="J1857" s="285">
        <v>0</v>
      </c>
      <c r="K1857" s="284">
        <v>0</v>
      </c>
      <c r="L1857" s="285">
        <v>0</v>
      </c>
      <c r="M1857" s="286">
        <v>0</v>
      </c>
      <c r="N1857" s="285">
        <v>0</v>
      </c>
    </row>
    <row r="1858" spans="2:14" x14ac:dyDescent="0.2">
      <c r="B1858" s="104" t="s">
        <v>1950</v>
      </c>
      <c r="C1858" s="284">
        <v>0</v>
      </c>
      <c r="D1858" s="285">
        <v>0</v>
      </c>
      <c r="E1858" s="286">
        <v>0</v>
      </c>
      <c r="F1858" s="285">
        <v>0</v>
      </c>
      <c r="G1858" s="284">
        <v>0</v>
      </c>
      <c r="H1858" s="285">
        <v>0</v>
      </c>
      <c r="I1858" s="286">
        <v>0</v>
      </c>
      <c r="J1858" s="285">
        <v>0</v>
      </c>
      <c r="K1858" s="284">
        <v>0</v>
      </c>
      <c r="L1858" s="285">
        <v>0</v>
      </c>
      <c r="M1858" s="286">
        <v>0</v>
      </c>
      <c r="N1858" s="285">
        <v>0</v>
      </c>
    </row>
    <row r="1859" spans="2:14" x14ac:dyDescent="0.2">
      <c r="B1859" s="104" t="s">
        <v>1951</v>
      </c>
      <c r="C1859" s="284">
        <v>0</v>
      </c>
      <c r="D1859" s="285">
        <v>0</v>
      </c>
      <c r="E1859" s="286">
        <v>0</v>
      </c>
      <c r="F1859" s="285">
        <v>0</v>
      </c>
      <c r="G1859" s="284">
        <v>0</v>
      </c>
      <c r="H1859" s="285">
        <v>0</v>
      </c>
      <c r="I1859" s="286">
        <v>0</v>
      </c>
      <c r="J1859" s="285">
        <v>0</v>
      </c>
      <c r="K1859" s="284">
        <v>0</v>
      </c>
      <c r="L1859" s="285">
        <v>0</v>
      </c>
      <c r="M1859" s="286">
        <v>0</v>
      </c>
      <c r="N1859" s="285">
        <v>0</v>
      </c>
    </row>
    <row r="1860" spans="2:14" x14ac:dyDescent="0.2">
      <c r="B1860" s="104" t="s">
        <v>1952</v>
      </c>
      <c r="C1860" s="284">
        <v>0</v>
      </c>
      <c r="D1860" s="285">
        <v>0</v>
      </c>
      <c r="E1860" s="286">
        <v>0</v>
      </c>
      <c r="F1860" s="285">
        <v>0</v>
      </c>
      <c r="G1860" s="284">
        <v>0</v>
      </c>
      <c r="H1860" s="285">
        <v>0</v>
      </c>
      <c r="I1860" s="286">
        <v>0</v>
      </c>
      <c r="J1860" s="285">
        <v>0</v>
      </c>
      <c r="K1860" s="284">
        <v>0</v>
      </c>
      <c r="L1860" s="285">
        <v>0</v>
      </c>
      <c r="M1860" s="286">
        <v>0</v>
      </c>
      <c r="N1860" s="285">
        <v>0</v>
      </c>
    </row>
    <row r="1861" spans="2:14" x14ac:dyDescent="0.2">
      <c r="B1861" s="104" t="s">
        <v>1953</v>
      </c>
      <c r="C1861" s="284">
        <v>0</v>
      </c>
      <c r="D1861" s="285">
        <v>0</v>
      </c>
      <c r="E1861" s="286">
        <v>0</v>
      </c>
      <c r="F1861" s="285">
        <v>0</v>
      </c>
      <c r="G1861" s="284">
        <v>1</v>
      </c>
      <c r="H1861" s="285">
        <v>0</v>
      </c>
      <c r="I1861" s="286">
        <v>0</v>
      </c>
      <c r="J1861" s="285">
        <v>0</v>
      </c>
      <c r="K1861" s="284">
        <v>0</v>
      </c>
      <c r="L1861" s="285">
        <v>0</v>
      </c>
      <c r="M1861" s="286">
        <v>0</v>
      </c>
      <c r="N1861" s="285">
        <v>0</v>
      </c>
    </row>
    <row r="1862" spans="2:14" x14ac:dyDescent="0.2">
      <c r="B1862" s="104" t="s">
        <v>1954</v>
      </c>
      <c r="C1862" s="284">
        <v>0</v>
      </c>
      <c r="D1862" s="285">
        <v>0</v>
      </c>
      <c r="E1862" s="286">
        <v>0</v>
      </c>
      <c r="F1862" s="285">
        <v>0</v>
      </c>
      <c r="G1862" s="284">
        <v>0</v>
      </c>
      <c r="H1862" s="285">
        <v>0</v>
      </c>
      <c r="I1862" s="286">
        <v>0</v>
      </c>
      <c r="J1862" s="285">
        <v>0</v>
      </c>
      <c r="K1862" s="284">
        <v>0</v>
      </c>
      <c r="L1862" s="285">
        <v>0</v>
      </c>
      <c r="M1862" s="286">
        <v>0</v>
      </c>
      <c r="N1862" s="285">
        <v>0</v>
      </c>
    </row>
    <row r="1863" spans="2:14" x14ac:dyDescent="0.2">
      <c r="B1863" s="104" t="s">
        <v>1955</v>
      </c>
      <c r="C1863" s="284">
        <v>55</v>
      </c>
      <c r="D1863" s="285">
        <v>165.16363636363636</v>
      </c>
      <c r="E1863" s="286">
        <v>0.16636753232482326</v>
      </c>
      <c r="F1863" s="285">
        <v>687</v>
      </c>
      <c r="G1863" s="284">
        <v>28</v>
      </c>
      <c r="H1863" s="285">
        <v>0</v>
      </c>
      <c r="I1863" s="286">
        <v>0</v>
      </c>
      <c r="J1863" s="285">
        <v>0</v>
      </c>
      <c r="K1863" s="284">
        <v>0</v>
      </c>
      <c r="L1863" s="285">
        <v>0</v>
      </c>
      <c r="M1863" s="286">
        <v>0</v>
      </c>
      <c r="N1863" s="285">
        <v>0</v>
      </c>
    </row>
    <row r="1864" spans="2:14" x14ac:dyDescent="0.2">
      <c r="B1864" s="104" t="s">
        <v>1956</v>
      </c>
      <c r="C1864" s="284">
        <v>2512</v>
      </c>
      <c r="D1864" s="285">
        <v>435.96178343949043</v>
      </c>
      <c r="E1864" s="286">
        <v>0.20712152343832746</v>
      </c>
      <c r="F1864" s="285">
        <v>6085</v>
      </c>
      <c r="G1864" s="284">
        <v>442</v>
      </c>
      <c r="H1864" s="285">
        <v>0</v>
      </c>
      <c r="I1864" s="286">
        <v>0</v>
      </c>
      <c r="J1864" s="285">
        <v>0</v>
      </c>
      <c r="K1864" s="284">
        <v>242</v>
      </c>
      <c r="L1864" s="285">
        <v>134.4917355371901</v>
      </c>
      <c r="M1864" s="286">
        <v>0.19779999392263514</v>
      </c>
      <c r="N1864" s="285">
        <v>416</v>
      </c>
    </row>
    <row r="1865" spans="2:14" x14ac:dyDescent="0.2">
      <c r="B1865" s="104" t="s">
        <v>1957</v>
      </c>
      <c r="C1865" s="284">
        <v>292</v>
      </c>
      <c r="D1865" s="285">
        <v>341.11301369863014</v>
      </c>
      <c r="E1865" s="286">
        <v>0.18660274532064647</v>
      </c>
      <c r="F1865" s="285">
        <v>1817</v>
      </c>
      <c r="G1865" s="284">
        <v>39</v>
      </c>
      <c r="H1865" s="285">
        <v>0</v>
      </c>
      <c r="I1865" s="286">
        <v>0</v>
      </c>
      <c r="J1865" s="285">
        <v>0</v>
      </c>
      <c r="K1865" s="284">
        <v>0</v>
      </c>
      <c r="L1865" s="285">
        <v>0</v>
      </c>
      <c r="M1865" s="286">
        <v>0</v>
      </c>
      <c r="N1865" s="285">
        <v>0</v>
      </c>
    </row>
    <row r="1866" spans="2:14" x14ac:dyDescent="0.2">
      <c r="B1866" s="104" t="s">
        <v>1958</v>
      </c>
      <c r="C1866" s="284">
        <v>964</v>
      </c>
      <c r="D1866" s="285">
        <v>437.45954356846471</v>
      </c>
      <c r="E1866" s="286">
        <v>0.20732547283674507</v>
      </c>
      <c r="F1866" s="285">
        <v>3258</v>
      </c>
      <c r="G1866" s="284">
        <v>115</v>
      </c>
      <c r="H1866" s="285">
        <v>0</v>
      </c>
      <c r="I1866" s="286">
        <v>0</v>
      </c>
      <c r="J1866" s="285">
        <v>0</v>
      </c>
      <c r="K1866" s="284">
        <v>0</v>
      </c>
      <c r="L1866" s="285">
        <v>0</v>
      </c>
      <c r="M1866" s="286">
        <v>0</v>
      </c>
      <c r="N1866" s="285">
        <v>0</v>
      </c>
    </row>
    <row r="1867" spans="2:14" x14ac:dyDescent="0.2">
      <c r="B1867" s="104" t="s">
        <v>1959</v>
      </c>
      <c r="C1867" s="284">
        <v>1279</v>
      </c>
      <c r="D1867" s="285">
        <v>488.39405785770134</v>
      </c>
      <c r="E1867" s="286">
        <v>0.21917954339232559</v>
      </c>
      <c r="F1867" s="285">
        <v>2314</v>
      </c>
      <c r="G1867" s="284">
        <v>160</v>
      </c>
      <c r="H1867" s="285">
        <v>0</v>
      </c>
      <c r="I1867" s="286">
        <v>0</v>
      </c>
      <c r="J1867" s="285">
        <v>0</v>
      </c>
      <c r="K1867" s="284">
        <v>28</v>
      </c>
      <c r="L1867" s="285">
        <v>148.28571428571428</v>
      </c>
      <c r="M1867" s="286">
        <v>0.19958659808681434</v>
      </c>
      <c r="N1867" s="285">
        <v>306</v>
      </c>
    </row>
    <row r="1868" spans="2:14" x14ac:dyDescent="0.2">
      <c r="B1868" s="104" t="s">
        <v>1960</v>
      </c>
      <c r="C1868" s="284">
        <v>81</v>
      </c>
      <c r="D1868" s="285">
        <v>448.28395061728395</v>
      </c>
      <c r="E1868" s="286">
        <v>0.2143911482688583</v>
      </c>
      <c r="F1868" s="285">
        <v>1358</v>
      </c>
      <c r="G1868" s="284">
        <v>13</v>
      </c>
      <c r="H1868" s="285">
        <v>0</v>
      </c>
      <c r="I1868" s="286">
        <v>0</v>
      </c>
      <c r="J1868" s="285">
        <v>0</v>
      </c>
      <c r="K1868" s="284">
        <v>0</v>
      </c>
      <c r="L1868" s="285">
        <v>0</v>
      </c>
      <c r="M1868" s="286">
        <v>0</v>
      </c>
      <c r="N1868" s="285">
        <v>0</v>
      </c>
    </row>
    <row r="1869" spans="2:14" x14ac:dyDescent="0.2">
      <c r="B1869" s="104" t="s">
        <v>1961</v>
      </c>
      <c r="C1869" s="284">
        <v>1738</v>
      </c>
      <c r="D1869" s="285">
        <v>159.96605293440737</v>
      </c>
      <c r="E1869" s="286">
        <v>0.13462554409065142</v>
      </c>
      <c r="F1869" s="285">
        <v>630</v>
      </c>
      <c r="G1869" s="284">
        <v>1421</v>
      </c>
      <c r="H1869" s="285">
        <v>0</v>
      </c>
      <c r="I1869" s="286">
        <v>0</v>
      </c>
      <c r="J1869" s="285">
        <v>0</v>
      </c>
      <c r="K1869" s="284">
        <v>401</v>
      </c>
      <c r="L1869" s="285">
        <v>125.76558603491272</v>
      </c>
      <c r="M1869" s="286">
        <v>0.19865833146224543</v>
      </c>
      <c r="N1869" s="285">
        <v>546</v>
      </c>
    </row>
    <row r="1870" spans="2:14" x14ac:dyDescent="0.2">
      <c r="B1870" s="104" t="s">
        <v>1962</v>
      </c>
      <c r="C1870" s="284">
        <v>359</v>
      </c>
      <c r="D1870" s="285">
        <v>190.86908077994428</v>
      </c>
      <c r="E1870" s="286">
        <v>0.15532550079224583</v>
      </c>
      <c r="F1870" s="285">
        <v>1352</v>
      </c>
      <c r="G1870" s="284">
        <v>259</v>
      </c>
      <c r="H1870" s="285">
        <v>0</v>
      </c>
      <c r="I1870" s="286">
        <v>0</v>
      </c>
      <c r="J1870" s="285">
        <v>0</v>
      </c>
      <c r="K1870" s="284">
        <v>132</v>
      </c>
      <c r="L1870" s="285">
        <v>107.43939393939394</v>
      </c>
      <c r="M1870" s="286">
        <v>0.19515618549607816</v>
      </c>
      <c r="N1870" s="285">
        <v>345</v>
      </c>
    </row>
    <row r="1871" spans="2:14" x14ac:dyDescent="0.2">
      <c r="B1871" s="104" t="s">
        <v>1963</v>
      </c>
      <c r="C1871" s="284">
        <v>0</v>
      </c>
      <c r="D1871" s="285">
        <v>0</v>
      </c>
      <c r="E1871" s="286">
        <v>0</v>
      </c>
      <c r="F1871" s="285">
        <v>0</v>
      </c>
      <c r="G1871" s="284">
        <v>1</v>
      </c>
      <c r="H1871" s="285">
        <v>0</v>
      </c>
      <c r="I1871" s="286">
        <v>0</v>
      </c>
      <c r="J1871" s="285">
        <v>0</v>
      </c>
      <c r="K1871" s="284">
        <v>0</v>
      </c>
      <c r="L1871" s="285">
        <v>0</v>
      </c>
      <c r="M1871" s="286">
        <v>0</v>
      </c>
      <c r="N1871" s="285">
        <v>0</v>
      </c>
    </row>
    <row r="1872" spans="2:14" x14ac:dyDescent="0.2">
      <c r="B1872" s="104" t="s">
        <v>1964</v>
      </c>
      <c r="C1872" s="284">
        <v>236</v>
      </c>
      <c r="D1872" s="285">
        <v>110.82627118644068</v>
      </c>
      <c r="E1872" s="286">
        <v>9.9173020994877348E-2</v>
      </c>
      <c r="F1872" s="285">
        <v>352</v>
      </c>
      <c r="G1872" s="284">
        <v>105</v>
      </c>
      <c r="H1872" s="285">
        <v>0</v>
      </c>
      <c r="I1872" s="286">
        <v>0</v>
      </c>
      <c r="J1872" s="285">
        <v>0</v>
      </c>
      <c r="K1872" s="284">
        <v>13</v>
      </c>
      <c r="L1872" s="285">
        <v>136.53846153846155</v>
      </c>
      <c r="M1872" s="286">
        <v>0.19160189982728837</v>
      </c>
      <c r="N1872" s="285">
        <v>342</v>
      </c>
    </row>
    <row r="1873" spans="2:15" x14ac:dyDescent="0.2">
      <c r="B1873" s="104" t="s">
        <v>1965</v>
      </c>
      <c r="C1873" s="284">
        <v>0</v>
      </c>
      <c r="D1873" s="285">
        <v>0</v>
      </c>
      <c r="E1873" s="286">
        <v>0</v>
      </c>
      <c r="F1873" s="285">
        <v>0</v>
      </c>
      <c r="G1873" s="284">
        <v>1</v>
      </c>
      <c r="H1873" s="285">
        <v>0</v>
      </c>
      <c r="I1873" s="286">
        <v>0</v>
      </c>
      <c r="J1873" s="285">
        <v>0</v>
      </c>
      <c r="K1873" s="284">
        <v>0</v>
      </c>
      <c r="L1873" s="285">
        <v>0</v>
      </c>
      <c r="M1873" s="286">
        <v>0</v>
      </c>
      <c r="N1873" s="285">
        <v>0</v>
      </c>
    </row>
    <row r="1874" spans="2:15" x14ac:dyDescent="0.2">
      <c r="B1874" s="104" t="s">
        <v>1966</v>
      </c>
      <c r="C1874" s="284">
        <v>2153</v>
      </c>
      <c r="D1874" s="285">
        <v>83.222944728286109</v>
      </c>
      <c r="E1874" s="286">
        <v>5.5377210287151479E-2</v>
      </c>
      <c r="F1874" s="285">
        <v>634</v>
      </c>
      <c r="G1874" s="284">
        <v>872</v>
      </c>
      <c r="H1874" s="285">
        <v>0</v>
      </c>
      <c r="I1874" s="286">
        <v>0</v>
      </c>
      <c r="J1874" s="285">
        <v>0</v>
      </c>
      <c r="K1874" s="284">
        <v>289</v>
      </c>
      <c r="L1874" s="285">
        <v>107.09342560553634</v>
      </c>
      <c r="M1874" s="286">
        <v>0.19496431428625427</v>
      </c>
      <c r="N1874" s="285">
        <v>850</v>
      </c>
    </row>
    <row r="1875" spans="2:15" x14ac:dyDescent="0.2">
      <c r="B1875" s="104" t="s">
        <v>1967</v>
      </c>
      <c r="C1875" s="284">
        <v>31</v>
      </c>
      <c r="D1875" s="285">
        <v>405.35483870967744</v>
      </c>
      <c r="E1875" s="286">
        <v>0.21767976856583582</v>
      </c>
      <c r="F1875" s="285">
        <v>1914</v>
      </c>
      <c r="G1875" s="284">
        <v>10</v>
      </c>
      <c r="H1875" s="285">
        <v>0</v>
      </c>
      <c r="I1875" s="286">
        <v>0</v>
      </c>
      <c r="J1875" s="285">
        <v>0</v>
      </c>
      <c r="K1875" s="284">
        <v>0</v>
      </c>
      <c r="L1875" s="285">
        <v>0</v>
      </c>
      <c r="M1875" s="286">
        <v>0</v>
      </c>
      <c r="N1875" s="285">
        <v>0</v>
      </c>
    </row>
    <row r="1876" spans="2:15" x14ac:dyDescent="0.2">
      <c r="B1876" s="104" t="s">
        <v>1968</v>
      </c>
      <c r="C1876" s="284">
        <v>1127</v>
      </c>
      <c r="D1876" s="285">
        <v>611.89618456078085</v>
      </c>
      <c r="E1876" s="286">
        <v>0.28078289424128111</v>
      </c>
      <c r="F1876" s="285">
        <v>3378</v>
      </c>
      <c r="G1876" s="284">
        <v>156</v>
      </c>
      <c r="H1876" s="285">
        <v>0</v>
      </c>
      <c r="I1876" s="286">
        <v>0</v>
      </c>
      <c r="J1876" s="285">
        <v>0</v>
      </c>
      <c r="K1876" s="284">
        <v>0</v>
      </c>
      <c r="L1876" s="285">
        <v>0</v>
      </c>
      <c r="M1876" s="286">
        <v>0</v>
      </c>
      <c r="N1876" s="285">
        <v>0</v>
      </c>
    </row>
    <row r="1877" spans="2:15" x14ac:dyDescent="0.2">
      <c r="B1877" s="104" t="s">
        <v>1969</v>
      </c>
      <c r="C1877" s="284">
        <v>129</v>
      </c>
      <c r="D1877" s="285">
        <v>93.232558139534888</v>
      </c>
      <c r="E1877" s="286">
        <v>0.10368997327355811</v>
      </c>
      <c r="F1877" s="285">
        <v>162</v>
      </c>
      <c r="G1877" s="284">
        <v>90</v>
      </c>
      <c r="H1877" s="285">
        <v>0</v>
      </c>
      <c r="I1877" s="286">
        <v>0</v>
      </c>
      <c r="J1877" s="285">
        <v>0</v>
      </c>
      <c r="K1877" s="284">
        <v>9</v>
      </c>
      <c r="L1877" s="285">
        <v>82</v>
      </c>
      <c r="M1877" s="286">
        <v>0.1934469200524247</v>
      </c>
      <c r="N1877" s="285">
        <v>169</v>
      </c>
    </row>
    <row r="1878" spans="2:15" x14ac:dyDescent="0.2">
      <c r="B1878" s="104" t="s">
        <v>1970</v>
      </c>
      <c r="C1878" s="284">
        <v>2601</v>
      </c>
      <c r="D1878" s="285">
        <v>226.90926566705113</v>
      </c>
      <c r="E1878" s="286">
        <v>0.1385261642876825</v>
      </c>
      <c r="F1878" s="285">
        <v>5590</v>
      </c>
      <c r="G1878" s="284">
        <v>693</v>
      </c>
      <c r="H1878" s="285">
        <v>0</v>
      </c>
      <c r="I1878" s="286">
        <v>0</v>
      </c>
      <c r="J1878" s="285">
        <v>0</v>
      </c>
      <c r="K1878" s="284">
        <v>53</v>
      </c>
      <c r="L1878" s="285">
        <v>122.26415094339623</v>
      </c>
      <c r="M1878" s="286">
        <v>0.19616746889474168</v>
      </c>
      <c r="N1878" s="285">
        <v>263</v>
      </c>
    </row>
    <row r="1879" spans="2:15" x14ac:dyDescent="0.2">
      <c r="B1879" s="104" t="s">
        <v>1971</v>
      </c>
      <c r="C1879" s="284">
        <v>0</v>
      </c>
      <c r="D1879" s="285">
        <v>0</v>
      </c>
      <c r="E1879" s="286">
        <v>0</v>
      </c>
      <c r="F1879" s="285">
        <v>0</v>
      </c>
      <c r="G1879" s="284">
        <v>0</v>
      </c>
      <c r="H1879" s="285">
        <v>0</v>
      </c>
      <c r="I1879" s="286">
        <v>0</v>
      </c>
      <c r="J1879" s="285">
        <v>0</v>
      </c>
      <c r="K1879" s="284">
        <v>0</v>
      </c>
      <c r="L1879" s="285">
        <v>0</v>
      </c>
      <c r="M1879" s="286">
        <v>0</v>
      </c>
      <c r="N1879" s="285">
        <v>0</v>
      </c>
    </row>
    <row r="1880" spans="2:15" x14ac:dyDescent="0.2">
      <c r="B1880" s="105" t="s">
        <v>1972</v>
      </c>
      <c r="C1880" s="287">
        <v>2054</v>
      </c>
      <c r="D1880" s="288">
        <v>199.81937682570594</v>
      </c>
      <c r="E1880" s="289">
        <v>0.15207765490890068</v>
      </c>
      <c r="F1880" s="288">
        <v>6088</v>
      </c>
      <c r="G1880" s="287">
        <v>375</v>
      </c>
      <c r="H1880" s="288">
        <v>0</v>
      </c>
      <c r="I1880" s="289">
        <v>0</v>
      </c>
      <c r="J1880" s="288">
        <v>0</v>
      </c>
      <c r="K1880" s="287">
        <v>57</v>
      </c>
      <c r="L1880" s="288">
        <v>112.87719298245614</v>
      </c>
      <c r="M1880" s="289">
        <v>0.18882432353113821</v>
      </c>
      <c r="N1880" s="288">
        <v>251</v>
      </c>
    </row>
    <row r="1882" spans="2:15" x14ac:dyDescent="0.2">
      <c r="O1882" s="12" t="s">
        <v>313</v>
      </c>
    </row>
    <row r="1883" spans="2:15" x14ac:dyDescent="0.2">
      <c r="O1883" s="12" t="s">
        <v>338</v>
      </c>
    </row>
    <row r="1884" spans="2:15" x14ac:dyDescent="0.2">
      <c r="B1884" s="3" t="s">
        <v>0</v>
      </c>
      <c r="C1884" s="272"/>
      <c r="D1884" s="273"/>
      <c r="E1884" s="274"/>
      <c r="F1884" s="274"/>
      <c r="G1884" s="272"/>
      <c r="H1884" s="273"/>
      <c r="I1884" s="274"/>
      <c r="J1884" s="274"/>
      <c r="K1884" s="272"/>
      <c r="L1884" s="273"/>
      <c r="M1884" s="274"/>
      <c r="N1884" s="274"/>
    </row>
    <row r="1885" spans="2:15" x14ac:dyDescent="0.2">
      <c r="B1885" s="3" t="s">
        <v>277</v>
      </c>
      <c r="C1885" s="272"/>
      <c r="D1885" s="273"/>
      <c r="E1885" s="274"/>
      <c r="F1885" s="274"/>
      <c r="G1885" s="272"/>
      <c r="H1885" s="273"/>
      <c r="I1885" s="274"/>
      <c r="J1885" s="274"/>
      <c r="K1885" s="272"/>
      <c r="L1885" s="273"/>
      <c r="M1885" s="274"/>
      <c r="N1885" s="274"/>
    </row>
    <row r="1886" spans="2:15" x14ac:dyDescent="0.2">
      <c r="B1886" s="103" t="s">
        <v>308</v>
      </c>
      <c r="C1886" s="272"/>
      <c r="D1886" s="273"/>
      <c r="E1886" s="274"/>
      <c r="F1886" s="274"/>
      <c r="G1886" s="272"/>
      <c r="H1886" s="273"/>
      <c r="I1886" s="274"/>
      <c r="J1886" s="274"/>
      <c r="K1886" s="272"/>
      <c r="L1886" s="273"/>
      <c r="M1886" s="274"/>
      <c r="N1886" s="274"/>
    </row>
    <row r="1887" spans="2:15" x14ac:dyDescent="0.2">
      <c r="B1887" s="3"/>
      <c r="C1887" s="101"/>
      <c r="D1887" s="101"/>
      <c r="E1887" s="101"/>
      <c r="F1887" s="101"/>
      <c r="G1887" s="101"/>
      <c r="H1887" s="101"/>
      <c r="I1887" s="101"/>
      <c r="J1887" s="101"/>
      <c r="K1887" s="101"/>
      <c r="L1887" s="101"/>
      <c r="M1887" s="101"/>
      <c r="N1887" s="101"/>
    </row>
    <row r="1888" spans="2:15" x14ac:dyDescent="0.2">
      <c r="B1888" s="109"/>
      <c r="C1888" s="180" t="s">
        <v>152</v>
      </c>
      <c r="D1888" s="275"/>
      <c r="E1888" s="276"/>
      <c r="F1888" s="277"/>
      <c r="G1888" s="180" t="s">
        <v>2699</v>
      </c>
      <c r="H1888" s="275"/>
      <c r="I1888" s="276"/>
      <c r="J1888" s="277"/>
      <c r="K1888" s="180" t="s">
        <v>376</v>
      </c>
      <c r="L1888" s="275"/>
      <c r="M1888" s="276"/>
      <c r="N1888" s="277"/>
    </row>
    <row r="1889" spans="2:14" ht="25.5" x14ac:dyDescent="0.2">
      <c r="B1889" s="181" t="s">
        <v>314</v>
      </c>
      <c r="C1889" s="278" t="s">
        <v>2853</v>
      </c>
      <c r="D1889" s="279" t="s">
        <v>2850</v>
      </c>
      <c r="E1889" s="280" t="s">
        <v>2851</v>
      </c>
      <c r="F1889" s="279" t="s">
        <v>2852</v>
      </c>
      <c r="G1889" s="278" t="s">
        <v>2853</v>
      </c>
      <c r="H1889" s="279" t="s">
        <v>2850</v>
      </c>
      <c r="I1889" s="280" t="s">
        <v>2851</v>
      </c>
      <c r="J1889" s="279" t="s">
        <v>2852</v>
      </c>
      <c r="K1889" s="278" t="s">
        <v>2853</v>
      </c>
      <c r="L1889" s="279" t="s">
        <v>2850</v>
      </c>
      <c r="M1889" s="280" t="s">
        <v>2851</v>
      </c>
      <c r="N1889" s="279" t="s">
        <v>2852</v>
      </c>
    </row>
    <row r="1890" spans="2:14" x14ac:dyDescent="0.2">
      <c r="B1890" s="129" t="s">
        <v>1973</v>
      </c>
      <c r="C1890" s="281">
        <v>0</v>
      </c>
      <c r="D1890" s="282">
        <v>0</v>
      </c>
      <c r="E1890" s="283">
        <v>0</v>
      </c>
      <c r="F1890" s="282">
        <v>0</v>
      </c>
      <c r="G1890" s="281">
        <v>1</v>
      </c>
      <c r="H1890" s="282">
        <v>0</v>
      </c>
      <c r="I1890" s="283">
        <v>0</v>
      </c>
      <c r="J1890" s="282">
        <v>0</v>
      </c>
      <c r="K1890" s="281">
        <v>0</v>
      </c>
      <c r="L1890" s="282">
        <v>0</v>
      </c>
      <c r="M1890" s="283">
        <v>0</v>
      </c>
      <c r="N1890" s="282">
        <v>0</v>
      </c>
    </row>
    <row r="1891" spans="2:14" x14ac:dyDescent="0.2">
      <c r="B1891" s="104" t="s">
        <v>1974</v>
      </c>
      <c r="C1891" s="284">
        <v>0</v>
      </c>
      <c r="D1891" s="285">
        <v>0</v>
      </c>
      <c r="E1891" s="286">
        <v>0</v>
      </c>
      <c r="F1891" s="285">
        <v>0</v>
      </c>
      <c r="G1891" s="284">
        <v>0</v>
      </c>
      <c r="H1891" s="285">
        <v>0</v>
      </c>
      <c r="I1891" s="286">
        <v>0</v>
      </c>
      <c r="J1891" s="285">
        <v>0</v>
      </c>
      <c r="K1891" s="284">
        <v>0</v>
      </c>
      <c r="L1891" s="285">
        <v>0</v>
      </c>
      <c r="M1891" s="286">
        <v>0</v>
      </c>
      <c r="N1891" s="285">
        <v>0</v>
      </c>
    </row>
    <row r="1892" spans="2:14" x14ac:dyDescent="0.2">
      <c r="B1892" s="104" t="s">
        <v>1975</v>
      </c>
      <c r="C1892" s="284">
        <v>1222</v>
      </c>
      <c r="D1892" s="285">
        <v>278.0908346972177</v>
      </c>
      <c r="E1892" s="286">
        <v>7.8840190083026229E-2</v>
      </c>
      <c r="F1892" s="285">
        <v>4481</v>
      </c>
      <c r="G1892" s="284">
        <v>254</v>
      </c>
      <c r="H1892" s="285">
        <v>0</v>
      </c>
      <c r="I1892" s="286">
        <v>0</v>
      </c>
      <c r="J1892" s="285">
        <v>0</v>
      </c>
      <c r="K1892" s="284">
        <v>53</v>
      </c>
      <c r="L1892" s="285">
        <v>200.75471698113208</v>
      </c>
      <c r="M1892" s="286">
        <v>0.20065628182401096</v>
      </c>
      <c r="N1892" s="285">
        <v>965</v>
      </c>
    </row>
    <row r="1893" spans="2:14" x14ac:dyDescent="0.2">
      <c r="B1893" s="104" t="s">
        <v>1976</v>
      </c>
      <c r="C1893" s="284">
        <v>1498</v>
      </c>
      <c r="D1893" s="285">
        <v>184.44125500667556</v>
      </c>
      <c r="E1893" s="286">
        <v>7.9764021848331979E-2</v>
      </c>
      <c r="F1893" s="285">
        <v>7837</v>
      </c>
      <c r="G1893" s="284">
        <v>556</v>
      </c>
      <c r="H1893" s="285">
        <v>0</v>
      </c>
      <c r="I1893" s="286">
        <v>0</v>
      </c>
      <c r="J1893" s="285">
        <v>0</v>
      </c>
      <c r="K1893" s="284">
        <v>203</v>
      </c>
      <c r="L1893" s="285">
        <v>147</v>
      </c>
      <c r="M1893" s="286">
        <v>0.19698329922767188</v>
      </c>
      <c r="N1893" s="285">
        <v>519</v>
      </c>
    </row>
    <row r="1894" spans="2:14" x14ac:dyDescent="0.2">
      <c r="B1894" s="104" t="s">
        <v>1977</v>
      </c>
      <c r="C1894" s="284">
        <v>1486</v>
      </c>
      <c r="D1894" s="285">
        <v>1047.5605652759084</v>
      </c>
      <c r="E1894" s="286">
        <v>0.26384013475096646</v>
      </c>
      <c r="F1894" s="285">
        <v>11159</v>
      </c>
      <c r="G1894" s="284">
        <v>111</v>
      </c>
      <c r="H1894" s="285">
        <v>0</v>
      </c>
      <c r="I1894" s="286">
        <v>0</v>
      </c>
      <c r="J1894" s="285">
        <v>0</v>
      </c>
      <c r="K1894" s="284">
        <v>0</v>
      </c>
      <c r="L1894" s="285">
        <v>0</v>
      </c>
      <c r="M1894" s="286">
        <v>0</v>
      </c>
      <c r="N1894" s="285">
        <v>0</v>
      </c>
    </row>
    <row r="1895" spans="2:14" x14ac:dyDescent="0.2">
      <c r="B1895" s="104" t="s">
        <v>1978</v>
      </c>
      <c r="C1895" s="284">
        <v>1528</v>
      </c>
      <c r="D1895" s="285">
        <v>205.21138743455498</v>
      </c>
      <c r="E1895" s="286">
        <v>0.1668836338941484</v>
      </c>
      <c r="F1895" s="285">
        <v>626</v>
      </c>
      <c r="G1895" s="284">
        <v>1124</v>
      </c>
      <c r="H1895" s="285">
        <v>0</v>
      </c>
      <c r="I1895" s="286">
        <v>0</v>
      </c>
      <c r="J1895" s="285">
        <v>0</v>
      </c>
      <c r="K1895" s="284">
        <v>369</v>
      </c>
      <c r="L1895" s="285">
        <v>108.77777777777777</v>
      </c>
      <c r="M1895" s="286">
        <v>0.19871972592431231</v>
      </c>
      <c r="N1895" s="285">
        <v>359</v>
      </c>
    </row>
    <row r="1896" spans="2:14" x14ac:dyDescent="0.2">
      <c r="B1896" s="104" t="s">
        <v>1979</v>
      </c>
      <c r="C1896" s="284">
        <v>0</v>
      </c>
      <c r="D1896" s="285">
        <v>0</v>
      </c>
      <c r="E1896" s="286">
        <v>0</v>
      </c>
      <c r="F1896" s="285">
        <v>0</v>
      </c>
      <c r="G1896" s="284">
        <v>0</v>
      </c>
      <c r="H1896" s="285">
        <v>0</v>
      </c>
      <c r="I1896" s="286">
        <v>0</v>
      </c>
      <c r="J1896" s="285">
        <v>0</v>
      </c>
      <c r="K1896" s="284">
        <v>0</v>
      </c>
      <c r="L1896" s="285">
        <v>0</v>
      </c>
      <c r="M1896" s="286">
        <v>0</v>
      </c>
      <c r="N1896" s="285">
        <v>0</v>
      </c>
    </row>
    <row r="1897" spans="2:14" x14ac:dyDescent="0.2">
      <c r="B1897" s="104" t="s">
        <v>1980</v>
      </c>
      <c r="C1897" s="284">
        <v>2737</v>
      </c>
      <c r="D1897" s="285">
        <v>259.3375959079284</v>
      </c>
      <c r="E1897" s="286">
        <v>0.13725503466535272</v>
      </c>
      <c r="F1897" s="285">
        <v>3129</v>
      </c>
      <c r="G1897" s="284">
        <v>712</v>
      </c>
      <c r="H1897" s="285">
        <v>0</v>
      </c>
      <c r="I1897" s="286">
        <v>0</v>
      </c>
      <c r="J1897" s="285">
        <v>0</v>
      </c>
      <c r="K1897" s="284">
        <v>285</v>
      </c>
      <c r="L1897" s="285">
        <v>132.84912280701755</v>
      </c>
      <c r="M1897" s="286">
        <v>0.19791225621644792</v>
      </c>
      <c r="N1897" s="285">
        <v>539</v>
      </c>
    </row>
    <row r="1898" spans="2:14" x14ac:dyDescent="0.2">
      <c r="B1898" s="104" t="s">
        <v>1981</v>
      </c>
      <c r="C1898" s="284">
        <v>0</v>
      </c>
      <c r="D1898" s="285">
        <v>0</v>
      </c>
      <c r="E1898" s="286">
        <v>0</v>
      </c>
      <c r="F1898" s="285">
        <v>0</v>
      </c>
      <c r="G1898" s="284">
        <v>0</v>
      </c>
      <c r="H1898" s="285">
        <v>0</v>
      </c>
      <c r="I1898" s="286">
        <v>0</v>
      </c>
      <c r="J1898" s="285">
        <v>0</v>
      </c>
      <c r="K1898" s="284">
        <v>0</v>
      </c>
      <c r="L1898" s="285">
        <v>0</v>
      </c>
      <c r="M1898" s="286">
        <v>0</v>
      </c>
      <c r="N1898" s="285">
        <v>0</v>
      </c>
    </row>
    <row r="1899" spans="2:14" x14ac:dyDescent="0.2">
      <c r="B1899" s="104" t="s">
        <v>1982</v>
      </c>
      <c r="C1899" s="284">
        <v>18</v>
      </c>
      <c r="D1899" s="285">
        <v>140.16666666666666</v>
      </c>
      <c r="E1899" s="286">
        <v>0.12212003872216837</v>
      </c>
      <c r="F1899" s="285">
        <v>327</v>
      </c>
      <c r="G1899" s="284">
        <v>24</v>
      </c>
      <c r="H1899" s="285">
        <v>0</v>
      </c>
      <c r="I1899" s="286">
        <v>0</v>
      </c>
      <c r="J1899" s="285">
        <v>0</v>
      </c>
      <c r="K1899" s="284">
        <v>8</v>
      </c>
      <c r="L1899" s="285">
        <v>100.375</v>
      </c>
      <c r="M1899" s="286">
        <v>0.19001419782300055</v>
      </c>
      <c r="N1899" s="285">
        <v>169</v>
      </c>
    </row>
    <row r="1900" spans="2:14" x14ac:dyDescent="0.2">
      <c r="B1900" s="104" t="s">
        <v>1983</v>
      </c>
      <c r="C1900" s="284">
        <v>72</v>
      </c>
      <c r="D1900" s="285">
        <v>664.43055555555554</v>
      </c>
      <c r="E1900" s="286">
        <v>0.31851472096089051</v>
      </c>
      <c r="F1900" s="285">
        <v>1542</v>
      </c>
      <c r="G1900" s="284">
        <v>7</v>
      </c>
      <c r="H1900" s="285">
        <v>0</v>
      </c>
      <c r="I1900" s="286">
        <v>0</v>
      </c>
      <c r="J1900" s="285">
        <v>0</v>
      </c>
      <c r="K1900" s="284">
        <v>0</v>
      </c>
      <c r="L1900" s="285">
        <v>0</v>
      </c>
      <c r="M1900" s="286">
        <v>0</v>
      </c>
      <c r="N1900" s="285">
        <v>0</v>
      </c>
    </row>
    <row r="1901" spans="2:14" x14ac:dyDescent="0.2">
      <c r="B1901" s="104" t="s">
        <v>1984</v>
      </c>
      <c r="C1901" s="284">
        <v>0</v>
      </c>
      <c r="D1901" s="285">
        <v>0</v>
      </c>
      <c r="E1901" s="286">
        <v>0</v>
      </c>
      <c r="F1901" s="285">
        <v>0</v>
      </c>
      <c r="G1901" s="284">
        <v>0</v>
      </c>
      <c r="H1901" s="285">
        <v>0</v>
      </c>
      <c r="I1901" s="286">
        <v>0</v>
      </c>
      <c r="J1901" s="285">
        <v>0</v>
      </c>
      <c r="K1901" s="284">
        <v>0</v>
      </c>
      <c r="L1901" s="285">
        <v>0</v>
      </c>
      <c r="M1901" s="286">
        <v>0</v>
      </c>
      <c r="N1901" s="285">
        <v>0</v>
      </c>
    </row>
    <row r="1902" spans="2:14" x14ac:dyDescent="0.2">
      <c r="B1902" s="104" t="s">
        <v>1985</v>
      </c>
      <c r="C1902" s="284">
        <v>28</v>
      </c>
      <c r="D1902" s="285">
        <v>511.17857142857144</v>
      </c>
      <c r="E1902" s="286">
        <v>0.2001650211171091</v>
      </c>
      <c r="F1902" s="285">
        <v>1167</v>
      </c>
      <c r="G1902" s="284">
        <v>6</v>
      </c>
      <c r="H1902" s="285">
        <v>0</v>
      </c>
      <c r="I1902" s="286">
        <v>0</v>
      </c>
      <c r="J1902" s="285">
        <v>0</v>
      </c>
      <c r="K1902" s="284">
        <v>0</v>
      </c>
      <c r="L1902" s="285">
        <v>0</v>
      </c>
      <c r="M1902" s="286">
        <v>0</v>
      </c>
      <c r="N1902" s="285">
        <v>0</v>
      </c>
    </row>
    <row r="1903" spans="2:14" x14ac:dyDescent="0.2">
      <c r="B1903" s="104" t="s">
        <v>1986</v>
      </c>
      <c r="C1903" s="284">
        <v>0</v>
      </c>
      <c r="D1903" s="285">
        <v>0</v>
      </c>
      <c r="E1903" s="286">
        <v>0</v>
      </c>
      <c r="F1903" s="285">
        <v>0</v>
      </c>
      <c r="G1903" s="284">
        <v>0</v>
      </c>
      <c r="H1903" s="285">
        <v>0</v>
      </c>
      <c r="I1903" s="286">
        <v>0</v>
      </c>
      <c r="J1903" s="285">
        <v>0</v>
      </c>
      <c r="K1903" s="284">
        <v>0</v>
      </c>
      <c r="L1903" s="285">
        <v>0</v>
      </c>
      <c r="M1903" s="286">
        <v>0</v>
      </c>
      <c r="N1903" s="285">
        <v>0</v>
      </c>
    </row>
    <row r="1904" spans="2:14" x14ac:dyDescent="0.2">
      <c r="B1904" s="104" t="s">
        <v>1987</v>
      </c>
      <c r="C1904" s="284">
        <v>225</v>
      </c>
      <c r="D1904" s="285">
        <v>456.92888888888888</v>
      </c>
      <c r="E1904" s="286">
        <v>0.20790579537227649</v>
      </c>
      <c r="F1904" s="285">
        <v>3347</v>
      </c>
      <c r="G1904" s="284">
        <v>41</v>
      </c>
      <c r="H1904" s="285">
        <v>0</v>
      </c>
      <c r="I1904" s="286">
        <v>0</v>
      </c>
      <c r="J1904" s="285">
        <v>0</v>
      </c>
      <c r="K1904" s="284">
        <v>2</v>
      </c>
      <c r="L1904" s="285">
        <v>137.5</v>
      </c>
      <c r="M1904" s="286">
        <v>0.18272425249169433</v>
      </c>
      <c r="N1904" s="285">
        <v>150</v>
      </c>
    </row>
    <row r="1905" spans="2:14" x14ac:dyDescent="0.2">
      <c r="B1905" s="104" t="s">
        <v>1988</v>
      </c>
      <c r="C1905" s="284">
        <v>315</v>
      </c>
      <c r="D1905" s="285">
        <v>226.59682539682541</v>
      </c>
      <c r="E1905" s="286">
        <v>0.10806039925030819</v>
      </c>
      <c r="F1905" s="285">
        <v>1685</v>
      </c>
      <c r="G1905" s="284">
        <v>56</v>
      </c>
      <c r="H1905" s="285">
        <v>0</v>
      </c>
      <c r="I1905" s="286">
        <v>0</v>
      </c>
      <c r="J1905" s="285">
        <v>0</v>
      </c>
      <c r="K1905" s="284">
        <v>0</v>
      </c>
      <c r="L1905" s="285">
        <v>0</v>
      </c>
      <c r="M1905" s="286">
        <v>0</v>
      </c>
      <c r="N1905" s="285">
        <v>0</v>
      </c>
    </row>
    <row r="1906" spans="2:14" x14ac:dyDescent="0.2">
      <c r="B1906" s="104" t="s">
        <v>1989</v>
      </c>
      <c r="C1906" s="284">
        <v>1067</v>
      </c>
      <c r="D1906" s="285">
        <v>139.95126522961576</v>
      </c>
      <c r="E1906" s="286">
        <v>0.12987753966045079</v>
      </c>
      <c r="F1906" s="285">
        <v>444</v>
      </c>
      <c r="G1906" s="284">
        <v>980</v>
      </c>
      <c r="H1906" s="285">
        <v>0</v>
      </c>
      <c r="I1906" s="286">
        <v>0</v>
      </c>
      <c r="J1906" s="285">
        <v>0</v>
      </c>
      <c r="K1906" s="284">
        <v>201</v>
      </c>
      <c r="L1906" s="285">
        <v>119</v>
      </c>
      <c r="M1906" s="286">
        <v>0.19821663862899941</v>
      </c>
      <c r="N1906" s="285">
        <v>544</v>
      </c>
    </row>
    <row r="1907" spans="2:14" x14ac:dyDescent="0.2">
      <c r="B1907" s="104" t="s">
        <v>1990</v>
      </c>
      <c r="C1907" s="284">
        <v>1704</v>
      </c>
      <c r="D1907" s="285">
        <v>122.23650234741784</v>
      </c>
      <c r="E1907" s="286">
        <v>0.11628190004907157</v>
      </c>
      <c r="F1907" s="285">
        <v>327</v>
      </c>
      <c r="G1907" s="284">
        <v>1256</v>
      </c>
      <c r="H1907" s="285">
        <v>0</v>
      </c>
      <c r="I1907" s="286">
        <v>0</v>
      </c>
      <c r="J1907" s="285">
        <v>0</v>
      </c>
      <c r="K1907" s="284">
        <v>304</v>
      </c>
      <c r="L1907" s="285">
        <v>110.04605263157895</v>
      </c>
      <c r="M1907" s="286">
        <v>0.19638622114729842</v>
      </c>
      <c r="N1907" s="285">
        <v>689</v>
      </c>
    </row>
    <row r="1908" spans="2:14" x14ac:dyDescent="0.2">
      <c r="B1908" s="104" t="s">
        <v>1991</v>
      </c>
      <c r="C1908" s="284">
        <v>0</v>
      </c>
      <c r="D1908" s="285">
        <v>0</v>
      </c>
      <c r="E1908" s="286">
        <v>0</v>
      </c>
      <c r="F1908" s="285">
        <v>0</v>
      </c>
      <c r="G1908" s="284">
        <v>6</v>
      </c>
      <c r="H1908" s="285">
        <v>0</v>
      </c>
      <c r="I1908" s="286">
        <v>0</v>
      </c>
      <c r="J1908" s="285">
        <v>0</v>
      </c>
      <c r="K1908" s="284">
        <v>0</v>
      </c>
      <c r="L1908" s="285">
        <v>0</v>
      </c>
      <c r="M1908" s="286">
        <v>0</v>
      </c>
      <c r="N1908" s="285">
        <v>0</v>
      </c>
    </row>
    <row r="1909" spans="2:14" x14ac:dyDescent="0.2">
      <c r="B1909" s="104" t="s">
        <v>1992</v>
      </c>
      <c r="C1909" s="284">
        <v>365</v>
      </c>
      <c r="D1909" s="285">
        <v>149.06027397260274</v>
      </c>
      <c r="E1909" s="286">
        <v>0.13615842396880762</v>
      </c>
      <c r="F1909" s="285">
        <v>355</v>
      </c>
      <c r="G1909" s="284">
        <v>637</v>
      </c>
      <c r="H1909" s="285">
        <v>0</v>
      </c>
      <c r="I1909" s="286">
        <v>0</v>
      </c>
      <c r="J1909" s="285">
        <v>0</v>
      </c>
      <c r="K1909" s="284">
        <v>173</v>
      </c>
      <c r="L1909" s="285">
        <v>117.23699421965318</v>
      </c>
      <c r="M1909" s="286">
        <v>0.19783263916660987</v>
      </c>
      <c r="N1909" s="285">
        <v>352</v>
      </c>
    </row>
    <row r="1910" spans="2:14" x14ac:dyDescent="0.2">
      <c r="B1910" s="104" t="s">
        <v>1993</v>
      </c>
      <c r="C1910" s="284">
        <v>0</v>
      </c>
      <c r="D1910" s="285">
        <v>0</v>
      </c>
      <c r="E1910" s="286">
        <v>0</v>
      </c>
      <c r="F1910" s="285">
        <v>0</v>
      </c>
      <c r="G1910" s="284">
        <v>0</v>
      </c>
      <c r="H1910" s="285">
        <v>0</v>
      </c>
      <c r="I1910" s="286">
        <v>0</v>
      </c>
      <c r="J1910" s="285">
        <v>0</v>
      </c>
      <c r="K1910" s="284">
        <v>0</v>
      </c>
      <c r="L1910" s="285">
        <v>0</v>
      </c>
      <c r="M1910" s="286">
        <v>0</v>
      </c>
      <c r="N1910" s="285">
        <v>0</v>
      </c>
    </row>
    <row r="1911" spans="2:14" x14ac:dyDescent="0.2">
      <c r="B1911" s="104" t="s">
        <v>1994</v>
      </c>
      <c r="C1911" s="284">
        <v>0</v>
      </c>
      <c r="D1911" s="285">
        <v>0</v>
      </c>
      <c r="E1911" s="286">
        <v>0</v>
      </c>
      <c r="F1911" s="285">
        <v>0</v>
      </c>
      <c r="G1911" s="284">
        <v>0</v>
      </c>
      <c r="H1911" s="285">
        <v>0</v>
      </c>
      <c r="I1911" s="286">
        <v>0</v>
      </c>
      <c r="J1911" s="285">
        <v>0</v>
      </c>
      <c r="K1911" s="284">
        <v>0</v>
      </c>
      <c r="L1911" s="285">
        <v>0</v>
      </c>
      <c r="M1911" s="286">
        <v>0</v>
      </c>
      <c r="N1911" s="285">
        <v>0</v>
      </c>
    </row>
    <row r="1912" spans="2:14" x14ac:dyDescent="0.2">
      <c r="B1912" s="104" t="s">
        <v>1995</v>
      </c>
      <c r="C1912" s="284">
        <v>2645</v>
      </c>
      <c r="D1912" s="285">
        <v>366.48506616257089</v>
      </c>
      <c r="E1912" s="286">
        <v>0.19046197816163257</v>
      </c>
      <c r="F1912" s="285">
        <v>5075</v>
      </c>
      <c r="G1912" s="284">
        <v>1129</v>
      </c>
      <c r="H1912" s="285">
        <v>0</v>
      </c>
      <c r="I1912" s="286">
        <v>0</v>
      </c>
      <c r="J1912" s="285">
        <v>0</v>
      </c>
      <c r="K1912" s="284">
        <v>220</v>
      </c>
      <c r="L1912" s="285">
        <v>127.2</v>
      </c>
      <c r="M1912" s="286">
        <v>0.19701769948886927</v>
      </c>
      <c r="N1912" s="285">
        <v>596</v>
      </c>
    </row>
    <row r="1913" spans="2:14" x14ac:dyDescent="0.2">
      <c r="B1913" s="104" t="s">
        <v>1996</v>
      </c>
      <c r="C1913" s="284">
        <v>1574</v>
      </c>
      <c r="D1913" s="285">
        <v>156.63214739517153</v>
      </c>
      <c r="E1913" s="286">
        <v>0.13027077239140361</v>
      </c>
      <c r="F1913" s="285">
        <v>1029</v>
      </c>
      <c r="G1913" s="284">
        <v>907</v>
      </c>
      <c r="H1913" s="285">
        <v>0</v>
      </c>
      <c r="I1913" s="286">
        <v>0</v>
      </c>
      <c r="J1913" s="285">
        <v>0</v>
      </c>
      <c r="K1913" s="284">
        <v>266</v>
      </c>
      <c r="L1913" s="285">
        <v>116.37218045112782</v>
      </c>
      <c r="M1913" s="286">
        <v>0.19762126687010806</v>
      </c>
      <c r="N1913" s="285">
        <v>585</v>
      </c>
    </row>
    <row r="1914" spans="2:14" x14ac:dyDescent="0.2">
      <c r="B1914" s="104" t="s">
        <v>1997</v>
      </c>
      <c r="C1914" s="284">
        <v>0</v>
      </c>
      <c r="D1914" s="285">
        <v>0</v>
      </c>
      <c r="E1914" s="286">
        <v>0</v>
      </c>
      <c r="F1914" s="285">
        <v>0</v>
      </c>
      <c r="G1914" s="284">
        <v>1</v>
      </c>
      <c r="H1914" s="285">
        <v>0</v>
      </c>
      <c r="I1914" s="286">
        <v>0</v>
      </c>
      <c r="J1914" s="285">
        <v>0</v>
      </c>
      <c r="K1914" s="284">
        <v>0</v>
      </c>
      <c r="L1914" s="285">
        <v>0</v>
      </c>
      <c r="M1914" s="286">
        <v>0</v>
      </c>
      <c r="N1914" s="285">
        <v>0</v>
      </c>
    </row>
    <row r="1915" spans="2:14" x14ac:dyDescent="0.2">
      <c r="B1915" s="104" t="s">
        <v>1998</v>
      </c>
      <c r="C1915" s="284">
        <v>13</v>
      </c>
      <c r="D1915" s="285">
        <v>36.846153846153847</v>
      </c>
      <c r="E1915" s="286">
        <v>2.7059089368433042E-2</v>
      </c>
      <c r="F1915" s="285">
        <v>83</v>
      </c>
      <c r="G1915" s="284">
        <v>64</v>
      </c>
      <c r="H1915" s="285">
        <v>0</v>
      </c>
      <c r="I1915" s="286">
        <v>0</v>
      </c>
      <c r="J1915" s="285">
        <v>0</v>
      </c>
      <c r="K1915" s="284">
        <v>7</v>
      </c>
      <c r="L1915" s="285">
        <v>80.714285714285708</v>
      </c>
      <c r="M1915" s="286">
        <v>0.1878949118722979</v>
      </c>
      <c r="N1915" s="285">
        <v>194</v>
      </c>
    </row>
    <row r="1916" spans="2:14" x14ac:dyDescent="0.2">
      <c r="B1916" s="104" t="s">
        <v>1999</v>
      </c>
      <c r="C1916" s="284">
        <v>645</v>
      </c>
      <c r="D1916" s="285">
        <v>509.09767441860464</v>
      </c>
      <c r="E1916" s="286">
        <v>0.21914838806125547</v>
      </c>
      <c r="F1916" s="285">
        <v>3262</v>
      </c>
      <c r="G1916" s="284">
        <v>183</v>
      </c>
      <c r="H1916" s="285">
        <v>0</v>
      </c>
      <c r="I1916" s="286">
        <v>0</v>
      </c>
      <c r="J1916" s="285">
        <v>0</v>
      </c>
      <c r="K1916" s="284">
        <v>40</v>
      </c>
      <c r="L1916" s="285">
        <v>131.69999999999999</v>
      </c>
      <c r="M1916" s="286">
        <v>0.19889753077097327</v>
      </c>
      <c r="N1916" s="285">
        <v>286</v>
      </c>
    </row>
    <row r="1917" spans="2:14" x14ac:dyDescent="0.2">
      <c r="B1917" s="104" t="s">
        <v>2000</v>
      </c>
      <c r="C1917" s="284">
        <v>1335</v>
      </c>
      <c r="D1917" s="285">
        <v>680.55730337078649</v>
      </c>
      <c r="E1917" s="286">
        <v>0.25687804665652014</v>
      </c>
      <c r="F1917" s="285">
        <v>5339</v>
      </c>
      <c r="G1917" s="284">
        <v>283</v>
      </c>
      <c r="H1917" s="285">
        <v>0</v>
      </c>
      <c r="I1917" s="286">
        <v>0</v>
      </c>
      <c r="J1917" s="285">
        <v>0</v>
      </c>
      <c r="K1917" s="284">
        <v>116</v>
      </c>
      <c r="L1917" s="285">
        <v>184.23275862068965</v>
      </c>
      <c r="M1917" s="286">
        <v>0.20298623709430763</v>
      </c>
      <c r="N1917" s="285">
        <v>592</v>
      </c>
    </row>
    <row r="1918" spans="2:14" x14ac:dyDescent="0.2">
      <c r="B1918" s="104" t="s">
        <v>2001</v>
      </c>
      <c r="C1918" s="284">
        <v>0</v>
      </c>
      <c r="D1918" s="285">
        <v>0</v>
      </c>
      <c r="E1918" s="286">
        <v>0</v>
      </c>
      <c r="F1918" s="285">
        <v>0</v>
      </c>
      <c r="G1918" s="284">
        <v>0</v>
      </c>
      <c r="H1918" s="285">
        <v>0</v>
      </c>
      <c r="I1918" s="286">
        <v>0</v>
      </c>
      <c r="J1918" s="285">
        <v>0</v>
      </c>
      <c r="K1918" s="284">
        <v>0</v>
      </c>
      <c r="L1918" s="285">
        <v>0</v>
      </c>
      <c r="M1918" s="286">
        <v>0</v>
      </c>
      <c r="N1918" s="285">
        <v>0</v>
      </c>
    </row>
    <row r="1919" spans="2:14" x14ac:dyDescent="0.2">
      <c r="B1919" s="104" t="s">
        <v>2002</v>
      </c>
      <c r="C1919" s="284">
        <v>2496</v>
      </c>
      <c r="D1919" s="285">
        <v>230.40985576923077</v>
      </c>
      <c r="E1919" s="286">
        <v>9.5638978459307467E-2</v>
      </c>
      <c r="F1919" s="285">
        <v>4372</v>
      </c>
      <c r="G1919" s="284">
        <v>313</v>
      </c>
      <c r="H1919" s="285">
        <v>0</v>
      </c>
      <c r="I1919" s="286">
        <v>0</v>
      </c>
      <c r="J1919" s="285">
        <v>0</v>
      </c>
      <c r="K1919" s="284">
        <v>113</v>
      </c>
      <c r="L1919" s="285">
        <v>142.45132743362831</v>
      </c>
      <c r="M1919" s="286">
        <v>0.19768627113856585</v>
      </c>
      <c r="N1919" s="285">
        <v>459</v>
      </c>
    </row>
    <row r="1920" spans="2:14" x14ac:dyDescent="0.2">
      <c r="B1920" s="104" t="s">
        <v>2003</v>
      </c>
      <c r="C1920" s="284">
        <v>0</v>
      </c>
      <c r="D1920" s="285">
        <v>0</v>
      </c>
      <c r="E1920" s="286">
        <v>0</v>
      </c>
      <c r="F1920" s="285">
        <v>0</v>
      </c>
      <c r="G1920" s="284">
        <v>0</v>
      </c>
      <c r="H1920" s="285">
        <v>0</v>
      </c>
      <c r="I1920" s="286">
        <v>0</v>
      </c>
      <c r="J1920" s="285">
        <v>0</v>
      </c>
      <c r="K1920" s="284">
        <v>0</v>
      </c>
      <c r="L1920" s="285">
        <v>0</v>
      </c>
      <c r="M1920" s="286">
        <v>0</v>
      </c>
      <c r="N1920" s="285">
        <v>0</v>
      </c>
    </row>
    <row r="1921" spans="2:14" x14ac:dyDescent="0.2">
      <c r="B1921" s="104" t="s">
        <v>2004</v>
      </c>
      <c r="C1921" s="284">
        <v>924</v>
      </c>
      <c r="D1921" s="285">
        <v>506.2012987012987</v>
      </c>
      <c r="E1921" s="286">
        <v>0.21128287503354026</v>
      </c>
      <c r="F1921" s="285">
        <v>2916</v>
      </c>
      <c r="G1921" s="284">
        <v>197</v>
      </c>
      <c r="H1921" s="285">
        <v>0</v>
      </c>
      <c r="I1921" s="286">
        <v>0</v>
      </c>
      <c r="J1921" s="285">
        <v>0</v>
      </c>
      <c r="K1921" s="284">
        <v>35</v>
      </c>
      <c r="L1921" s="285">
        <v>142.02857142857144</v>
      </c>
      <c r="M1921" s="286">
        <v>0.1985937437577403</v>
      </c>
      <c r="N1921" s="285">
        <v>254</v>
      </c>
    </row>
    <row r="1922" spans="2:14" x14ac:dyDescent="0.2">
      <c r="B1922" s="104" t="s">
        <v>2005</v>
      </c>
      <c r="C1922" s="284">
        <v>25</v>
      </c>
      <c r="D1922" s="285">
        <v>270.72000000000003</v>
      </c>
      <c r="E1922" s="286">
        <v>0.14417177914110435</v>
      </c>
      <c r="F1922" s="285">
        <v>1141</v>
      </c>
      <c r="G1922" s="284">
        <v>8</v>
      </c>
      <c r="H1922" s="285">
        <v>0</v>
      </c>
      <c r="I1922" s="286">
        <v>0</v>
      </c>
      <c r="J1922" s="285">
        <v>0</v>
      </c>
      <c r="K1922" s="284">
        <v>0</v>
      </c>
      <c r="L1922" s="285">
        <v>0</v>
      </c>
      <c r="M1922" s="286">
        <v>0</v>
      </c>
      <c r="N1922" s="285">
        <v>0</v>
      </c>
    </row>
    <row r="1923" spans="2:14" x14ac:dyDescent="0.2">
      <c r="B1923" s="104" t="s">
        <v>2006</v>
      </c>
      <c r="C1923" s="284">
        <v>2439</v>
      </c>
      <c r="D1923" s="285">
        <v>258.27962279622795</v>
      </c>
      <c r="E1923" s="286">
        <v>0.16043078731658955</v>
      </c>
      <c r="F1923" s="285">
        <v>5235</v>
      </c>
      <c r="G1923" s="284">
        <v>849</v>
      </c>
      <c r="H1923" s="285">
        <v>0</v>
      </c>
      <c r="I1923" s="286">
        <v>0</v>
      </c>
      <c r="J1923" s="285">
        <v>0</v>
      </c>
      <c r="K1923" s="284">
        <v>151</v>
      </c>
      <c r="L1923" s="285">
        <v>123.17880794701986</v>
      </c>
      <c r="M1923" s="286">
        <v>0.19422747587820055</v>
      </c>
      <c r="N1923" s="285">
        <v>705</v>
      </c>
    </row>
    <row r="1924" spans="2:14" x14ac:dyDescent="0.2">
      <c r="B1924" s="104" t="s">
        <v>2007</v>
      </c>
      <c r="C1924" s="284">
        <v>0</v>
      </c>
      <c r="D1924" s="285">
        <v>0</v>
      </c>
      <c r="E1924" s="286">
        <v>0</v>
      </c>
      <c r="F1924" s="285">
        <v>0</v>
      </c>
      <c r="G1924" s="284">
        <v>0</v>
      </c>
      <c r="H1924" s="285">
        <v>0</v>
      </c>
      <c r="I1924" s="286">
        <v>0</v>
      </c>
      <c r="J1924" s="285">
        <v>0</v>
      </c>
      <c r="K1924" s="284">
        <v>0</v>
      </c>
      <c r="L1924" s="285">
        <v>0</v>
      </c>
      <c r="M1924" s="286">
        <v>0</v>
      </c>
      <c r="N1924" s="285">
        <v>0</v>
      </c>
    </row>
    <row r="1925" spans="2:14" x14ac:dyDescent="0.2">
      <c r="B1925" s="104" t="s">
        <v>2008</v>
      </c>
      <c r="C1925" s="284">
        <v>0</v>
      </c>
      <c r="D1925" s="285">
        <v>0</v>
      </c>
      <c r="E1925" s="286">
        <v>0</v>
      </c>
      <c r="F1925" s="285">
        <v>0</v>
      </c>
      <c r="G1925" s="284">
        <v>0</v>
      </c>
      <c r="H1925" s="285">
        <v>0</v>
      </c>
      <c r="I1925" s="286">
        <v>0</v>
      </c>
      <c r="J1925" s="285">
        <v>0</v>
      </c>
      <c r="K1925" s="284">
        <v>0</v>
      </c>
      <c r="L1925" s="285">
        <v>0</v>
      </c>
      <c r="M1925" s="286">
        <v>0</v>
      </c>
      <c r="N1925" s="285">
        <v>0</v>
      </c>
    </row>
    <row r="1926" spans="2:14" x14ac:dyDescent="0.2">
      <c r="B1926" s="104" t="s">
        <v>2009</v>
      </c>
      <c r="C1926" s="284">
        <v>0</v>
      </c>
      <c r="D1926" s="285">
        <v>0</v>
      </c>
      <c r="E1926" s="286">
        <v>0</v>
      </c>
      <c r="F1926" s="285">
        <v>0</v>
      </c>
      <c r="G1926" s="284">
        <v>0</v>
      </c>
      <c r="H1926" s="285">
        <v>0</v>
      </c>
      <c r="I1926" s="286">
        <v>0</v>
      </c>
      <c r="J1926" s="285">
        <v>0</v>
      </c>
      <c r="K1926" s="284">
        <v>0</v>
      </c>
      <c r="L1926" s="285">
        <v>0</v>
      </c>
      <c r="M1926" s="286">
        <v>0</v>
      </c>
      <c r="N1926" s="285">
        <v>0</v>
      </c>
    </row>
    <row r="1927" spans="2:14" x14ac:dyDescent="0.2">
      <c r="B1927" s="104" t="s">
        <v>2010</v>
      </c>
      <c r="C1927" s="284">
        <v>0</v>
      </c>
      <c r="D1927" s="285">
        <v>0</v>
      </c>
      <c r="E1927" s="286">
        <v>0</v>
      </c>
      <c r="F1927" s="285">
        <v>0</v>
      </c>
      <c r="G1927" s="284">
        <v>0</v>
      </c>
      <c r="H1927" s="285">
        <v>0</v>
      </c>
      <c r="I1927" s="286">
        <v>0</v>
      </c>
      <c r="J1927" s="285">
        <v>0</v>
      </c>
      <c r="K1927" s="284">
        <v>0</v>
      </c>
      <c r="L1927" s="285">
        <v>0</v>
      </c>
      <c r="M1927" s="286">
        <v>0</v>
      </c>
      <c r="N1927" s="285">
        <v>0</v>
      </c>
    </row>
    <row r="1928" spans="2:14" x14ac:dyDescent="0.2">
      <c r="B1928" s="104" t="s">
        <v>2011</v>
      </c>
      <c r="C1928" s="284">
        <v>0</v>
      </c>
      <c r="D1928" s="285">
        <v>0</v>
      </c>
      <c r="E1928" s="286">
        <v>0</v>
      </c>
      <c r="F1928" s="285">
        <v>0</v>
      </c>
      <c r="G1928" s="284">
        <v>0</v>
      </c>
      <c r="H1928" s="285">
        <v>0</v>
      </c>
      <c r="I1928" s="286">
        <v>0</v>
      </c>
      <c r="J1928" s="285">
        <v>0</v>
      </c>
      <c r="K1928" s="284">
        <v>0</v>
      </c>
      <c r="L1928" s="285">
        <v>0</v>
      </c>
      <c r="M1928" s="286">
        <v>0</v>
      </c>
      <c r="N1928" s="285">
        <v>0</v>
      </c>
    </row>
    <row r="1929" spans="2:14" x14ac:dyDescent="0.2">
      <c r="B1929" s="104" t="s">
        <v>2012</v>
      </c>
      <c r="C1929" s="284">
        <v>226</v>
      </c>
      <c r="D1929" s="285">
        <v>145.53097345132744</v>
      </c>
      <c r="E1929" s="286">
        <v>0.15045607999926802</v>
      </c>
      <c r="F1929" s="285">
        <v>389</v>
      </c>
      <c r="G1929" s="284">
        <v>385</v>
      </c>
      <c r="H1929" s="285">
        <v>0</v>
      </c>
      <c r="I1929" s="286">
        <v>0</v>
      </c>
      <c r="J1929" s="285">
        <v>0</v>
      </c>
      <c r="K1929" s="284">
        <v>223</v>
      </c>
      <c r="L1929" s="285">
        <v>126.18385650224215</v>
      </c>
      <c r="M1929" s="286">
        <v>0.19904646704723095</v>
      </c>
      <c r="N1929" s="285">
        <v>595</v>
      </c>
    </row>
    <row r="1930" spans="2:14" x14ac:dyDescent="0.2">
      <c r="B1930" s="104" t="s">
        <v>2013</v>
      </c>
      <c r="C1930" s="284">
        <v>910</v>
      </c>
      <c r="D1930" s="285">
        <v>210.58791208791209</v>
      </c>
      <c r="E1930" s="286">
        <v>0.20101580455098067</v>
      </c>
      <c r="F1930" s="285">
        <v>611</v>
      </c>
      <c r="G1930" s="284">
        <v>553</v>
      </c>
      <c r="H1930" s="285">
        <v>0</v>
      </c>
      <c r="I1930" s="286">
        <v>0</v>
      </c>
      <c r="J1930" s="285">
        <v>0</v>
      </c>
      <c r="K1930" s="284">
        <v>157</v>
      </c>
      <c r="L1930" s="285">
        <v>116.56050955414013</v>
      </c>
      <c r="M1930" s="286">
        <v>0.20101275277628261</v>
      </c>
      <c r="N1930" s="285">
        <v>375</v>
      </c>
    </row>
    <row r="1931" spans="2:14" x14ac:dyDescent="0.2">
      <c r="B1931" s="104" t="s">
        <v>2014</v>
      </c>
      <c r="C1931" s="284">
        <v>916</v>
      </c>
      <c r="D1931" s="285">
        <v>226.85917030567686</v>
      </c>
      <c r="E1931" s="286">
        <v>0.19265474968687113</v>
      </c>
      <c r="F1931" s="285">
        <v>694</v>
      </c>
      <c r="G1931" s="284">
        <v>1279</v>
      </c>
      <c r="H1931" s="285">
        <v>0</v>
      </c>
      <c r="I1931" s="286">
        <v>0</v>
      </c>
      <c r="J1931" s="285">
        <v>0</v>
      </c>
      <c r="K1931" s="284">
        <v>197</v>
      </c>
      <c r="L1931" s="285">
        <v>128.24365482233503</v>
      </c>
      <c r="M1931" s="286">
        <v>0.19987183645699003</v>
      </c>
      <c r="N1931" s="285">
        <v>410</v>
      </c>
    </row>
    <row r="1932" spans="2:14" x14ac:dyDescent="0.2">
      <c r="B1932" s="104" t="s">
        <v>2015</v>
      </c>
      <c r="C1932" s="284">
        <v>0</v>
      </c>
      <c r="D1932" s="285">
        <v>0</v>
      </c>
      <c r="E1932" s="286">
        <v>0</v>
      </c>
      <c r="F1932" s="285">
        <v>0</v>
      </c>
      <c r="G1932" s="284">
        <v>114</v>
      </c>
      <c r="H1932" s="285">
        <v>0</v>
      </c>
      <c r="I1932" s="286">
        <v>0</v>
      </c>
      <c r="J1932" s="285">
        <v>0</v>
      </c>
      <c r="K1932" s="284">
        <v>31</v>
      </c>
      <c r="L1932" s="285">
        <v>116.19354838709677</v>
      </c>
      <c r="M1932" s="286">
        <v>0.19229126628229776</v>
      </c>
      <c r="N1932" s="285">
        <v>258</v>
      </c>
    </row>
    <row r="1933" spans="2:14" x14ac:dyDescent="0.2">
      <c r="B1933" s="104" t="s">
        <v>2016</v>
      </c>
      <c r="C1933" s="284">
        <v>0</v>
      </c>
      <c r="D1933" s="285">
        <v>0</v>
      </c>
      <c r="E1933" s="286">
        <v>0</v>
      </c>
      <c r="F1933" s="285">
        <v>0</v>
      </c>
      <c r="G1933" s="284">
        <v>0</v>
      </c>
      <c r="H1933" s="285">
        <v>0</v>
      </c>
      <c r="I1933" s="286">
        <v>0</v>
      </c>
      <c r="J1933" s="285">
        <v>0</v>
      </c>
      <c r="K1933" s="284">
        <v>0</v>
      </c>
      <c r="L1933" s="285">
        <v>0</v>
      </c>
      <c r="M1933" s="286">
        <v>0</v>
      </c>
      <c r="N1933" s="285">
        <v>0</v>
      </c>
    </row>
    <row r="1934" spans="2:14" x14ac:dyDescent="0.2">
      <c r="B1934" s="104" t="s">
        <v>2017</v>
      </c>
      <c r="C1934" s="284">
        <v>511</v>
      </c>
      <c r="D1934" s="285">
        <v>180.01369863013699</v>
      </c>
      <c r="E1934" s="286">
        <v>0.18291819617169702</v>
      </c>
      <c r="F1934" s="285">
        <v>437</v>
      </c>
      <c r="G1934" s="284">
        <v>446</v>
      </c>
      <c r="H1934" s="285">
        <v>0</v>
      </c>
      <c r="I1934" s="286">
        <v>0</v>
      </c>
      <c r="J1934" s="285">
        <v>0</v>
      </c>
      <c r="K1934" s="284">
        <v>103</v>
      </c>
      <c r="L1934" s="285">
        <v>113.54368932038835</v>
      </c>
      <c r="M1934" s="286">
        <v>0.19993503607207574</v>
      </c>
      <c r="N1934" s="285">
        <v>400</v>
      </c>
    </row>
    <row r="1935" spans="2:14" x14ac:dyDescent="0.2">
      <c r="B1935" s="104" t="s">
        <v>2018</v>
      </c>
      <c r="C1935" s="284">
        <v>575</v>
      </c>
      <c r="D1935" s="285">
        <v>136.43478260869566</v>
      </c>
      <c r="E1935" s="286">
        <v>0.12091926384907059</v>
      </c>
      <c r="F1935" s="285">
        <v>314</v>
      </c>
      <c r="G1935" s="284">
        <v>621</v>
      </c>
      <c r="H1935" s="285">
        <v>0</v>
      </c>
      <c r="I1935" s="286">
        <v>0</v>
      </c>
      <c r="J1935" s="285">
        <v>0</v>
      </c>
      <c r="K1935" s="284">
        <v>162</v>
      </c>
      <c r="L1935" s="285">
        <v>100.80246913580247</v>
      </c>
      <c r="M1935" s="286">
        <v>0.19377269383202411</v>
      </c>
      <c r="N1935" s="285">
        <v>482</v>
      </c>
    </row>
    <row r="1936" spans="2:14" x14ac:dyDescent="0.2">
      <c r="B1936" s="104" t="s">
        <v>2019</v>
      </c>
      <c r="C1936" s="284">
        <v>1532</v>
      </c>
      <c r="D1936" s="285">
        <v>182.05678851174935</v>
      </c>
      <c r="E1936" s="286">
        <v>0.16595779875688299</v>
      </c>
      <c r="F1936" s="285">
        <v>561</v>
      </c>
      <c r="G1936" s="284">
        <v>530</v>
      </c>
      <c r="H1936" s="285">
        <v>0</v>
      </c>
      <c r="I1936" s="286">
        <v>0</v>
      </c>
      <c r="J1936" s="285">
        <v>0</v>
      </c>
      <c r="K1936" s="284">
        <v>168</v>
      </c>
      <c r="L1936" s="285">
        <v>102.32738095238095</v>
      </c>
      <c r="M1936" s="286">
        <v>0.19757953291651353</v>
      </c>
      <c r="N1936" s="285">
        <v>356</v>
      </c>
    </row>
    <row r="1937" spans="2:15" x14ac:dyDescent="0.2">
      <c r="B1937" s="105" t="s">
        <v>2020</v>
      </c>
      <c r="C1937" s="287">
        <v>501</v>
      </c>
      <c r="D1937" s="288">
        <v>174.13772455089821</v>
      </c>
      <c r="E1937" s="289">
        <v>0.13847963352729975</v>
      </c>
      <c r="F1937" s="288">
        <v>632</v>
      </c>
      <c r="G1937" s="287">
        <v>148</v>
      </c>
      <c r="H1937" s="288">
        <v>0</v>
      </c>
      <c r="I1937" s="289">
        <v>0</v>
      </c>
      <c r="J1937" s="288">
        <v>0</v>
      </c>
      <c r="K1937" s="287">
        <v>33</v>
      </c>
      <c r="L1937" s="288">
        <v>144.12121212121212</v>
      </c>
      <c r="M1937" s="289">
        <v>0.20053126449382308</v>
      </c>
      <c r="N1937" s="288">
        <v>418</v>
      </c>
    </row>
    <row r="1939" spans="2:15" x14ac:dyDescent="0.2">
      <c r="O1939" s="12" t="s">
        <v>313</v>
      </c>
    </row>
    <row r="1940" spans="2:15" x14ac:dyDescent="0.2">
      <c r="O1940" s="12" t="s">
        <v>339</v>
      </c>
    </row>
    <row r="1941" spans="2:15" x14ac:dyDescent="0.2">
      <c r="B1941" s="3" t="s">
        <v>0</v>
      </c>
      <c r="C1941" s="272"/>
      <c r="D1941" s="273"/>
      <c r="E1941" s="274"/>
      <c r="F1941" s="274"/>
      <c r="G1941" s="272"/>
      <c r="H1941" s="273"/>
      <c r="I1941" s="274"/>
      <c r="J1941" s="274"/>
      <c r="K1941" s="272"/>
      <c r="L1941" s="273"/>
      <c r="M1941" s="274"/>
      <c r="N1941" s="274"/>
    </row>
    <row r="1942" spans="2:15" x14ac:dyDescent="0.2">
      <c r="B1942" s="3" t="s">
        <v>277</v>
      </c>
      <c r="C1942" s="272"/>
      <c r="D1942" s="273"/>
      <c r="E1942" s="274"/>
      <c r="F1942" s="274"/>
      <c r="G1942" s="272"/>
      <c r="H1942" s="273"/>
      <c r="I1942" s="274"/>
      <c r="J1942" s="274"/>
      <c r="K1942" s="272"/>
      <c r="L1942" s="273"/>
      <c r="M1942" s="274"/>
      <c r="N1942" s="274"/>
    </row>
    <row r="1943" spans="2:15" x14ac:dyDescent="0.2">
      <c r="B1943" s="103" t="s">
        <v>308</v>
      </c>
      <c r="C1943" s="272"/>
      <c r="D1943" s="273"/>
      <c r="E1943" s="274"/>
      <c r="F1943" s="274"/>
      <c r="G1943" s="272"/>
      <c r="H1943" s="273"/>
      <c r="I1943" s="274"/>
      <c r="J1943" s="274"/>
      <c r="K1943" s="272"/>
      <c r="L1943" s="273"/>
      <c r="M1943" s="274"/>
      <c r="N1943" s="274"/>
    </row>
    <row r="1944" spans="2:15" x14ac:dyDescent="0.2">
      <c r="B1944" s="3"/>
      <c r="C1944" s="101"/>
      <c r="D1944" s="101"/>
      <c r="E1944" s="101"/>
      <c r="F1944" s="101"/>
      <c r="G1944" s="101"/>
      <c r="H1944" s="101"/>
      <c r="I1944" s="101"/>
      <c r="J1944" s="101"/>
      <c r="K1944" s="101"/>
      <c r="L1944" s="101"/>
      <c r="M1944" s="101"/>
      <c r="N1944" s="101"/>
    </row>
    <row r="1945" spans="2:15" x14ac:dyDescent="0.2">
      <c r="B1945" s="109"/>
      <c r="C1945" s="180" t="s">
        <v>152</v>
      </c>
      <c r="D1945" s="275"/>
      <c r="E1945" s="276"/>
      <c r="F1945" s="277"/>
      <c r="G1945" s="180" t="s">
        <v>2699</v>
      </c>
      <c r="H1945" s="275"/>
      <c r="I1945" s="276"/>
      <c r="J1945" s="277"/>
      <c r="K1945" s="180" t="s">
        <v>376</v>
      </c>
      <c r="L1945" s="275"/>
      <c r="M1945" s="276"/>
      <c r="N1945" s="277"/>
    </row>
    <row r="1946" spans="2:15" ht="25.5" x14ac:dyDescent="0.2">
      <c r="B1946" s="181" t="s">
        <v>314</v>
      </c>
      <c r="C1946" s="278" t="s">
        <v>2853</v>
      </c>
      <c r="D1946" s="279" t="s">
        <v>2850</v>
      </c>
      <c r="E1946" s="280" t="s">
        <v>2851</v>
      </c>
      <c r="F1946" s="279" t="s">
        <v>2852</v>
      </c>
      <c r="G1946" s="278" t="s">
        <v>2853</v>
      </c>
      <c r="H1946" s="279" t="s">
        <v>2850</v>
      </c>
      <c r="I1946" s="280" t="s">
        <v>2851</v>
      </c>
      <c r="J1946" s="279" t="s">
        <v>2852</v>
      </c>
      <c r="K1946" s="278" t="s">
        <v>2853</v>
      </c>
      <c r="L1946" s="279" t="s">
        <v>2850</v>
      </c>
      <c r="M1946" s="280" t="s">
        <v>2851</v>
      </c>
      <c r="N1946" s="279" t="s">
        <v>2852</v>
      </c>
    </row>
    <row r="1947" spans="2:15" x14ac:dyDescent="0.2">
      <c r="B1947" s="129" t="s">
        <v>2021</v>
      </c>
      <c r="C1947" s="281">
        <v>2481</v>
      </c>
      <c r="D1947" s="282">
        <v>262.39500201531638</v>
      </c>
      <c r="E1947" s="283">
        <v>0.14409773293570449</v>
      </c>
      <c r="F1947" s="282">
        <v>2918</v>
      </c>
      <c r="G1947" s="281">
        <v>245</v>
      </c>
      <c r="H1947" s="282">
        <v>0</v>
      </c>
      <c r="I1947" s="283">
        <v>0</v>
      </c>
      <c r="J1947" s="282">
        <v>0</v>
      </c>
      <c r="K1947" s="281">
        <v>132</v>
      </c>
      <c r="L1947" s="282">
        <v>162.07575757575756</v>
      </c>
      <c r="M1947" s="283">
        <v>0.19940348587939227</v>
      </c>
      <c r="N1947" s="282">
        <v>651</v>
      </c>
    </row>
    <row r="1948" spans="2:15" x14ac:dyDescent="0.2">
      <c r="B1948" s="104" t="s">
        <v>2022</v>
      </c>
      <c r="C1948" s="284">
        <v>873</v>
      </c>
      <c r="D1948" s="285">
        <v>270.21420389461628</v>
      </c>
      <c r="E1948" s="286">
        <v>0.22419854416406326</v>
      </c>
      <c r="F1948" s="285">
        <v>923</v>
      </c>
      <c r="G1948" s="284">
        <v>247</v>
      </c>
      <c r="H1948" s="285">
        <v>0</v>
      </c>
      <c r="I1948" s="286">
        <v>0</v>
      </c>
      <c r="J1948" s="285">
        <v>0</v>
      </c>
      <c r="K1948" s="284">
        <v>88</v>
      </c>
      <c r="L1948" s="285">
        <v>100.36363636363636</v>
      </c>
      <c r="M1948" s="286">
        <v>0.19766348865314898</v>
      </c>
      <c r="N1948" s="285">
        <v>248</v>
      </c>
    </row>
    <row r="1949" spans="2:15" x14ac:dyDescent="0.2">
      <c r="B1949" s="104" t="s">
        <v>2023</v>
      </c>
      <c r="C1949" s="284">
        <v>814</v>
      </c>
      <c r="D1949" s="285">
        <v>197.88943488943488</v>
      </c>
      <c r="E1949" s="286">
        <v>0.20582087111183811</v>
      </c>
      <c r="F1949" s="285">
        <v>443</v>
      </c>
      <c r="G1949" s="284">
        <v>413</v>
      </c>
      <c r="H1949" s="285">
        <v>0</v>
      </c>
      <c r="I1949" s="286">
        <v>0</v>
      </c>
      <c r="J1949" s="285">
        <v>0</v>
      </c>
      <c r="K1949" s="284">
        <v>68</v>
      </c>
      <c r="L1949" s="285">
        <v>99.191176470588232</v>
      </c>
      <c r="M1949" s="286">
        <v>0.20118713834039248</v>
      </c>
      <c r="N1949" s="285">
        <v>264</v>
      </c>
    </row>
    <row r="1950" spans="2:15" x14ac:dyDescent="0.2">
      <c r="B1950" s="104" t="s">
        <v>2024</v>
      </c>
      <c r="C1950" s="284">
        <v>2485</v>
      </c>
      <c r="D1950" s="285">
        <v>211.93078470824949</v>
      </c>
      <c r="E1950" s="286">
        <v>0.18228507049663478</v>
      </c>
      <c r="F1950" s="285">
        <v>856</v>
      </c>
      <c r="G1950" s="284">
        <v>1295</v>
      </c>
      <c r="H1950" s="285">
        <v>0</v>
      </c>
      <c r="I1950" s="286">
        <v>0</v>
      </c>
      <c r="J1950" s="285">
        <v>0</v>
      </c>
      <c r="K1950" s="284">
        <v>506</v>
      </c>
      <c r="L1950" s="285">
        <v>105.20553359683794</v>
      </c>
      <c r="M1950" s="286">
        <v>0.19660809123880019</v>
      </c>
      <c r="N1950" s="285">
        <v>416</v>
      </c>
    </row>
    <row r="1951" spans="2:15" x14ac:dyDescent="0.2">
      <c r="B1951" s="104" t="s">
        <v>2025</v>
      </c>
      <c r="C1951" s="284">
        <v>2556</v>
      </c>
      <c r="D1951" s="285">
        <v>157.31103286384976</v>
      </c>
      <c r="E1951" s="286">
        <v>0.13205751338270955</v>
      </c>
      <c r="F1951" s="285">
        <v>625</v>
      </c>
      <c r="G1951" s="284">
        <v>671</v>
      </c>
      <c r="H1951" s="285">
        <v>0</v>
      </c>
      <c r="I1951" s="286">
        <v>0</v>
      </c>
      <c r="J1951" s="285">
        <v>0</v>
      </c>
      <c r="K1951" s="284">
        <v>148</v>
      </c>
      <c r="L1951" s="285">
        <v>117.5945945945946</v>
      </c>
      <c r="M1951" s="286">
        <v>0.19828195137512239</v>
      </c>
      <c r="N1951" s="285">
        <v>358</v>
      </c>
    </row>
    <row r="1952" spans="2:15" x14ac:dyDescent="0.2">
      <c r="B1952" s="104" t="s">
        <v>2026</v>
      </c>
      <c r="C1952" s="284">
        <v>2820</v>
      </c>
      <c r="D1952" s="285">
        <v>193.02765957446809</v>
      </c>
      <c r="E1952" s="286">
        <v>0.14431259058674617</v>
      </c>
      <c r="F1952" s="285">
        <v>917</v>
      </c>
      <c r="G1952" s="284">
        <v>974</v>
      </c>
      <c r="H1952" s="285">
        <v>0</v>
      </c>
      <c r="I1952" s="286">
        <v>0</v>
      </c>
      <c r="J1952" s="285">
        <v>0</v>
      </c>
      <c r="K1952" s="284">
        <v>310</v>
      </c>
      <c r="L1952" s="285">
        <v>126.18709677419355</v>
      </c>
      <c r="M1952" s="286">
        <v>0.19614410710256469</v>
      </c>
      <c r="N1952" s="285">
        <v>583</v>
      </c>
    </row>
    <row r="1953" spans="2:14" x14ac:dyDescent="0.2">
      <c r="B1953" s="104" t="s">
        <v>2027</v>
      </c>
      <c r="C1953" s="284">
        <v>888</v>
      </c>
      <c r="D1953" s="285">
        <v>170.27815315315314</v>
      </c>
      <c r="E1953" s="286">
        <v>0.14166076440806896</v>
      </c>
      <c r="F1953" s="285">
        <v>541</v>
      </c>
      <c r="G1953" s="284">
        <v>1285</v>
      </c>
      <c r="H1953" s="285">
        <v>0</v>
      </c>
      <c r="I1953" s="286">
        <v>0</v>
      </c>
      <c r="J1953" s="285">
        <v>0</v>
      </c>
      <c r="K1953" s="284">
        <v>306</v>
      </c>
      <c r="L1953" s="285">
        <v>113.36928104575163</v>
      </c>
      <c r="M1953" s="286">
        <v>0.19586819788384879</v>
      </c>
      <c r="N1953" s="285">
        <v>420</v>
      </c>
    </row>
    <row r="1954" spans="2:14" x14ac:dyDescent="0.2">
      <c r="B1954" s="104" t="s">
        <v>2028</v>
      </c>
      <c r="C1954" s="284">
        <v>1464</v>
      </c>
      <c r="D1954" s="285">
        <v>250.77868852459017</v>
      </c>
      <c r="E1954" s="286">
        <v>0.18668160905980891</v>
      </c>
      <c r="F1954" s="285">
        <v>1156</v>
      </c>
      <c r="G1954" s="284">
        <v>579</v>
      </c>
      <c r="H1954" s="285">
        <v>0</v>
      </c>
      <c r="I1954" s="286">
        <v>0</v>
      </c>
      <c r="J1954" s="285">
        <v>0</v>
      </c>
      <c r="K1954" s="284">
        <v>84</v>
      </c>
      <c r="L1954" s="285">
        <v>117.9047619047619</v>
      </c>
      <c r="M1954" s="286">
        <v>0.20158762466924496</v>
      </c>
      <c r="N1954" s="285">
        <v>343</v>
      </c>
    </row>
    <row r="1955" spans="2:14" x14ac:dyDescent="0.2">
      <c r="B1955" s="104" t="s">
        <v>2029</v>
      </c>
      <c r="C1955" s="284">
        <v>1139</v>
      </c>
      <c r="D1955" s="285">
        <v>151.83494293239684</v>
      </c>
      <c r="E1955" s="286">
        <v>0.14708358777132724</v>
      </c>
      <c r="F1955" s="285">
        <v>518</v>
      </c>
      <c r="G1955" s="284">
        <v>819</v>
      </c>
      <c r="H1955" s="285">
        <v>0</v>
      </c>
      <c r="I1955" s="286">
        <v>0</v>
      </c>
      <c r="J1955" s="285">
        <v>0</v>
      </c>
      <c r="K1955" s="284">
        <v>122</v>
      </c>
      <c r="L1955" s="285">
        <v>122.34426229508196</v>
      </c>
      <c r="M1955" s="286">
        <v>0.19818623610797603</v>
      </c>
      <c r="N1955" s="285">
        <v>412</v>
      </c>
    </row>
    <row r="1956" spans="2:14" x14ac:dyDescent="0.2">
      <c r="B1956" s="104" t="s">
        <v>2030</v>
      </c>
      <c r="C1956" s="284">
        <v>1248</v>
      </c>
      <c r="D1956" s="285">
        <v>144.10416666666666</v>
      </c>
      <c r="E1956" s="286">
        <v>0.13076441508223957</v>
      </c>
      <c r="F1956" s="285">
        <v>418</v>
      </c>
      <c r="G1956" s="284">
        <v>592</v>
      </c>
      <c r="H1956" s="285">
        <v>0</v>
      </c>
      <c r="I1956" s="286">
        <v>0</v>
      </c>
      <c r="J1956" s="285">
        <v>0</v>
      </c>
      <c r="K1956" s="284">
        <v>103</v>
      </c>
      <c r="L1956" s="285">
        <v>100.89320388349515</v>
      </c>
      <c r="M1956" s="286">
        <v>0.19461403048803327</v>
      </c>
      <c r="N1956" s="285">
        <v>295</v>
      </c>
    </row>
    <row r="1957" spans="2:14" x14ac:dyDescent="0.2">
      <c r="B1957" s="104" t="s">
        <v>2031</v>
      </c>
      <c r="C1957" s="284">
        <v>635</v>
      </c>
      <c r="D1957" s="285">
        <v>129.70866141732284</v>
      </c>
      <c r="E1957" s="286">
        <v>0.12330791272557429</v>
      </c>
      <c r="F1957" s="285">
        <v>360</v>
      </c>
      <c r="G1957" s="284">
        <v>205</v>
      </c>
      <c r="H1957" s="285">
        <v>0</v>
      </c>
      <c r="I1957" s="286">
        <v>0</v>
      </c>
      <c r="J1957" s="285">
        <v>0</v>
      </c>
      <c r="K1957" s="284">
        <v>4</v>
      </c>
      <c r="L1957" s="285">
        <v>163.5</v>
      </c>
      <c r="M1957" s="286">
        <v>0.20042905301869451</v>
      </c>
      <c r="N1957" s="285">
        <v>194</v>
      </c>
    </row>
    <row r="1958" spans="2:14" x14ac:dyDescent="0.2">
      <c r="B1958" s="104" t="s">
        <v>2032</v>
      </c>
      <c r="C1958" s="284">
        <v>555</v>
      </c>
      <c r="D1958" s="285">
        <v>252.17477477477476</v>
      </c>
      <c r="E1958" s="286">
        <v>0.21583946480041827</v>
      </c>
      <c r="F1958" s="285">
        <v>638</v>
      </c>
      <c r="G1958" s="284">
        <v>401</v>
      </c>
      <c r="H1958" s="285">
        <v>0</v>
      </c>
      <c r="I1958" s="286">
        <v>0</v>
      </c>
      <c r="J1958" s="285">
        <v>0</v>
      </c>
      <c r="K1958" s="284">
        <v>182</v>
      </c>
      <c r="L1958" s="285">
        <v>110.31868131868131</v>
      </c>
      <c r="M1958" s="286">
        <v>0.19766091082714765</v>
      </c>
      <c r="N1958" s="285">
        <v>785</v>
      </c>
    </row>
    <row r="1959" spans="2:14" x14ac:dyDescent="0.2">
      <c r="B1959" s="104" t="s">
        <v>2033</v>
      </c>
      <c r="C1959" s="284">
        <v>1257</v>
      </c>
      <c r="D1959" s="285">
        <v>272.80429594272078</v>
      </c>
      <c r="E1959" s="286">
        <v>0.20080364791976169</v>
      </c>
      <c r="F1959" s="285">
        <v>2236</v>
      </c>
      <c r="G1959" s="284">
        <v>357</v>
      </c>
      <c r="H1959" s="285">
        <v>0</v>
      </c>
      <c r="I1959" s="286">
        <v>0</v>
      </c>
      <c r="J1959" s="285">
        <v>0</v>
      </c>
      <c r="K1959" s="284">
        <v>52</v>
      </c>
      <c r="L1959" s="285">
        <v>122.94230769230769</v>
      </c>
      <c r="M1959" s="286">
        <v>0.19955051971158344</v>
      </c>
      <c r="N1959" s="285">
        <v>455</v>
      </c>
    </row>
    <row r="1960" spans="2:14" x14ac:dyDescent="0.2">
      <c r="B1960" s="104" t="s">
        <v>2034</v>
      </c>
      <c r="C1960" s="284">
        <v>560</v>
      </c>
      <c r="D1960" s="285">
        <v>265.38392857142856</v>
      </c>
      <c r="E1960" s="286">
        <v>0.22656590633985108</v>
      </c>
      <c r="F1960" s="285">
        <v>591</v>
      </c>
      <c r="G1960" s="284">
        <v>346</v>
      </c>
      <c r="H1960" s="285">
        <v>0</v>
      </c>
      <c r="I1960" s="286">
        <v>0</v>
      </c>
      <c r="J1960" s="285">
        <v>0</v>
      </c>
      <c r="K1960" s="284">
        <v>176</v>
      </c>
      <c r="L1960" s="285">
        <v>97.681818181818187</v>
      </c>
      <c r="M1960" s="286">
        <v>0.19888480136970443</v>
      </c>
      <c r="N1960" s="285">
        <v>272</v>
      </c>
    </row>
    <row r="1961" spans="2:14" x14ac:dyDescent="0.2">
      <c r="B1961" s="104" t="s">
        <v>2035</v>
      </c>
      <c r="C1961" s="284">
        <v>13</v>
      </c>
      <c r="D1961" s="285">
        <v>151</v>
      </c>
      <c r="E1961" s="286">
        <v>0.16252690842854767</v>
      </c>
      <c r="F1961" s="285">
        <v>211</v>
      </c>
      <c r="G1961" s="284">
        <v>965</v>
      </c>
      <c r="H1961" s="285">
        <v>0</v>
      </c>
      <c r="I1961" s="286">
        <v>0</v>
      </c>
      <c r="J1961" s="285">
        <v>0</v>
      </c>
      <c r="K1961" s="284">
        <v>72</v>
      </c>
      <c r="L1961" s="285">
        <v>103.625</v>
      </c>
      <c r="M1961" s="286">
        <v>0.19602227943881045</v>
      </c>
      <c r="N1961" s="285">
        <v>327</v>
      </c>
    </row>
    <row r="1962" spans="2:14" x14ac:dyDescent="0.2">
      <c r="B1962" s="104" t="s">
        <v>2036</v>
      </c>
      <c r="C1962" s="284">
        <v>603</v>
      </c>
      <c r="D1962" s="285">
        <v>375.68490878938638</v>
      </c>
      <c r="E1962" s="286">
        <v>0.20137266004663235</v>
      </c>
      <c r="F1962" s="285">
        <v>906</v>
      </c>
      <c r="G1962" s="284">
        <v>173</v>
      </c>
      <c r="H1962" s="285">
        <v>0</v>
      </c>
      <c r="I1962" s="286">
        <v>0</v>
      </c>
      <c r="J1962" s="285">
        <v>0</v>
      </c>
      <c r="K1962" s="284">
        <v>630</v>
      </c>
      <c r="L1962" s="285">
        <v>128.48095238095237</v>
      </c>
      <c r="M1962" s="286">
        <v>0.19459744056391259</v>
      </c>
      <c r="N1962" s="285">
        <v>479</v>
      </c>
    </row>
    <row r="1963" spans="2:14" x14ac:dyDescent="0.2">
      <c r="B1963" s="104" t="s">
        <v>2037</v>
      </c>
      <c r="C1963" s="284">
        <v>1276</v>
      </c>
      <c r="D1963" s="285">
        <v>211.1614420062696</v>
      </c>
      <c r="E1963" s="286">
        <v>0.17597464897093085</v>
      </c>
      <c r="F1963" s="285">
        <v>602</v>
      </c>
      <c r="G1963" s="284">
        <v>882</v>
      </c>
      <c r="H1963" s="285">
        <v>0</v>
      </c>
      <c r="I1963" s="286">
        <v>0</v>
      </c>
      <c r="J1963" s="285">
        <v>0</v>
      </c>
      <c r="K1963" s="284">
        <v>410</v>
      </c>
      <c r="L1963" s="285">
        <v>120.46829268292683</v>
      </c>
      <c r="M1963" s="286">
        <v>0.19940572314449967</v>
      </c>
      <c r="N1963" s="285">
        <v>376</v>
      </c>
    </row>
    <row r="1964" spans="2:14" x14ac:dyDescent="0.2">
      <c r="B1964" s="104" t="s">
        <v>2038</v>
      </c>
      <c r="C1964" s="284">
        <v>763</v>
      </c>
      <c r="D1964" s="285">
        <v>280.52162516382703</v>
      </c>
      <c r="E1964" s="286">
        <v>0.14657366141743067</v>
      </c>
      <c r="F1964" s="285">
        <v>976</v>
      </c>
      <c r="G1964" s="284">
        <v>137</v>
      </c>
      <c r="H1964" s="285">
        <v>0</v>
      </c>
      <c r="I1964" s="286">
        <v>0</v>
      </c>
      <c r="J1964" s="285">
        <v>0</v>
      </c>
      <c r="K1964" s="284">
        <v>134</v>
      </c>
      <c r="L1964" s="285">
        <v>129.47761194029852</v>
      </c>
      <c r="M1964" s="286">
        <v>0.19923978824313004</v>
      </c>
      <c r="N1964" s="285">
        <v>397</v>
      </c>
    </row>
    <row r="1965" spans="2:14" x14ac:dyDescent="0.2">
      <c r="B1965" s="104" t="s">
        <v>2039</v>
      </c>
      <c r="C1965" s="284">
        <v>322</v>
      </c>
      <c r="D1965" s="285">
        <v>175.96273291925465</v>
      </c>
      <c r="E1965" s="286">
        <v>0.14555936052530849</v>
      </c>
      <c r="F1965" s="285">
        <v>364</v>
      </c>
      <c r="G1965" s="284">
        <v>85</v>
      </c>
      <c r="H1965" s="285">
        <v>0</v>
      </c>
      <c r="I1965" s="286">
        <v>0</v>
      </c>
      <c r="J1965" s="285">
        <v>0</v>
      </c>
      <c r="K1965" s="284">
        <v>38</v>
      </c>
      <c r="L1965" s="285">
        <v>132.78947368421052</v>
      </c>
      <c r="M1965" s="286">
        <v>0.20110796700011946</v>
      </c>
      <c r="N1965" s="285">
        <v>282</v>
      </c>
    </row>
    <row r="1966" spans="2:14" x14ac:dyDescent="0.2">
      <c r="B1966" s="104" t="s">
        <v>2040</v>
      </c>
      <c r="C1966" s="284">
        <v>36</v>
      </c>
      <c r="D1966" s="285">
        <v>279.63888888888891</v>
      </c>
      <c r="E1966" s="286">
        <v>8.6272056492042948E-2</v>
      </c>
      <c r="F1966" s="285">
        <v>1057</v>
      </c>
      <c r="G1966" s="284">
        <v>5</v>
      </c>
      <c r="H1966" s="285">
        <v>0</v>
      </c>
      <c r="I1966" s="286">
        <v>0</v>
      </c>
      <c r="J1966" s="285">
        <v>0</v>
      </c>
      <c r="K1966" s="284">
        <v>0</v>
      </c>
      <c r="L1966" s="285">
        <v>0</v>
      </c>
      <c r="M1966" s="286">
        <v>0</v>
      </c>
      <c r="N1966" s="285">
        <v>0</v>
      </c>
    </row>
    <row r="1967" spans="2:14" x14ac:dyDescent="0.2">
      <c r="B1967" s="104" t="s">
        <v>2041</v>
      </c>
      <c r="C1967" s="284">
        <v>6</v>
      </c>
      <c r="D1967" s="285">
        <v>378.16666666666669</v>
      </c>
      <c r="E1967" s="286">
        <v>0.11798658416099017</v>
      </c>
      <c r="F1967" s="285">
        <v>695</v>
      </c>
      <c r="G1967" s="284">
        <v>0</v>
      </c>
      <c r="H1967" s="285">
        <v>0</v>
      </c>
      <c r="I1967" s="286">
        <v>0</v>
      </c>
      <c r="J1967" s="285">
        <v>0</v>
      </c>
      <c r="K1967" s="284">
        <v>0</v>
      </c>
      <c r="L1967" s="285">
        <v>0</v>
      </c>
      <c r="M1967" s="286">
        <v>0</v>
      </c>
      <c r="N1967" s="285">
        <v>0</v>
      </c>
    </row>
    <row r="1968" spans="2:14" x14ac:dyDescent="0.2">
      <c r="B1968" s="104" t="s">
        <v>2042</v>
      </c>
      <c r="C1968" s="284">
        <v>1152</v>
      </c>
      <c r="D1968" s="285">
        <v>436.30295138888891</v>
      </c>
      <c r="E1968" s="286">
        <v>0.22999754728343347</v>
      </c>
      <c r="F1968" s="285">
        <v>2245</v>
      </c>
      <c r="G1968" s="284">
        <v>255</v>
      </c>
      <c r="H1968" s="285">
        <v>0</v>
      </c>
      <c r="I1968" s="286">
        <v>0</v>
      </c>
      <c r="J1968" s="285">
        <v>0</v>
      </c>
      <c r="K1968" s="284">
        <v>38</v>
      </c>
      <c r="L1968" s="285">
        <v>139.13157894736841</v>
      </c>
      <c r="M1968" s="286">
        <v>0.20004540466911358</v>
      </c>
      <c r="N1968" s="285">
        <v>471</v>
      </c>
    </row>
    <row r="1969" spans="2:14" x14ac:dyDescent="0.2">
      <c r="B1969" s="104" t="s">
        <v>2043</v>
      </c>
      <c r="C1969" s="284">
        <v>0</v>
      </c>
      <c r="D1969" s="285">
        <v>0</v>
      </c>
      <c r="E1969" s="286">
        <v>0</v>
      </c>
      <c r="F1969" s="285">
        <v>0</v>
      </c>
      <c r="G1969" s="284">
        <v>0</v>
      </c>
      <c r="H1969" s="285">
        <v>0</v>
      </c>
      <c r="I1969" s="286">
        <v>0</v>
      </c>
      <c r="J1969" s="285">
        <v>0</v>
      </c>
      <c r="K1969" s="284">
        <v>0</v>
      </c>
      <c r="L1969" s="285">
        <v>0</v>
      </c>
      <c r="M1969" s="286">
        <v>0</v>
      </c>
      <c r="N1969" s="285">
        <v>0</v>
      </c>
    </row>
    <row r="1970" spans="2:14" x14ac:dyDescent="0.2">
      <c r="B1970" s="104" t="s">
        <v>2044</v>
      </c>
      <c r="C1970" s="284">
        <v>0</v>
      </c>
      <c r="D1970" s="285">
        <v>0</v>
      </c>
      <c r="E1970" s="286">
        <v>0</v>
      </c>
      <c r="F1970" s="285">
        <v>0</v>
      </c>
      <c r="G1970" s="284">
        <v>0</v>
      </c>
      <c r="H1970" s="285">
        <v>0</v>
      </c>
      <c r="I1970" s="286">
        <v>0</v>
      </c>
      <c r="J1970" s="285">
        <v>0</v>
      </c>
      <c r="K1970" s="284">
        <v>0</v>
      </c>
      <c r="L1970" s="285">
        <v>0</v>
      </c>
      <c r="M1970" s="286">
        <v>0</v>
      </c>
      <c r="N1970" s="285">
        <v>0</v>
      </c>
    </row>
    <row r="1971" spans="2:14" x14ac:dyDescent="0.2">
      <c r="B1971" s="104" t="s">
        <v>2045</v>
      </c>
      <c r="C1971" s="284">
        <v>0</v>
      </c>
      <c r="D1971" s="285">
        <v>0</v>
      </c>
      <c r="E1971" s="286">
        <v>0</v>
      </c>
      <c r="F1971" s="285">
        <v>0</v>
      </c>
      <c r="G1971" s="284">
        <v>0</v>
      </c>
      <c r="H1971" s="285">
        <v>0</v>
      </c>
      <c r="I1971" s="286">
        <v>0</v>
      </c>
      <c r="J1971" s="285">
        <v>0</v>
      </c>
      <c r="K1971" s="284">
        <v>0</v>
      </c>
      <c r="L1971" s="285">
        <v>0</v>
      </c>
      <c r="M1971" s="286">
        <v>0</v>
      </c>
      <c r="N1971" s="285">
        <v>0</v>
      </c>
    </row>
    <row r="1972" spans="2:14" x14ac:dyDescent="0.2">
      <c r="B1972" s="104" t="s">
        <v>2046</v>
      </c>
      <c r="C1972" s="284">
        <v>0</v>
      </c>
      <c r="D1972" s="285">
        <v>0</v>
      </c>
      <c r="E1972" s="286">
        <v>0</v>
      </c>
      <c r="F1972" s="285">
        <v>0</v>
      </c>
      <c r="G1972" s="284">
        <v>0</v>
      </c>
      <c r="H1972" s="285">
        <v>0</v>
      </c>
      <c r="I1972" s="286">
        <v>0</v>
      </c>
      <c r="J1972" s="285">
        <v>0</v>
      </c>
      <c r="K1972" s="284">
        <v>0</v>
      </c>
      <c r="L1972" s="285">
        <v>0</v>
      </c>
      <c r="M1972" s="286">
        <v>0</v>
      </c>
      <c r="N1972" s="285">
        <v>0</v>
      </c>
    </row>
    <row r="1973" spans="2:14" x14ac:dyDescent="0.2">
      <c r="B1973" s="104" t="s">
        <v>2047</v>
      </c>
      <c r="C1973" s="284">
        <v>0</v>
      </c>
      <c r="D1973" s="285">
        <v>0</v>
      </c>
      <c r="E1973" s="286">
        <v>0</v>
      </c>
      <c r="F1973" s="285">
        <v>0</v>
      </c>
      <c r="G1973" s="284">
        <v>0</v>
      </c>
      <c r="H1973" s="285">
        <v>0</v>
      </c>
      <c r="I1973" s="286">
        <v>0</v>
      </c>
      <c r="J1973" s="285">
        <v>0</v>
      </c>
      <c r="K1973" s="284">
        <v>0</v>
      </c>
      <c r="L1973" s="285">
        <v>0</v>
      </c>
      <c r="M1973" s="286">
        <v>0</v>
      </c>
      <c r="N1973" s="285">
        <v>0</v>
      </c>
    </row>
    <row r="1974" spans="2:14" x14ac:dyDescent="0.2">
      <c r="B1974" s="104" t="s">
        <v>2048</v>
      </c>
      <c r="C1974" s="284">
        <v>0</v>
      </c>
      <c r="D1974" s="285">
        <v>0</v>
      </c>
      <c r="E1974" s="286">
        <v>0</v>
      </c>
      <c r="F1974" s="285">
        <v>0</v>
      </c>
      <c r="G1974" s="284">
        <v>0</v>
      </c>
      <c r="H1974" s="285">
        <v>0</v>
      </c>
      <c r="I1974" s="286">
        <v>0</v>
      </c>
      <c r="J1974" s="285">
        <v>0</v>
      </c>
      <c r="K1974" s="284">
        <v>0</v>
      </c>
      <c r="L1974" s="285">
        <v>0</v>
      </c>
      <c r="M1974" s="286">
        <v>0</v>
      </c>
      <c r="N1974" s="285">
        <v>0</v>
      </c>
    </row>
    <row r="1975" spans="2:14" x14ac:dyDescent="0.2">
      <c r="B1975" s="104" t="s">
        <v>2049</v>
      </c>
      <c r="C1975" s="284">
        <v>0</v>
      </c>
      <c r="D1975" s="285">
        <v>0</v>
      </c>
      <c r="E1975" s="286">
        <v>0</v>
      </c>
      <c r="F1975" s="285">
        <v>0</v>
      </c>
      <c r="G1975" s="284">
        <v>0</v>
      </c>
      <c r="H1975" s="285">
        <v>0</v>
      </c>
      <c r="I1975" s="286">
        <v>0</v>
      </c>
      <c r="J1975" s="285">
        <v>0</v>
      </c>
      <c r="K1975" s="284">
        <v>0</v>
      </c>
      <c r="L1975" s="285">
        <v>0</v>
      </c>
      <c r="M1975" s="286">
        <v>0</v>
      </c>
      <c r="N1975" s="285">
        <v>0</v>
      </c>
    </row>
    <row r="1976" spans="2:14" x14ac:dyDescent="0.2">
      <c r="B1976" s="104" t="s">
        <v>2050</v>
      </c>
      <c r="C1976" s="284">
        <v>0</v>
      </c>
      <c r="D1976" s="285">
        <v>0</v>
      </c>
      <c r="E1976" s="286">
        <v>0</v>
      </c>
      <c r="F1976" s="285">
        <v>0</v>
      </c>
      <c r="G1976" s="284">
        <v>0</v>
      </c>
      <c r="H1976" s="285">
        <v>0</v>
      </c>
      <c r="I1976" s="286">
        <v>0</v>
      </c>
      <c r="J1976" s="285">
        <v>0</v>
      </c>
      <c r="K1976" s="284">
        <v>0</v>
      </c>
      <c r="L1976" s="285">
        <v>0</v>
      </c>
      <c r="M1976" s="286">
        <v>0</v>
      </c>
      <c r="N1976" s="285">
        <v>0</v>
      </c>
    </row>
    <row r="1977" spans="2:14" x14ac:dyDescent="0.2">
      <c r="B1977" s="104" t="s">
        <v>2051</v>
      </c>
      <c r="C1977" s="284">
        <v>0</v>
      </c>
      <c r="D1977" s="285">
        <v>0</v>
      </c>
      <c r="E1977" s="286">
        <v>0</v>
      </c>
      <c r="F1977" s="285">
        <v>0</v>
      </c>
      <c r="G1977" s="284">
        <v>0</v>
      </c>
      <c r="H1977" s="285">
        <v>0</v>
      </c>
      <c r="I1977" s="286">
        <v>0</v>
      </c>
      <c r="J1977" s="285">
        <v>0</v>
      </c>
      <c r="K1977" s="284">
        <v>0</v>
      </c>
      <c r="L1977" s="285">
        <v>0</v>
      </c>
      <c r="M1977" s="286">
        <v>0</v>
      </c>
      <c r="N1977" s="285">
        <v>0</v>
      </c>
    </row>
    <row r="1978" spans="2:14" x14ac:dyDescent="0.2">
      <c r="B1978" s="104" t="s">
        <v>2052</v>
      </c>
      <c r="C1978" s="284">
        <v>0</v>
      </c>
      <c r="D1978" s="285">
        <v>0</v>
      </c>
      <c r="E1978" s="286">
        <v>0</v>
      </c>
      <c r="F1978" s="285">
        <v>0</v>
      </c>
      <c r="G1978" s="284">
        <v>0</v>
      </c>
      <c r="H1978" s="285">
        <v>0</v>
      </c>
      <c r="I1978" s="286">
        <v>0</v>
      </c>
      <c r="J1978" s="285">
        <v>0</v>
      </c>
      <c r="K1978" s="284">
        <v>0</v>
      </c>
      <c r="L1978" s="285">
        <v>0</v>
      </c>
      <c r="M1978" s="286">
        <v>0</v>
      </c>
      <c r="N1978" s="285">
        <v>0</v>
      </c>
    </row>
    <row r="1979" spans="2:14" x14ac:dyDescent="0.2">
      <c r="B1979" s="104" t="s">
        <v>2053</v>
      </c>
      <c r="C1979" s="284">
        <v>0</v>
      </c>
      <c r="D1979" s="285">
        <v>0</v>
      </c>
      <c r="E1979" s="286">
        <v>0</v>
      </c>
      <c r="F1979" s="285">
        <v>0</v>
      </c>
      <c r="G1979" s="284">
        <v>0</v>
      </c>
      <c r="H1979" s="285">
        <v>0</v>
      </c>
      <c r="I1979" s="286">
        <v>0</v>
      </c>
      <c r="J1979" s="285">
        <v>0</v>
      </c>
      <c r="K1979" s="284">
        <v>0</v>
      </c>
      <c r="L1979" s="285">
        <v>0</v>
      </c>
      <c r="M1979" s="286">
        <v>0</v>
      </c>
      <c r="N1979" s="285">
        <v>0</v>
      </c>
    </row>
    <row r="1980" spans="2:14" x14ac:dyDescent="0.2">
      <c r="B1980" s="104" t="s">
        <v>2054</v>
      </c>
      <c r="C1980" s="284">
        <v>0</v>
      </c>
      <c r="D1980" s="285">
        <v>0</v>
      </c>
      <c r="E1980" s="286">
        <v>0</v>
      </c>
      <c r="F1980" s="285">
        <v>0</v>
      </c>
      <c r="G1980" s="284">
        <v>0</v>
      </c>
      <c r="H1980" s="285">
        <v>0</v>
      </c>
      <c r="I1980" s="286">
        <v>0</v>
      </c>
      <c r="J1980" s="285">
        <v>0</v>
      </c>
      <c r="K1980" s="284">
        <v>0</v>
      </c>
      <c r="L1980" s="285">
        <v>0</v>
      </c>
      <c r="M1980" s="286">
        <v>0</v>
      </c>
      <c r="N1980" s="285">
        <v>0</v>
      </c>
    </row>
    <row r="1981" spans="2:14" x14ac:dyDescent="0.2">
      <c r="B1981" s="104" t="s">
        <v>2055</v>
      </c>
      <c r="C1981" s="284">
        <v>0</v>
      </c>
      <c r="D1981" s="285">
        <v>0</v>
      </c>
      <c r="E1981" s="286">
        <v>0</v>
      </c>
      <c r="F1981" s="285">
        <v>0</v>
      </c>
      <c r="G1981" s="284">
        <v>0</v>
      </c>
      <c r="H1981" s="285">
        <v>0</v>
      </c>
      <c r="I1981" s="286">
        <v>0</v>
      </c>
      <c r="J1981" s="285">
        <v>0</v>
      </c>
      <c r="K1981" s="284">
        <v>0</v>
      </c>
      <c r="L1981" s="285">
        <v>0</v>
      </c>
      <c r="M1981" s="286">
        <v>0</v>
      </c>
      <c r="N1981" s="285">
        <v>0</v>
      </c>
    </row>
    <row r="1982" spans="2:14" x14ac:dyDescent="0.2">
      <c r="B1982" s="104" t="s">
        <v>2056</v>
      </c>
      <c r="C1982" s="284">
        <v>0</v>
      </c>
      <c r="D1982" s="285">
        <v>0</v>
      </c>
      <c r="E1982" s="286">
        <v>0</v>
      </c>
      <c r="F1982" s="285">
        <v>0</v>
      </c>
      <c r="G1982" s="284">
        <v>0</v>
      </c>
      <c r="H1982" s="285">
        <v>0</v>
      </c>
      <c r="I1982" s="286">
        <v>0</v>
      </c>
      <c r="J1982" s="285">
        <v>0</v>
      </c>
      <c r="K1982" s="284">
        <v>0</v>
      </c>
      <c r="L1982" s="285">
        <v>0</v>
      </c>
      <c r="M1982" s="286">
        <v>0</v>
      </c>
      <c r="N1982" s="285">
        <v>0</v>
      </c>
    </row>
    <row r="1983" spans="2:14" x14ac:dyDescent="0.2">
      <c r="B1983" s="104" t="s">
        <v>2057</v>
      </c>
      <c r="C1983" s="284">
        <v>0</v>
      </c>
      <c r="D1983" s="285">
        <v>0</v>
      </c>
      <c r="E1983" s="286">
        <v>0</v>
      </c>
      <c r="F1983" s="285">
        <v>0</v>
      </c>
      <c r="G1983" s="284">
        <v>0</v>
      </c>
      <c r="H1983" s="285">
        <v>0</v>
      </c>
      <c r="I1983" s="286">
        <v>0</v>
      </c>
      <c r="J1983" s="285">
        <v>0</v>
      </c>
      <c r="K1983" s="284">
        <v>0</v>
      </c>
      <c r="L1983" s="285">
        <v>0</v>
      </c>
      <c r="M1983" s="286">
        <v>0</v>
      </c>
      <c r="N1983" s="285">
        <v>0</v>
      </c>
    </row>
    <row r="1984" spans="2:14" x14ac:dyDescent="0.2">
      <c r="B1984" s="104" t="s">
        <v>2058</v>
      </c>
      <c r="C1984" s="284">
        <v>29</v>
      </c>
      <c r="D1984" s="285">
        <v>214.86206896551724</v>
      </c>
      <c r="E1984" s="286">
        <v>0.15724524302225817</v>
      </c>
      <c r="F1984" s="285">
        <v>727</v>
      </c>
      <c r="G1984" s="284">
        <v>48</v>
      </c>
      <c r="H1984" s="285">
        <v>0</v>
      </c>
      <c r="I1984" s="286">
        <v>0</v>
      </c>
      <c r="J1984" s="285">
        <v>0</v>
      </c>
      <c r="K1984" s="284">
        <v>0</v>
      </c>
      <c r="L1984" s="285">
        <v>0</v>
      </c>
      <c r="M1984" s="286">
        <v>0</v>
      </c>
      <c r="N1984" s="285">
        <v>0</v>
      </c>
    </row>
    <row r="1985" spans="2:15" x14ac:dyDescent="0.2">
      <c r="B1985" s="104" t="s">
        <v>2059</v>
      </c>
      <c r="C1985" s="284">
        <v>425</v>
      </c>
      <c r="D1985" s="285">
        <v>162.92235294117648</v>
      </c>
      <c r="E1985" s="286">
        <v>0.16222725685943296</v>
      </c>
      <c r="F1985" s="285">
        <v>521</v>
      </c>
      <c r="G1985" s="284">
        <v>189</v>
      </c>
      <c r="H1985" s="285">
        <v>0</v>
      </c>
      <c r="I1985" s="286">
        <v>0</v>
      </c>
      <c r="J1985" s="285">
        <v>0</v>
      </c>
      <c r="K1985" s="284">
        <v>5</v>
      </c>
      <c r="L1985" s="285">
        <v>53.4</v>
      </c>
      <c r="M1985" s="286">
        <v>0.19098712446351929</v>
      </c>
      <c r="N1985" s="285">
        <v>85</v>
      </c>
    </row>
    <row r="1986" spans="2:15" x14ac:dyDescent="0.2">
      <c r="B1986" s="104" t="s">
        <v>2060</v>
      </c>
      <c r="C1986" s="284">
        <v>1058</v>
      </c>
      <c r="D1986" s="285">
        <v>170.85066162570888</v>
      </c>
      <c r="E1986" s="286">
        <v>0.16730747515285915</v>
      </c>
      <c r="F1986" s="285">
        <v>1076</v>
      </c>
      <c r="G1986" s="284">
        <v>353</v>
      </c>
      <c r="H1986" s="285">
        <v>0</v>
      </c>
      <c r="I1986" s="286">
        <v>0</v>
      </c>
      <c r="J1986" s="285">
        <v>0</v>
      </c>
      <c r="K1986" s="284">
        <v>10</v>
      </c>
      <c r="L1986" s="285">
        <v>108.7</v>
      </c>
      <c r="M1986" s="286">
        <v>0.20443859319164948</v>
      </c>
      <c r="N1986" s="285">
        <v>170</v>
      </c>
    </row>
    <row r="1987" spans="2:15" x14ac:dyDescent="0.2">
      <c r="B1987" s="104" t="s">
        <v>2061</v>
      </c>
      <c r="C1987" s="284">
        <v>619</v>
      </c>
      <c r="D1987" s="285">
        <v>143.4200323101777</v>
      </c>
      <c r="E1987" s="286">
        <v>0.16176242823121267</v>
      </c>
      <c r="F1987" s="285">
        <v>316</v>
      </c>
      <c r="G1987" s="284">
        <v>174</v>
      </c>
      <c r="H1987" s="285">
        <v>0</v>
      </c>
      <c r="I1987" s="286">
        <v>0</v>
      </c>
      <c r="J1987" s="285">
        <v>0</v>
      </c>
      <c r="K1987" s="284">
        <v>0</v>
      </c>
      <c r="L1987" s="285">
        <v>0</v>
      </c>
      <c r="M1987" s="286">
        <v>0</v>
      </c>
      <c r="N1987" s="285">
        <v>0</v>
      </c>
    </row>
    <row r="1988" spans="2:15" x14ac:dyDescent="0.2">
      <c r="B1988" s="104" t="s">
        <v>2062</v>
      </c>
      <c r="C1988" s="284">
        <v>1315</v>
      </c>
      <c r="D1988" s="285">
        <v>146.55589353612169</v>
      </c>
      <c r="E1988" s="286">
        <v>0.1555582819907031</v>
      </c>
      <c r="F1988" s="285">
        <v>433</v>
      </c>
      <c r="G1988" s="284">
        <v>352</v>
      </c>
      <c r="H1988" s="285">
        <v>0</v>
      </c>
      <c r="I1988" s="286">
        <v>0</v>
      </c>
      <c r="J1988" s="285">
        <v>0</v>
      </c>
      <c r="K1988" s="284">
        <v>0</v>
      </c>
      <c r="L1988" s="285">
        <v>0</v>
      </c>
      <c r="M1988" s="286">
        <v>0</v>
      </c>
      <c r="N1988" s="285">
        <v>0</v>
      </c>
    </row>
    <row r="1989" spans="2:15" x14ac:dyDescent="0.2">
      <c r="B1989" s="104" t="s">
        <v>2063</v>
      </c>
      <c r="C1989" s="284">
        <v>1102</v>
      </c>
      <c r="D1989" s="285">
        <v>163.7540834845735</v>
      </c>
      <c r="E1989" s="286">
        <v>0.15413070494232595</v>
      </c>
      <c r="F1989" s="285">
        <v>623</v>
      </c>
      <c r="G1989" s="284">
        <v>876</v>
      </c>
      <c r="H1989" s="285">
        <v>0</v>
      </c>
      <c r="I1989" s="286">
        <v>0</v>
      </c>
      <c r="J1989" s="285">
        <v>0</v>
      </c>
      <c r="K1989" s="284">
        <v>128</v>
      </c>
      <c r="L1989" s="285">
        <v>112.1484375</v>
      </c>
      <c r="M1989" s="286">
        <v>0.19821051323474581</v>
      </c>
      <c r="N1989" s="285">
        <v>314</v>
      </c>
    </row>
    <row r="1990" spans="2:15" x14ac:dyDescent="0.2">
      <c r="B1990" s="104" t="s">
        <v>2064</v>
      </c>
      <c r="C1990" s="284">
        <v>1556</v>
      </c>
      <c r="D1990" s="285">
        <v>158.79241645244215</v>
      </c>
      <c r="E1990" s="286">
        <v>0.14631891686065823</v>
      </c>
      <c r="F1990" s="285">
        <v>452</v>
      </c>
      <c r="G1990" s="284">
        <v>324</v>
      </c>
      <c r="H1990" s="285">
        <v>0</v>
      </c>
      <c r="I1990" s="286">
        <v>0</v>
      </c>
      <c r="J1990" s="285">
        <v>0</v>
      </c>
      <c r="K1990" s="284">
        <v>2</v>
      </c>
      <c r="L1990" s="285">
        <v>153</v>
      </c>
      <c r="M1990" s="286">
        <v>0.2116182572614107</v>
      </c>
      <c r="N1990" s="285">
        <v>176</v>
      </c>
    </row>
    <row r="1991" spans="2:15" x14ac:dyDescent="0.2">
      <c r="B1991" s="104" t="s">
        <v>2065</v>
      </c>
      <c r="C1991" s="284">
        <v>719</v>
      </c>
      <c r="D1991" s="285">
        <v>139.59805285118219</v>
      </c>
      <c r="E1991" s="286">
        <v>0.15166547797495289</v>
      </c>
      <c r="F1991" s="285">
        <v>301</v>
      </c>
      <c r="G1991" s="284">
        <v>424</v>
      </c>
      <c r="H1991" s="285">
        <v>0</v>
      </c>
      <c r="I1991" s="286">
        <v>0</v>
      </c>
      <c r="J1991" s="285">
        <v>0</v>
      </c>
      <c r="K1991" s="284">
        <v>17</v>
      </c>
      <c r="L1991" s="285">
        <v>85.058823529411768</v>
      </c>
      <c r="M1991" s="286">
        <v>0.18924224577934834</v>
      </c>
      <c r="N1991" s="285">
        <v>157</v>
      </c>
    </row>
    <row r="1992" spans="2:15" x14ac:dyDescent="0.2">
      <c r="B1992" s="104" t="s">
        <v>2066</v>
      </c>
      <c r="C1992" s="284">
        <v>0</v>
      </c>
      <c r="D1992" s="285">
        <v>0</v>
      </c>
      <c r="E1992" s="286">
        <v>0</v>
      </c>
      <c r="F1992" s="285">
        <v>0</v>
      </c>
      <c r="G1992" s="284">
        <v>5</v>
      </c>
      <c r="H1992" s="285">
        <v>0</v>
      </c>
      <c r="I1992" s="286">
        <v>0</v>
      </c>
      <c r="J1992" s="285">
        <v>0</v>
      </c>
      <c r="K1992" s="284">
        <v>0</v>
      </c>
      <c r="L1992" s="285">
        <v>0</v>
      </c>
      <c r="M1992" s="286">
        <v>0</v>
      </c>
      <c r="N1992" s="285">
        <v>0</v>
      </c>
    </row>
    <row r="1993" spans="2:15" x14ac:dyDescent="0.2">
      <c r="B1993" s="104" t="s">
        <v>2067</v>
      </c>
      <c r="C1993" s="284">
        <v>686</v>
      </c>
      <c r="D1993" s="285">
        <v>206.30174927113703</v>
      </c>
      <c r="E1993" s="286">
        <v>0.15982450394696723</v>
      </c>
      <c r="F1993" s="285">
        <v>1189</v>
      </c>
      <c r="G1993" s="284">
        <v>166</v>
      </c>
      <c r="H1993" s="285">
        <v>0</v>
      </c>
      <c r="I1993" s="286">
        <v>0</v>
      </c>
      <c r="J1993" s="285">
        <v>0</v>
      </c>
      <c r="K1993" s="284">
        <v>0</v>
      </c>
      <c r="L1993" s="285">
        <v>0</v>
      </c>
      <c r="M1993" s="286">
        <v>0</v>
      </c>
      <c r="N1993" s="285">
        <v>0</v>
      </c>
    </row>
    <row r="1994" spans="2:15" x14ac:dyDescent="0.2">
      <c r="B1994" s="105" t="s">
        <v>2068</v>
      </c>
      <c r="C1994" s="287">
        <v>0</v>
      </c>
      <c r="D1994" s="288">
        <v>0</v>
      </c>
      <c r="E1994" s="289">
        <v>0</v>
      </c>
      <c r="F1994" s="288">
        <v>0</v>
      </c>
      <c r="G1994" s="287">
        <v>0</v>
      </c>
      <c r="H1994" s="288">
        <v>0</v>
      </c>
      <c r="I1994" s="289">
        <v>0</v>
      </c>
      <c r="J1994" s="288">
        <v>0</v>
      </c>
      <c r="K1994" s="287">
        <v>0</v>
      </c>
      <c r="L1994" s="288">
        <v>0</v>
      </c>
      <c r="M1994" s="289">
        <v>0</v>
      </c>
      <c r="N1994" s="288">
        <v>0</v>
      </c>
    </row>
    <row r="1996" spans="2:15" x14ac:dyDescent="0.2">
      <c r="O1996" s="12" t="s">
        <v>313</v>
      </c>
    </row>
    <row r="1997" spans="2:15" x14ac:dyDescent="0.2">
      <c r="O1997" s="12" t="s">
        <v>340</v>
      </c>
    </row>
    <row r="1998" spans="2:15" x14ac:dyDescent="0.2">
      <c r="B1998" s="3" t="s">
        <v>0</v>
      </c>
      <c r="C1998" s="272"/>
      <c r="D1998" s="273"/>
      <c r="E1998" s="274"/>
      <c r="F1998" s="274"/>
      <c r="G1998" s="272"/>
      <c r="H1998" s="273"/>
      <c r="I1998" s="274"/>
      <c r="J1998" s="274"/>
      <c r="K1998" s="272"/>
      <c r="L1998" s="273"/>
      <c r="M1998" s="274"/>
      <c r="N1998" s="274"/>
    </row>
    <row r="1999" spans="2:15" x14ac:dyDescent="0.2">
      <c r="B1999" s="3" t="s">
        <v>277</v>
      </c>
      <c r="C1999" s="272"/>
      <c r="D1999" s="273"/>
      <c r="E1999" s="274"/>
      <c r="F1999" s="274"/>
      <c r="G1999" s="272"/>
      <c r="H1999" s="273"/>
      <c r="I1999" s="274"/>
      <c r="J1999" s="274"/>
      <c r="K1999" s="272"/>
      <c r="L1999" s="273"/>
      <c r="M1999" s="274"/>
      <c r="N1999" s="274"/>
    </row>
    <row r="2000" spans="2:15" x14ac:dyDescent="0.2">
      <c r="B2000" s="103" t="s">
        <v>308</v>
      </c>
      <c r="C2000" s="272"/>
      <c r="D2000" s="273"/>
      <c r="E2000" s="274"/>
      <c r="F2000" s="274"/>
      <c r="G2000" s="272"/>
      <c r="H2000" s="273"/>
      <c r="I2000" s="274"/>
      <c r="J2000" s="274"/>
      <c r="K2000" s="272"/>
      <c r="L2000" s="273"/>
      <c r="M2000" s="274"/>
      <c r="N2000" s="274"/>
    </row>
    <row r="2001" spans="2:14" x14ac:dyDescent="0.2">
      <c r="B2001" s="3"/>
      <c r="C2001" s="101"/>
      <c r="D2001" s="101"/>
      <c r="E2001" s="101"/>
      <c r="F2001" s="101"/>
      <c r="G2001" s="101"/>
      <c r="H2001" s="101"/>
      <c r="I2001" s="101"/>
      <c r="J2001" s="101"/>
      <c r="K2001" s="101"/>
      <c r="L2001" s="101"/>
      <c r="M2001" s="101"/>
      <c r="N2001" s="101"/>
    </row>
    <row r="2002" spans="2:14" x14ac:dyDescent="0.2">
      <c r="B2002" s="109"/>
      <c r="C2002" s="180" t="s">
        <v>152</v>
      </c>
      <c r="D2002" s="275"/>
      <c r="E2002" s="276"/>
      <c r="F2002" s="277"/>
      <c r="G2002" s="180" t="s">
        <v>2699</v>
      </c>
      <c r="H2002" s="275"/>
      <c r="I2002" s="276"/>
      <c r="J2002" s="277"/>
      <c r="K2002" s="180" t="s">
        <v>376</v>
      </c>
      <c r="L2002" s="275"/>
      <c r="M2002" s="276"/>
      <c r="N2002" s="277"/>
    </row>
    <row r="2003" spans="2:14" ht="25.5" x14ac:dyDescent="0.2">
      <c r="B2003" s="181" t="s">
        <v>314</v>
      </c>
      <c r="C2003" s="278" t="s">
        <v>2853</v>
      </c>
      <c r="D2003" s="279" t="s">
        <v>2850</v>
      </c>
      <c r="E2003" s="280" t="s">
        <v>2851</v>
      </c>
      <c r="F2003" s="279" t="s">
        <v>2852</v>
      </c>
      <c r="G2003" s="278" t="s">
        <v>2853</v>
      </c>
      <c r="H2003" s="279" t="s">
        <v>2850</v>
      </c>
      <c r="I2003" s="280" t="s">
        <v>2851</v>
      </c>
      <c r="J2003" s="279" t="s">
        <v>2852</v>
      </c>
      <c r="K2003" s="278" t="s">
        <v>2853</v>
      </c>
      <c r="L2003" s="279" t="s">
        <v>2850</v>
      </c>
      <c r="M2003" s="280" t="s">
        <v>2851</v>
      </c>
      <c r="N2003" s="279" t="s">
        <v>2852</v>
      </c>
    </row>
    <row r="2004" spans="2:14" x14ac:dyDescent="0.2">
      <c r="B2004" s="129" t="s">
        <v>2069</v>
      </c>
      <c r="C2004" s="281">
        <v>523</v>
      </c>
      <c r="D2004" s="282">
        <v>168.74952198852773</v>
      </c>
      <c r="E2004" s="283">
        <v>0.15689620843644225</v>
      </c>
      <c r="F2004" s="282">
        <v>598</v>
      </c>
      <c r="G2004" s="281">
        <v>154</v>
      </c>
      <c r="H2004" s="282">
        <v>0</v>
      </c>
      <c r="I2004" s="283">
        <v>0</v>
      </c>
      <c r="J2004" s="282">
        <v>0</v>
      </c>
      <c r="K2004" s="281">
        <v>0</v>
      </c>
      <c r="L2004" s="282">
        <v>0</v>
      </c>
      <c r="M2004" s="283">
        <v>0</v>
      </c>
      <c r="N2004" s="282">
        <v>0</v>
      </c>
    </row>
    <row r="2005" spans="2:14" x14ac:dyDescent="0.2">
      <c r="B2005" s="104" t="s">
        <v>2070</v>
      </c>
      <c r="C2005" s="284">
        <v>904</v>
      </c>
      <c r="D2005" s="285">
        <v>179.93805309734512</v>
      </c>
      <c r="E2005" s="286">
        <v>0.14826968266729379</v>
      </c>
      <c r="F2005" s="285">
        <v>1092</v>
      </c>
      <c r="G2005" s="284">
        <v>484</v>
      </c>
      <c r="H2005" s="285">
        <v>0</v>
      </c>
      <c r="I2005" s="286">
        <v>0</v>
      </c>
      <c r="J2005" s="285">
        <v>0</v>
      </c>
      <c r="K2005" s="284">
        <v>79</v>
      </c>
      <c r="L2005" s="285">
        <v>103.41772151898734</v>
      </c>
      <c r="M2005" s="286">
        <v>0.19209066114925233</v>
      </c>
      <c r="N2005" s="285">
        <v>310</v>
      </c>
    </row>
    <row r="2006" spans="2:14" x14ac:dyDescent="0.2">
      <c r="B2006" s="104" t="s">
        <v>2071</v>
      </c>
      <c r="C2006" s="284">
        <v>348</v>
      </c>
      <c r="D2006" s="285">
        <v>156.73275862068965</v>
      </c>
      <c r="E2006" s="286">
        <v>0.1201162777894007</v>
      </c>
      <c r="F2006" s="285">
        <v>515</v>
      </c>
      <c r="G2006" s="284">
        <v>82</v>
      </c>
      <c r="H2006" s="285">
        <v>0</v>
      </c>
      <c r="I2006" s="286">
        <v>0</v>
      </c>
      <c r="J2006" s="285">
        <v>0</v>
      </c>
      <c r="K2006" s="284">
        <v>0</v>
      </c>
      <c r="L2006" s="285">
        <v>0</v>
      </c>
      <c r="M2006" s="286">
        <v>0</v>
      </c>
      <c r="N2006" s="285">
        <v>0</v>
      </c>
    </row>
    <row r="2007" spans="2:14" x14ac:dyDescent="0.2">
      <c r="B2007" s="104" t="s">
        <v>2072</v>
      </c>
      <c r="C2007" s="284">
        <v>2</v>
      </c>
      <c r="D2007" s="285">
        <v>831</v>
      </c>
      <c r="E2007" s="286">
        <v>0.22630718954248374</v>
      </c>
      <c r="F2007" s="285">
        <v>1416</v>
      </c>
      <c r="G2007" s="284">
        <v>1</v>
      </c>
      <c r="H2007" s="285">
        <v>0</v>
      </c>
      <c r="I2007" s="286">
        <v>0</v>
      </c>
      <c r="J2007" s="285">
        <v>0</v>
      </c>
      <c r="K2007" s="284">
        <v>0</v>
      </c>
      <c r="L2007" s="285">
        <v>0</v>
      </c>
      <c r="M2007" s="286">
        <v>0</v>
      </c>
      <c r="N2007" s="285">
        <v>0</v>
      </c>
    </row>
    <row r="2008" spans="2:14" x14ac:dyDescent="0.2">
      <c r="B2008" s="104" t="s">
        <v>2073</v>
      </c>
      <c r="C2008" s="284">
        <v>343</v>
      </c>
      <c r="D2008" s="285">
        <v>1280.8775510204082</v>
      </c>
      <c r="E2008" s="286">
        <v>0.34585092405923246</v>
      </c>
      <c r="F2008" s="285">
        <v>5799</v>
      </c>
      <c r="G2008" s="284">
        <v>56</v>
      </c>
      <c r="H2008" s="285">
        <v>0</v>
      </c>
      <c r="I2008" s="286">
        <v>0</v>
      </c>
      <c r="J2008" s="285">
        <v>0</v>
      </c>
      <c r="K2008" s="284">
        <v>1</v>
      </c>
      <c r="L2008" s="285">
        <v>45</v>
      </c>
      <c r="M2008" s="286">
        <v>0.19736842105263164</v>
      </c>
      <c r="N2008" s="285">
        <v>45</v>
      </c>
    </row>
    <row r="2009" spans="2:14" x14ac:dyDescent="0.2">
      <c r="B2009" s="104" t="s">
        <v>2074</v>
      </c>
      <c r="C2009" s="284">
        <v>1433</v>
      </c>
      <c r="D2009" s="285">
        <v>1237.6838799720865</v>
      </c>
      <c r="E2009" s="286">
        <v>0.35515149597671414</v>
      </c>
      <c r="F2009" s="285">
        <v>7328</v>
      </c>
      <c r="G2009" s="284">
        <v>11</v>
      </c>
      <c r="H2009" s="285">
        <v>0</v>
      </c>
      <c r="I2009" s="286">
        <v>0</v>
      </c>
      <c r="J2009" s="285">
        <v>0</v>
      </c>
      <c r="K2009" s="284">
        <v>40</v>
      </c>
      <c r="L2009" s="285">
        <v>125.05</v>
      </c>
      <c r="M2009" s="286">
        <v>0.19053786378180715</v>
      </c>
      <c r="N2009" s="285">
        <v>227</v>
      </c>
    </row>
    <row r="2010" spans="2:14" x14ac:dyDescent="0.2">
      <c r="B2010" s="104" t="s">
        <v>2075</v>
      </c>
      <c r="C2010" s="284">
        <v>42</v>
      </c>
      <c r="D2010" s="285">
        <v>1596.3095238095239</v>
      </c>
      <c r="E2010" s="286">
        <v>0.42111312802668199</v>
      </c>
      <c r="F2010" s="285">
        <v>4984</v>
      </c>
      <c r="G2010" s="284">
        <v>1</v>
      </c>
      <c r="H2010" s="285">
        <v>0</v>
      </c>
      <c r="I2010" s="286">
        <v>0</v>
      </c>
      <c r="J2010" s="285">
        <v>0</v>
      </c>
      <c r="K2010" s="284">
        <v>0</v>
      </c>
      <c r="L2010" s="285">
        <v>0</v>
      </c>
      <c r="M2010" s="286">
        <v>0</v>
      </c>
      <c r="N2010" s="285">
        <v>0</v>
      </c>
    </row>
    <row r="2011" spans="2:14" x14ac:dyDescent="0.2">
      <c r="B2011" s="104" t="s">
        <v>2076</v>
      </c>
      <c r="C2011" s="284">
        <v>37</v>
      </c>
      <c r="D2011" s="285">
        <v>326.27027027027026</v>
      </c>
      <c r="E2011" s="286">
        <v>0.14307385986536447</v>
      </c>
      <c r="F2011" s="285">
        <v>1136</v>
      </c>
      <c r="G2011" s="284">
        <v>0</v>
      </c>
      <c r="H2011" s="285">
        <v>0</v>
      </c>
      <c r="I2011" s="286">
        <v>0</v>
      </c>
      <c r="J2011" s="285">
        <v>0</v>
      </c>
      <c r="K2011" s="284">
        <v>0</v>
      </c>
      <c r="L2011" s="285">
        <v>0</v>
      </c>
      <c r="M2011" s="286">
        <v>0</v>
      </c>
      <c r="N2011" s="285">
        <v>0</v>
      </c>
    </row>
    <row r="2012" spans="2:14" x14ac:dyDescent="0.2">
      <c r="B2012" s="104" t="s">
        <v>2077</v>
      </c>
      <c r="C2012" s="284">
        <v>2</v>
      </c>
      <c r="D2012" s="285">
        <v>1198</v>
      </c>
      <c r="E2012" s="286">
        <v>0.32727769430405673</v>
      </c>
      <c r="F2012" s="285">
        <v>1419</v>
      </c>
      <c r="G2012" s="284">
        <v>0</v>
      </c>
      <c r="H2012" s="285">
        <v>0</v>
      </c>
      <c r="I2012" s="286">
        <v>0</v>
      </c>
      <c r="J2012" s="285">
        <v>0</v>
      </c>
      <c r="K2012" s="284">
        <v>0</v>
      </c>
      <c r="L2012" s="285">
        <v>0</v>
      </c>
      <c r="M2012" s="286">
        <v>0</v>
      </c>
      <c r="N2012" s="285">
        <v>0</v>
      </c>
    </row>
    <row r="2013" spans="2:14" x14ac:dyDescent="0.2">
      <c r="B2013" s="104" t="s">
        <v>2078</v>
      </c>
      <c r="C2013" s="284">
        <v>36</v>
      </c>
      <c r="D2013" s="285">
        <v>57.861111111111114</v>
      </c>
      <c r="E2013" s="286">
        <v>2.9789485727361065E-2</v>
      </c>
      <c r="F2013" s="285">
        <v>796</v>
      </c>
      <c r="G2013" s="284">
        <v>10</v>
      </c>
      <c r="H2013" s="285">
        <v>0</v>
      </c>
      <c r="I2013" s="286">
        <v>0</v>
      </c>
      <c r="J2013" s="285">
        <v>0</v>
      </c>
      <c r="K2013" s="284">
        <v>0</v>
      </c>
      <c r="L2013" s="285">
        <v>0</v>
      </c>
      <c r="M2013" s="286">
        <v>0</v>
      </c>
      <c r="N2013" s="285">
        <v>0</v>
      </c>
    </row>
    <row r="2014" spans="2:14" x14ac:dyDescent="0.2">
      <c r="B2014" s="104" t="s">
        <v>2079</v>
      </c>
      <c r="C2014" s="284">
        <v>418</v>
      </c>
      <c r="D2014" s="285">
        <v>966.42583732057415</v>
      </c>
      <c r="E2014" s="286">
        <v>0.30958973608319162</v>
      </c>
      <c r="F2014" s="285">
        <v>5593</v>
      </c>
      <c r="G2014" s="284">
        <v>42</v>
      </c>
      <c r="H2014" s="285">
        <v>0</v>
      </c>
      <c r="I2014" s="286">
        <v>0</v>
      </c>
      <c r="J2014" s="285">
        <v>0</v>
      </c>
      <c r="K2014" s="284">
        <v>8</v>
      </c>
      <c r="L2014" s="285">
        <v>127.75</v>
      </c>
      <c r="M2014" s="286">
        <v>0.19117096894874663</v>
      </c>
      <c r="N2014" s="285">
        <v>227</v>
      </c>
    </row>
    <row r="2015" spans="2:14" x14ac:dyDescent="0.2">
      <c r="B2015" s="104" t="s">
        <v>2080</v>
      </c>
      <c r="C2015" s="284">
        <v>7</v>
      </c>
      <c r="D2015" s="285">
        <v>1014.8571428571429</v>
      </c>
      <c r="E2015" s="286">
        <v>0.29929221435793729</v>
      </c>
      <c r="F2015" s="285">
        <v>1958</v>
      </c>
      <c r="G2015" s="284">
        <v>0</v>
      </c>
      <c r="H2015" s="285">
        <v>0</v>
      </c>
      <c r="I2015" s="286">
        <v>0</v>
      </c>
      <c r="J2015" s="285">
        <v>0</v>
      </c>
      <c r="K2015" s="284">
        <v>0</v>
      </c>
      <c r="L2015" s="285">
        <v>0</v>
      </c>
      <c r="M2015" s="286">
        <v>0</v>
      </c>
      <c r="N2015" s="285">
        <v>0</v>
      </c>
    </row>
    <row r="2016" spans="2:14" x14ac:dyDescent="0.2">
      <c r="B2016" s="104" t="s">
        <v>2081</v>
      </c>
      <c r="C2016" s="284">
        <v>11</v>
      </c>
      <c r="D2016" s="285">
        <v>132.27272727272728</v>
      </c>
      <c r="E2016" s="286">
        <v>0.10042100904134177</v>
      </c>
      <c r="F2016" s="285">
        <v>441</v>
      </c>
      <c r="G2016" s="284">
        <v>9</v>
      </c>
      <c r="H2016" s="285">
        <v>0</v>
      </c>
      <c r="I2016" s="286">
        <v>0</v>
      </c>
      <c r="J2016" s="285">
        <v>0</v>
      </c>
      <c r="K2016" s="284">
        <v>0</v>
      </c>
      <c r="L2016" s="285">
        <v>0</v>
      </c>
      <c r="M2016" s="286">
        <v>0</v>
      </c>
      <c r="N2016" s="285">
        <v>0</v>
      </c>
    </row>
    <row r="2017" spans="2:14" x14ac:dyDescent="0.2">
      <c r="B2017" s="104" t="s">
        <v>2082</v>
      </c>
      <c r="C2017" s="284">
        <v>74</v>
      </c>
      <c r="D2017" s="285">
        <v>172.72972972972974</v>
      </c>
      <c r="E2017" s="286">
        <v>0.14829682569147939</v>
      </c>
      <c r="F2017" s="285">
        <v>376</v>
      </c>
      <c r="G2017" s="284">
        <v>29</v>
      </c>
      <c r="H2017" s="285">
        <v>0</v>
      </c>
      <c r="I2017" s="286">
        <v>0</v>
      </c>
      <c r="J2017" s="285">
        <v>0</v>
      </c>
      <c r="K2017" s="284">
        <v>0</v>
      </c>
      <c r="L2017" s="285">
        <v>0</v>
      </c>
      <c r="M2017" s="286">
        <v>0</v>
      </c>
      <c r="N2017" s="285">
        <v>0</v>
      </c>
    </row>
    <row r="2018" spans="2:14" x14ac:dyDescent="0.2">
      <c r="B2018" s="104" t="s">
        <v>2083</v>
      </c>
      <c r="C2018" s="284">
        <v>33</v>
      </c>
      <c r="D2018" s="285">
        <v>1575.8181818181818</v>
      </c>
      <c r="E2018" s="286">
        <v>0.43705770620766171</v>
      </c>
      <c r="F2018" s="285">
        <v>3286</v>
      </c>
      <c r="G2018" s="284">
        <v>0</v>
      </c>
      <c r="H2018" s="285">
        <v>0</v>
      </c>
      <c r="I2018" s="286">
        <v>0</v>
      </c>
      <c r="J2018" s="285">
        <v>0</v>
      </c>
      <c r="K2018" s="284">
        <v>0</v>
      </c>
      <c r="L2018" s="285">
        <v>0</v>
      </c>
      <c r="M2018" s="286">
        <v>0</v>
      </c>
      <c r="N2018" s="285">
        <v>0</v>
      </c>
    </row>
    <row r="2019" spans="2:14" x14ac:dyDescent="0.2">
      <c r="B2019" s="104" t="s">
        <v>2084</v>
      </c>
      <c r="C2019" s="284">
        <v>46</v>
      </c>
      <c r="D2019" s="285">
        <v>2417.1304347826085</v>
      </c>
      <c r="E2019" s="286">
        <v>0.62595987119147889</v>
      </c>
      <c r="F2019" s="285">
        <v>7882</v>
      </c>
      <c r="G2019" s="284">
        <v>0</v>
      </c>
      <c r="H2019" s="285">
        <v>0</v>
      </c>
      <c r="I2019" s="286">
        <v>0</v>
      </c>
      <c r="J2019" s="285">
        <v>0</v>
      </c>
      <c r="K2019" s="284">
        <v>0</v>
      </c>
      <c r="L2019" s="285">
        <v>0</v>
      </c>
      <c r="M2019" s="286">
        <v>0</v>
      </c>
      <c r="N2019" s="285">
        <v>0</v>
      </c>
    </row>
    <row r="2020" spans="2:14" x14ac:dyDescent="0.2">
      <c r="B2020" s="104" t="s">
        <v>2085</v>
      </c>
      <c r="C2020" s="284">
        <v>0</v>
      </c>
      <c r="D2020" s="285">
        <v>0</v>
      </c>
      <c r="E2020" s="286">
        <v>0</v>
      </c>
      <c r="F2020" s="285">
        <v>0</v>
      </c>
      <c r="G2020" s="284">
        <v>1</v>
      </c>
      <c r="H2020" s="285">
        <v>0</v>
      </c>
      <c r="I2020" s="286">
        <v>0</v>
      </c>
      <c r="J2020" s="285">
        <v>0</v>
      </c>
      <c r="K2020" s="284">
        <v>0</v>
      </c>
      <c r="L2020" s="285">
        <v>0</v>
      </c>
      <c r="M2020" s="286">
        <v>0</v>
      </c>
      <c r="N2020" s="285">
        <v>0</v>
      </c>
    </row>
    <row r="2021" spans="2:14" x14ac:dyDescent="0.2">
      <c r="B2021" s="104" t="s">
        <v>2086</v>
      </c>
      <c r="C2021" s="284">
        <v>155</v>
      </c>
      <c r="D2021" s="285">
        <v>185.6258064516129</v>
      </c>
      <c r="E2021" s="286">
        <v>0.1299067192819281</v>
      </c>
      <c r="F2021" s="285">
        <v>452</v>
      </c>
      <c r="G2021" s="284">
        <v>54</v>
      </c>
      <c r="H2021" s="285">
        <v>0</v>
      </c>
      <c r="I2021" s="286">
        <v>0</v>
      </c>
      <c r="J2021" s="285">
        <v>0</v>
      </c>
      <c r="K2021" s="284">
        <v>0</v>
      </c>
      <c r="L2021" s="285">
        <v>0</v>
      </c>
      <c r="M2021" s="286">
        <v>0</v>
      </c>
      <c r="N2021" s="285">
        <v>0</v>
      </c>
    </row>
    <row r="2022" spans="2:14" x14ac:dyDescent="0.2">
      <c r="B2022" s="104" t="s">
        <v>2087</v>
      </c>
      <c r="C2022" s="284">
        <v>166</v>
      </c>
      <c r="D2022" s="285">
        <v>151.33132530120483</v>
      </c>
      <c r="E2022" s="286">
        <v>0.1381739977008587</v>
      </c>
      <c r="F2022" s="285">
        <v>406</v>
      </c>
      <c r="G2022" s="284">
        <v>30</v>
      </c>
      <c r="H2022" s="285">
        <v>0</v>
      </c>
      <c r="I2022" s="286">
        <v>0</v>
      </c>
      <c r="J2022" s="285">
        <v>0</v>
      </c>
      <c r="K2022" s="284">
        <v>0</v>
      </c>
      <c r="L2022" s="285">
        <v>0</v>
      </c>
      <c r="M2022" s="286">
        <v>0</v>
      </c>
      <c r="N2022" s="285">
        <v>0</v>
      </c>
    </row>
    <row r="2023" spans="2:14" x14ac:dyDescent="0.2">
      <c r="B2023" s="104" t="s">
        <v>2088</v>
      </c>
      <c r="C2023" s="284">
        <v>1574</v>
      </c>
      <c r="D2023" s="285">
        <v>144.16327827191867</v>
      </c>
      <c r="E2023" s="286">
        <v>0.14274319209339859</v>
      </c>
      <c r="F2023" s="285">
        <v>761</v>
      </c>
      <c r="G2023" s="284">
        <v>980</v>
      </c>
      <c r="H2023" s="285">
        <v>0</v>
      </c>
      <c r="I2023" s="286">
        <v>0</v>
      </c>
      <c r="J2023" s="285">
        <v>0</v>
      </c>
      <c r="K2023" s="284">
        <v>45</v>
      </c>
      <c r="L2023" s="285">
        <v>116.24444444444444</v>
      </c>
      <c r="M2023" s="286">
        <v>0.20045217657878611</v>
      </c>
      <c r="N2023" s="285">
        <v>354</v>
      </c>
    </row>
    <row r="2024" spans="2:14" x14ac:dyDescent="0.2">
      <c r="B2024" s="104" t="s">
        <v>2089</v>
      </c>
      <c r="C2024" s="284">
        <v>1601</v>
      </c>
      <c r="D2024" s="285">
        <v>152.45346658338539</v>
      </c>
      <c r="E2024" s="286">
        <v>0.14554225488588424</v>
      </c>
      <c r="F2024" s="285">
        <v>685</v>
      </c>
      <c r="G2024" s="284">
        <v>483</v>
      </c>
      <c r="H2024" s="285">
        <v>0</v>
      </c>
      <c r="I2024" s="286">
        <v>0</v>
      </c>
      <c r="J2024" s="285">
        <v>0</v>
      </c>
      <c r="K2024" s="284">
        <v>43</v>
      </c>
      <c r="L2024" s="285">
        <v>104.30232558139535</v>
      </c>
      <c r="M2024" s="286">
        <v>0.20067114093959737</v>
      </c>
      <c r="N2024" s="285">
        <v>227</v>
      </c>
    </row>
    <row r="2025" spans="2:14" x14ac:dyDescent="0.2">
      <c r="B2025" s="104" t="s">
        <v>2090</v>
      </c>
      <c r="C2025" s="284">
        <v>208</v>
      </c>
      <c r="D2025" s="285">
        <v>1548.7836538461538</v>
      </c>
      <c r="E2025" s="286">
        <v>0.41715485180926337</v>
      </c>
      <c r="F2025" s="285">
        <v>8162</v>
      </c>
      <c r="G2025" s="284">
        <v>27</v>
      </c>
      <c r="H2025" s="285">
        <v>0</v>
      </c>
      <c r="I2025" s="286">
        <v>0</v>
      </c>
      <c r="J2025" s="285">
        <v>0</v>
      </c>
      <c r="K2025" s="284">
        <v>0</v>
      </c>
      <c r="L2025" s="285">
        <v>0</v>
      </c>
      <c r="M2025" s="286">
        <v>0</v>
      </c>
      <c r="N2025" s="285">
        <v>0</v>
      </c>
    </row>
    <row r="2026" spans="2:14" x14ac:dyDescent="0.2">
      <c r="B2026" s="104" t="s">
        <v>2091</v>
      </c>
      <c r="C2026" s="284">
        <v>126</v>
      </c>
      <c r="D2026" s="285">
        <v>3136.5238095238096</v>
      </c>
      <c r="E2026" s="286">
        <v>0.69101164852303998</v>
      </c>
      <c r="F2026" s="285">
        <v>7900</v>
      </c>
      <c r="G2026" s="284">
        <v>4</v>
      </c>
      <c r="H2026" s="285">
        <v>0</v>
      </c>
      <c r="I2026" s="286">
        <v>0</v>
      </c>
      <c r="J2026" s="285">
        <v>0</v>
      </c>
      <c r="K2026" s="284">
        <v>1</v>
      </c>
      <c r="L2026" s="285">
        <v>123</v>
      </c>
      <c r="M2026" s="286">
        <v>0.2009803921568627</v>
      </c>
      <c r="N2026" s="285">
        <v>123</v>
      </c>
    </row>
    <row r="2027" spans="2:14" x14ac:dyDescent="0.2">
      <c r="B2027" s="104" t="s">
        <v>2092</v>
      </c>
      <c r="C2027" s="284">
        <v>407</v>
      </c>
      <c r="D2027" s="285">
        <v>3006.7297297297296</v>
      </c>
      <c r="E2027" s="286">
        <v>0.62987316466563792</v>
      </c>
      <c r="F2027" s="285">
        <v>10229</v>
      </c>
      <c r="G2027" s="284">
        <v>48</v>
      </c>
      <c r="H2027" s="285">
        <v>0</v>
      </c>
      <c r="I2027" s="286">
        <v>0</v>
      </c>
      <c r="J2027" s="285">
        <v>0</v>
      </c>
      <c r="K2027" s="284">
        <v>15</v>
      </c>
      <c r="L2027" s="285">
        <v>202.4</v>
      </c>
      <c r="M2027" s="286">
        <v>0.20088665387414806</v>
      </c>
      <c r="N2027" s="285">
        <v>320</v>
      </c>
    </row>
    <row r="2028" spans="2:14" x14ac:dyDescent="0.2">
      <c r="B2028" s="104" t="s">
        <v>2093</v>
      </c>
      <c r="C2028" s="284">
        <v>23</v>
      </c>
      <c r="D2028" s="285">
        <v>1479.4347826086957</v>
      </c>
      <c r="E2028" s="286">
        <v>0.40729435985827833</v>
      </c>
      <c r="F2028" s="285">
        <v>2770</v>
      </c>
      <c r="G2028" s="284">
        <v>0</v>
      </c>
      <c r="H2028" s="285">
        <v>0</v>
      </c>
      <c r="I2028" s="286">
        <v>0</v>
      </c>
      <c r="J2028" s="285">
        <v>0</v>
      </c>
      <c r="K2028" s="284">
        <v>0</v>
      </c>
      <c r="L2028" s="285">
        <v>0</v>
      </c>
      <c r="M2028" s="286">
        <v>0</v>
      </c>
      <c r="N2028" s="285">
        <v>0</v>
      </c>
    </row>
    <row r="2029" spans="2:14" x14ac:dyDescent="0.2">
      <c r="B2029" s="104" t="s">
        <v>2094</v>
      </c>
      <c r="C2029" s="284">
        <v>164</v>
      </c>
      <c r="D2029" s="285">
        <v>1278.6219512195121</v>
      </c>
      <c r="E2029" s="286">
        <v>0.39177272421549802</v>
      </c>
      <c r="F2029" s="285">
        <v>6956</v>
      </c>
      <c r="G2029" s="284">
        <v>59</v>
      </c>
      <c r="H2029" s="285">
        <v>0</v>
      </c>
      <c r="I2029" s="286">
        <v>0</v>
      </c>
      <c r="J2029" s="285">
        <v>0</v>
      </c>
      <c r="K2029" s="284">
        <v>2</v>
      </c>
      <c r="L2029" s="285">
        <v>168</v>
      </c>
      <c r="M2029" s="286">
        <v>0.20400728597449902</v>
      </c>
      <c r="N2029" s="285">
        <v>214</v>
      </c>
    </row>
    <row r="2030" spans="2:14" x14ac:dyDescent="0.2">
      <c r="B2030" s="104" t="s">
        <v>2095</v>
      </c>
      <c r="C2030" s="284">
        <v>0</v>
      </c>
      <c r="D2030" s="285">
        <v>0</v>
      </c>
      <c r="E2030" s="286">
        <v>0</v>
      </c>
      <c r="F2030" s="285">
        <v>0</v>
      </c>
      <c r="G2030" s="284">
        <v>0</v>
      </c>
      <c r="H2030" s="285">
        <v>0</v>
      </c>
      <c r="I2030" s="286">
        <v>0</v>
      </c>
      <c r="J2030" s="285">
        <v>0</v>
      </c>
      <c r="K2030" s="284">
        <v>0</v>
      </c>
      <c r="L2030" s="285">
        <v>0</v>
      </c>
      <c r="M2030" s="286">
        <v>0</v>
      </c>
      <c r="N2030" s="285">
        <v>0</v>
      </c>
    </row>
    <row r="2031" spans="2:14" x14ac:dyDescent="0.2">
      <c r="B2031" s="104" t="s">
        <v>2096</v>
      </c>
      <c r="C2031" s="284">
        <v>40</v>
      </c>
      <c r="D2031" s="285">
        <v>2068.6</v>
      </c>
      <c r="E2031" s="286">
        <v>0.4322076836689388</v>
      </c>
      <c r="F2031" s="285">
        <v>5926</v>
      </c>
      <c r="G2031" s="284">
        <v>4</v>
      </c>
      <c r="H2031" s="285">
        <v>0</v>
      </c>
      <c r="I2031" s="286">
        <v>0</v>
      </c>
      <c r="J2031" s="285">
        <v>0</v>
      </c>
      <c r="K2031" s="284">
        <v>0</v>
      </c>
      <c r="L2031" s="285">
        <v>0</v>
      </c>
      <c r="M2031" s="286">
        <v>0</v>
      </c>
      <c r="N2031" s="285">
        <v>0</v>
      </c>
    </row>
    <row r="2032" spans="2:14" x14ac:dyDescent="0.2">
      <c r="B2032" s="104" t="s">
        <v>2097</v>
      </c>
      <c r="C2032" s="284">
        <v>842</v>
      </c>
      <c r="D2032" s="285">
        <v>412.95130641330167</v>
      </c>
      <c r="E2032" s="286">
        <v>0.18371593286143084</v>
      </c>
      <c r="F2032" s="285">
        <v>2595</v>
      </c>
      <c r="G2032" s="284">
        <v>135</v>
      </c>
      <c r="H2032" s="285">
        <v>0</v>
      </c>
      <c r="I2032" s="286">
        <v>0</v>
      </c>
      <c r="J2032" s="285">
        <v>0</v>
      </c>
      <c r="K2032" s="284">
        <v>2</v>
      </c>
      <c r="L2032" s="285">
        <v>204.5</v>
      </c>
      <c r="M2032" s="286">
        <v>0.20594159113796584</v>
      </c>
      <c r="N2032" s="285">
        <v>207</v>
      </c>
    </row>
    <row r="2033" spans="2:14" x14ac:dyDescent="0.2">
      <c r="B2033" s="104" t="s">
        <v>2098</v>
      </c>
      <c r="C2033" s="284">
        <v>6</v>
      </c>
      <c r="D2033" s="285">
        <v>115.66666666666667</v>
      </c>
      <c r="E2033" s="286">
        <v>0.1327467482785003</v>
      </c>
      <c r="F2033" s="285">
        <v>144</v>
      </c>
      <c r="G2033" s="284">
        <v>5</v>
      </c>
      <c r="H2033" s="285">
        <v>0</v>
      </c>
      <c r="I2033" s="286">
        <v>0</v>
      </c>
      <c r="J2033" s="285">
        <v>0</v>
      </c>
      <c r="K2033" s="284">
        <v>0</v>
      </c>
      <c r="L2033" s="285">
        <v>0</v>
      </c>
      <c r="M2033" s="286">
        <v>0</v>
      </c>
      <c r="N2033" s="285">
        <v>0</v>
      </c>
    </row>
    <row r="2034" spans="2:14" x14ac:dyDescent="0.2">
      <c r="B2034" s="104" t="s">
        <v>2099</v>
      </c>
      <c r="C2034" s="284">
        <v>63</v>
      </c>
      <c r="D2034" s="285">
        <v>50.666666666666664</v>
      </c>
      <c r="E2034" s="286">
        <v>2.611747956503585E-2</v>
      </c>
      <c r="F2034" s="285">
        <v>257</v>
      </c>
      <c r="G2034" s="284">
        <v>4</v>
      </c>
      <c r="H2034" s="285">
        <v>0</v>
      </c>
      <c r="I2034" s="286">
        <v>0</v>
      </c>
      <c r="J2034" s="285">
        <v>0</v>
      </c>
      <c r="K2034" s="284">
        <v>0</v>
      </c>
      <c r="L2034" s="285">
        <v>0</v>
      </c>
      <c r="M2034" s="286">
        <v>0</v>
      </c>
      <c r="N2034" s="285">
        <v>0</v>
      </c>
    </row>
    <row r="2035" spans="2:14" x14ac:dyDescent="0.2">
      <c r="B2035" s="104" t="s">
        <v>2100</v>
      </c>
      <c r="C2035" s="284">
        <v>123</v>
      </c>
      <c r="D2035" s="285">
        <v>1278.1382113821139</v>
      </c>
      <c r="E2035" s="286">
        <v>0.40348067560318968</v>
      </c>
      <c r="F2035" s="285">
        <v>3267</v>
      </c>
      <c r="G2035" s="284">
        <v>7</v>
      </c>
      <c r="H2035" s="285">
        <v>0</v>
      </c>
      <c r="I2035" s="286">
        <v>0</v>
      </c>
      <c r="J2035" s="285">
        <v>0</v>
      </c>
      <c r="K2035" s="284">
        <v>0</v>
      </c>
      <c r="L2035" s="285">
        <v>0</v>
      </c>
      <c r="M2035" s="286">
        <v>0</v>
      </c>
      <c r="N2035" s="285">
        <v>0</v>
      </c>
    </row>
    <row r="2036" spans="2:14" x14ac:dyDescent="0.2">
      <c r="B2036" s="104" t="s">
        <v>2101</v>
      </c>
      <c r="C2036" s="284">
        <v>29</v>
      </c>
      <c r="D2036" s="285">
        <v>1512.6896551724137</v>
      </c>
      <c r="E2036" s="286">
        <v>0.41382172875376155</v>
      </c>
      <c r="F2036" s="285">
        <v>2396</v>
      </c>
      <c r="G2036" s="284">
        <v>0</v>
      </c>
      <c r="H2036" s="285">
        <v>0</v>
      </c>
      <c r="I2036" s="286">
        <v>0</v>
      </c>
      <c r="J2036" s="285">
        <v>0</v>
      </c>
      <c r="K2036" s="284">
        <v>0</v>
      </c>
      <c r="L2036" s="285">
        <v>0</v>
      </c>
      <c r="M2036" s="286">
        <v>0</v>
      </c>
      <c r="N2036" s="285">
        <v>0</v>
      </c>
    </row>
    <row r="2037" spans="2:14" x14ac:dyDescent="0.2">
      <c r="B2037" s="104" t="s">
        <v>2102</v>
      </c>
      <c r="C2037" s="284">
        <v>258</v>
      </c>
      <c r="D2037" s="285">
        <v>159.74806201550388</v>
      </c>
      <c r="E2037" s="286">
        <v>0.13828495121525686</v>
      </c>
      <c r="F2037" s="285">
        <v>354</v>
      </c>
      <c r="G2037" s="284">
        <v>49</v>
      </c>
      <c r="H2037" s="285">
        <v>0</v>
      </c>
      <c r="I2037" s="286">
        <v>0</v>
      </c>
      <c r="J2037" s="285">
        <v>0</v>
      </c>
      <c r="K2037" s="284">
        <v>3</v>
      </c>
      <c r="L2037" s="285">
        <v>154.33333333333334</v>
      </c>
      <c r="M2037" s="286">
        <v>0.20218340611353702</v>
      </c>
      <c r="N2037" s="285">
        <v>205</v>
      </c>
    </row>
    <row r="2038" spans="2:14" x14ac:dyDescent="0.2">
      <c r="B2038" s="104" t="s">
        <v>2103</v>
      </c>
      <c r="C2038" s="284">
        <v>0</v>
      </c>
      <c r="D2038" s="285">
        <v>0</v>
      </c>
      <c r="E2038" s="286">
        <v>0</v>
      </c>
      <c r="F2038" s="285">
        <v>0</v>
      </c>
      <c r="G2038" s="284">
        <v>0</v>
      </c>
      <c r="H2038" s="285">
        <v>0</v>
      </c>
      <c r="I2038" s="286">
        <v>0</v>
      </c>
      <c r="J2038" s="285">
        <v>0</v>
      </c>
      <c r="K2038" s="284">
        <v>0</v>
      </c>
      <c r="L2038" s="285">
        <v>0</v>
      </c>
      <c r="M2038" s="286">
        <v>0</v>
      </c>
      <c r="N2038" s="285">
        <v>0</v>
      </c>
    </row>
    <row r="2039" spans="2:14" x14ac:dyDescent="0.2">
      <c r="B2039" s="104" t="s">
        <v>2104</v>
      </c>
      <c r="C2039" s="284">
        <v>1050</v>
      </c>
      <c r="D2039" s="285">
        <v>116.42285714285714</v>
      </c>
      <c r="E2039" s="286">
        <v>0.12902109083847235</v>
      </c>
      <c r="F2039" s="285">
        <v>370</v>
      </c>
      <c r="G2039" s="284">
        <v>298</v>
      </c>
      <c r="H2039" s="285">
        <v>0</v>
      </c>
      <c r="I2039" s="286">
        <v>0</v>
      </c>
      <c r="J2039" s="285">
        <v>0</v>
      </c>
      <c r="K2039" s="284">
        <v>3</v>
      </c>
      <c r="L2039" s="285">
        <v>71</v>
      </c>
      <c r="M2039" s="286">
        <v>0.19103139013452908</v>
      </c>
      <c r="N2039" s="285">
        <v>99</v>
      </c>
    </row>
    <row r="2040" spans="2:14" x14ac:dyDescent="0.2">
      <c r="B2040" s="104" t="s">
        <v>2105</v>
      </c>
      <c r="C2040" s="284">
        <v>14</v>
      </c>
      <c r="D2040" s="285">
        <v>153.28571428571428</v>
      </c>
      <c r="E2040" s="286">
        <v>0.13691463570243712</v>
      </c>
      <c r="F2040" s="285">
        <v>229</v>
      </c>
      <c r="G2040" s="284">
        <v>8</v>
      </c>
      <c r="H2040" s="285">
        <v>0</v>
      </c>
      <c r="I2040" s="286">
        <v>0</v>
      </c>
      <c r="J2040" s="285">
        <v>0</v>
      </c>
      <c r="K2040" s="284">
        <v>0</v>
      </c>
      <c r="L2040" s="285">
        <v>0</v>
      </c>
      <c r="M2040" s="286">
        <v>0</v>
      </c>
      <c r="N2040" s="285">
        <v>0</v>
      </c>
    </row>
    <row r="2041" spans="2:14" x14ac:dyDescent="0.2">
      <c r="B2041" s="104" t="s">
        <v>2106</v>
      </c>
      <c r="C2041" s="284">
        <v>463</v>
      </c>
      <c r="D2041" s="285">
        <v>174.35637149028076</v>
      </c>
      <c r="E2041" s="286">
        <v>0.12127908898336903</v>
      </c>
      <c r="F2041" s="285">
        <v>5433</v>
      </c>
      <c r="G2041" s="284">
        <v>154</v>
      </c>
      <c r="H2041" s="285">
        <v>0</v>
      </c>
      <c r="I2041" s="286">
        <v>0</v>
      </c>
      <c r="J2041" s="285">
        <v>0</v>
      </c>
      <c r="K2041" s="284">
        <v>0</v>
      </c>
      <c r="L2041" s="285">
        <v>0</v>
      </c>
      <c r="M2041" s="286">
        <v>0</v>
      </c>
      <c r="N2041" s="285">
        <v>0</v>
      </c>
    </row>
    <row r="2042" spans="2:14" x14ac:dyDescent="0.2">
      <c r="B2042" s="104" t="s">
        <v>2107</v>
      </c>
      <c r="C2042" s="284">
        <v>11</v>
      </c>
      <c r="D2042" s="285">
        <v>1783.4545454545455</v>
      </c>
      <c r="E2042" s="286">
        <v>0.45526908171079805</v>
      </c>
      <c r="F2042" s="285">
        <v>2699</v>
      </c>
      <c r="G2042" s="284">
        <v>0</v>
      </c>
      <c r="H2042" s="285">
        <v>0</v>
      </c>
      <c r="I2042" s="286">
        <v>0</v>
      </c>
      <c r="J2042" s="285">
        <v>0</v>
      </c>
      <c r="K2042" s="284">
        <v>0</v>
      </c>
      <c r="L2042" s="285">
        <v>0</v>
      </c>
      <c r="M2042" s="286">
        <v>0</v>
      </c>
      <c r="N2042" s="285">
        <v>0</v>
      </c>
    </row>
    <row r="2043" spans="2:14" x14ac:dyDescent="0.2">
      <c r="B2043" s="104" t="s">
        <v>2108</v>
      </c>
      <c r="C2043" s="284">
        <v>46</v>
      </c>
      <c r="D2043" s="285">
        <v>342.58695652173913</v>
      </c>
      <c r="E2043" s="286">
        <v>0.11926619391068094</v>
      </c>
      <c r="F2043" s="285">
        <v>1099</v>
      </c>
      <c r="G2043" s="284">
        <v>7</v>
      </c>
      <c r="H2043" s="285">
        <v>0</v>
      </c>
      <c r="I2043" s="286">
        <v>0</v>
      </c>
      <c r="J2043" s="285">
        <v>0</v>
      </c>
      <c r="K2043" s="284">
        <v>0</v>
      </c>
      <c r="L2043" s="285">
        <v>0</v>
      </c>
      <c r="M2043" s="286">
        <v>0</v>
      </c>
      <c r="N2043" s="285">
        <v>0</v>
      </c>
    </row>
    <row r="2044" spans="2:14" x14ac:dyDescent="0.2">
      <c r="B2044" s="104" t="s">
        <v>2109</v>
      </c>
      <c r="C2044" s="284">
        <v>939</v>
      </c>
      <c r="D2044" s="285">
        <v>141.23003194888179</v>
      </c>
      <c r="E2044" s="286">
        <v>0.14800516955054377</v>
      </c>
      <c r="F2044" s="285">
        <v>436</v>
      </c>
      <c r="G2044" s="284">
        <v>276</v>
      </c>
      <c r="H2044" s="285">
        <v>0</v>
      </c>
      <c r="I2044" s="286">
        <v>0</v>
      </c>
      <c r="J2044" s="285">
        <v>0</v>
      </c>
      <c r="K2044" s="284">
        <v>2</v>
      </c>
      <c r="L2044" s="285">
        <v>108.5</v>
      </c>
      <c r="M2044" s="286">
        <v>0.19602529358626919</v>
      </c>
      <c r="N2044" s="285">
        <v>156</v>
      </c>
    </row>
    <row r="2045" spans="2:14" x14ac:dyDescent="0.2">
      <c r="B2045" s="104" t="s">
        <v>2110</v>
      </c>
      <c r="C2045" s="284">
        <v>11</v>
      </c>
      <c r="D2045" s="285">
        <v>1801.2727272727273</v>
      </c>
      <c r="E2045" s="286">
        <v>0.46213411078717193</v>
      </c>
      <c r="F2045" s="285">
        <v>4869</v>
      </c>
      <c r="G2045" s="284">
        <v>4</v>
      </c>
      <c r="H2045" s="285">
        <v>0</v>
      </c>
      <c r="I2045" s="286">
        <v>0</v>
      </c>
      <c r="J2045" s="285">
        <v>0</v>
      </c>
      <c r="K2045" s="284">
        <v>0</v>
      </c>
      <c r="L2045" s="285">
        <v>0</v>
      </c>
      <c r="M2045" s="286">
        <v>0</v>
      </c>
      <c r="N2045" s="285">
        <v>0</v>
      </c>
    </row>
    <row r="2046" spans="2:14" x14ac:dyDescent="0.2">
      <c r="B2046" s="104" t="s">
        <v>2111</v>
      </c>
      <c r="C2046" s="284">
        <v>106</v>
      </c>
      <c r="D2046" s="285">
        <v>1155.8018867924529</v>
      </c>
      <c r="E2046" s="286">
        <v>0.35451583406639187</v>
      </c>
      <c r="F2046" s="285">
        <v>4299</v>
      </c>
      <c r="G2046" s="284">
        <v>11</v>
      </c>
      <c r="H2046" s="285">
        <v>0</v>
      </c>
      <c r="I2046" s="286">
        <v>0</v>
      </c>
      <c r="J2046" s="285">
        <v>0</v>
      </c>
      <c r="K2046" s="284">
        <v>22</v>
      </c>
      <c r="L2046" s="285">
        <v>177.13636363636363</v>
      </c>
      <c r="M2046" s="286">
        <v>0.20009242144177453</v>
      </c>
      <c r="N2046" s="285">
        <v>307</v>
      </c>
    </row>
    <row r="2047" spans="2:14" x14ac:dyDescent="0.2">
      <c r="B2047" s="104" t="s">
        <v>2112</v>
      </c>
      <c r="C2047" s="284">
        <v>114</v>
      </c>
      <c r="D2047" s="285">
        <v>2072.4649122807018</v>
      </c>
      <c r="E2047" s="286">
        <v>0.57607071014934474</v>
      </c>
      <c r="F2047" s="285">
        <v>6567</v>
      </c>
      <c r="G2047" s="284">
        <v>11</v>
      </c>
      <c r="H2047" s="285">
        <v>0</v>
      </c>
      <c r="I2047" s="286">
        <v>0</v>
      </c>
      <c r="J2047" s="285">
        <v>0</v>
      </c>
      <c r="K2047" s="284">
        <v>0</v>
      </c>
      <c r="L2047" s="285">
        <v>0</v>
      </c>
      <c r="M2047" s="286">
        <v>0</v>
      </c>
      <c r="N2047" s="285">
        <v>0</v>
      </c>
    </row>
    <row r="2048" spans="2:14" x14ac:dyDescent="0.2">
      <c r="B2048" s="104" t="s">
        <v>2113</v>
      </c>
      <c r="C2048" s="284">
        <v>6</v>
      </c>
      <c r="D2048" s="285">
        <v>285.33333333333331</v>
      </c>
      <c r="E2048" s="286">
        <v>0.2461184588844163</v>
      </c>
      <c r="F2048" s="285">
        <v>349</v>
      </c>
      <c r="G2048" s="284">
        <v>3</v>
      </c>
      <c r="H2048" s="285">
        <v>0</v>
      </c>
      <c r="I2048" s="286">
        <v>0</v>
      </c>
      <c r="J2048" s="285">
        <v>0</v>
      </c>
      <c r="K2048" s="284">
        <v>0</v>
      </c>
      <c r="L2048" s="285">
        <v>0</v>
      </c>
      <c r="M2048" s="286">
        <v>0</v>
      </c>
      <c r="N2048" s="285">
        <v>0</v>
      </c>
    </row>
    <row r="2049" spans="2:15" x14ac:dyDescent="0.2">
      <c r="B2049" s="104" t="s">
        <v>2114</v>
      </c>
      <c r="C2049" s="284">
        <v>19</v>
      </c>
      <c r="D2049" s="285">
        <v>179.84210526315789</v>
      </c>
      <c r="E2049" s="286">
        <v>0.16284611352046885</v>
      </c>
      <c r="F2049" s="285">
        <v>258</v>
      </c>
      <c r="G2049" s="284">
        <v>7</v>
      </c>
      <c r="H2049" s="285">
        <v>0</v>
      </c>
      <c r="I2049" s="286">
        <v>0</v>
      </c>
      <c r="J2049" s="285">
        <v>0</v>
      </c>
      <c r="K2049" s="284">
        <v>0</v>
      </c>
      <c r="L2049" s="285">
        <v>0</v>
      </c>
      <c r="M2049" s="286">
        <v>0</v>
      </c>
      <c r="N2049" s="285">
        <v>0</v>
      </c>
    </row>
    <row r="2050" spans="2:15" x14ac:dyDescent="0.2">
      <c r="B2050" s="104" t="s">
        <v>2115</v>
      </c>
      <c r="C2050" s="284">
        <v>0</v>
      </c>
      <c r="D2050" s="285">
        <v>0</v>
      </c>
      <c r="E2050" s="286">
        <v>0</v>
      </c>
      <c r="F2050" s="285">
        <v>0</v>
      </c>
      <c r="G2050" s="284">
        <v>0</v>
      </c>
      <c r="H2050" s="285">
        <v>0</v>
      </c>
      <c r="I2050" s="286">
        <v>0</v>
      </c>
      <c r="J2050" s="285">
        <v>0</v>
      </c>
      <c r="K2050" s="284">
        <v>0</v>
      </c>
      <c r="L2050" s="285">
        <v>0</v>
      </c>
      <c r="M2050" s="286">
        <v>0</v>
      </c>
      <c r="N2050" s="285">
        <v>0</v>
      </c>
    </row>
    <row r="2051" spans="2:15" x14ac:dyDescent="0.2">
      <c r="B2051" s="105" t="s">
        <v>2116</v>
      </c>
      <c r="C2051" s="287">
        <v>220</v>
      </c>
      <c r="D2051" s="288">
        <v>126.17727272727272</v>
      </c>
      <c r="E2051" s="289">
        <v>0.15485846898813982</v>
      </c>
      <c r="F2051" s="288">
        <v>355</v>
      </c>
      <c r="G2051" s="287">
        <v>35</v>
      </c>
      <c r="H2051" s="288">
        <v>0</v>
      </c>
      <c r="I2051" s="289">
        <v>0</v>
      </c>
      <c r="J2051" s="288">
        <v>0</v>
      </c>
      <c r="K2051" s="287">
        <v>0</v>
      </c>
      <c r="L2051" s="288">
        <v>0</v>
      </c>
      <c r="M2051" s="289">
        <v>0</v>
      </c>
      <c r="N2051" s="288">
        <v>0</v>
      </c>
    </row>
    <row r="2053" spans="2:15" x14ac:dyDescent="0.2">
      <c r="O2053" s="12" t="s">
        <v>313</v>
      </c>
    </row>
    <row r="2054" spans="2:15" x14ac:dyDescent="0.2">
      <c r="O2054" s="12" t="s">
        <v>341</v>
      </c>
    </row>
    <row r="2055" spans="2:15" x14ac:dyDescent="0.2">
      <c r="B2055" s="3" t="s">
        <v>0</v>
      </c>
      <c r="C2055" s="272"/>
      <c r="D2055" s="273"/>
      <c r="E2055" s="274"/>
      <c r="F2055" s="274"/>
      <c r="G2055" s="272"/>
      <c r="H2055" s="273"/>
      <c r="I2055" s="274"/>
      <c r="J2055" s="274"/>
      <c r="K2055" s="272"/>
      <c r="L2055" s="273"/>
      <c r="M2055" s="274"/>
      <c r="N2055" s="274"/>
    </row>
    <row r="2056" spans="2:15" x14ac:dyDescent="0.2">
      <c r="B2056" s="3" t="s">
        <v>277</v>
      </c>
      <c r="C2056" s="272"/>
      <c r="D2056" s="273"/>
      <c r="E2056" s="274"/>
      <c r="F2056" s="274"/>
      <c r="G2056" s="272"/>
      <c r="H2056" s="273"/>
      <c r="I2056" s="274"/>
      <c r="J2056" s="274"/>
      <c r="K2056" s="272"/>
      <c r="L2056" s="273"/>
      <c r="M2056" s="274"/>
      <c r="N2056" s="274"/>
    </row>
    <row r="2057" spans="2:15" x14ac:dyDescent="0.2">
      <c r="B2057" s="103" t="s">
        <v>308</v>
      </c>
      <c r="C2057" s="272"/>
      <c r="D2057" s="273"/>
      <c r="E2057" s="274"/>
      <c r="F2057" s="274"/>
      <c r="G2057" s="272"/>
      <c r="H2057" s="273"/>
      <c r="I2057" s="274"/>
      <c r="J2057" s="274"/>
      <c r="K2057" s="272"/>
      <c r="L2057" s="273"/>
      <c r="M2057" s="274"/>
      <c r="N2057" s="274"/>
    </row>
    <row r="2058" spans="2:15" x14ac:dyDescent="0.2">
      <c r="B2058" s="3"/>
      <c r="C2058" s="101"/>
      <c r="D2058" s="101"/>
      <c r="E2058" s="101"/>
      <c r="F2058" s="101"/>
      <c r="G2058" s="101"/>
      <c r="H2058" s="101"/>
      <c r="I2058" s="101"/>
      <c r="J2058" s="101"/>
      <c r="K2058" s="101"/>
      <c r="L2058" s="101"/>
      <c r="M2058" s="101"/>
      <c r="N2058" s="101"/>
    </row>
    <row r="2059" spans="2:15" x14ac:dyDescent="0.2">
      <c r="B2059" s="109"/>
      <c r="C2059" s="180" t="s">
        <v>152</v>
      </c>
      <c r="D2059" s="275"/>
      <c r="E2059" s="276"/>
      <c r="F2059" s="277"/>
      <c r="G2059" s="180" t="s">
        <v>2699</v>
      </c>
      <c r="H2059" s="275"/>
      <c r="I2059" s="276"/>
      <c r="J2059" s="277"/>
      <c r="K2059" s="180" t="s">
        <v>376</v>
      </c>
      <c r="L2059" s="275"/>
      <c r="M2059" s="276"/>
      <c r="N2059" s="277"/>
    </row>
    <row r="2060" spans="2:15" ht="25.5" x14ac:dyDescent="0.2">
      <c r="B2060" s="181" t="s">
        <v>314</v>
      </c>
      <c r="C2060" s="278" t="s">
        <v>2853</v>
      </c>
      <c r="D2060" s="279" t="s">
        <v>2850</v>
      </c>
      <c r="E2060" s="280" t="s">
        <v>2851</v>
      </c>
      <c r="F2060" s="279" t="s">
        <v>2852</v>
      </c>
      <c r="G2060" s="278" t="s">
        <v>2853</v>
      </c>
      <c r="H2060" s="279" t="s">
        <v>2850</v>
      </c>
      <c r="I2060" s="280" t="s">
        <v>2851</v>
      </c>
      <c r="J2060" s="279" t="s">
        <v>2852</v>
      </c>
      <c r="K2060" s="278" t="s">
        <v>2853</v>
      </c>
      <c r="L2060" s="279" t="s">
        <v>2850</v>
      </c>
      <c r="M2060" s="280" t="s">
        <v>2851</v>
      </c>
      <c r="N2060" s="279" t="s">
        <v>2852</v>
      </c>
    </row>
    <row r="2061" spans="2:15" x14ac:dyDescent="0.2">
      <c r="B2061" s="129" t="s">
        <v>2117</v>
      </c>
      <c r="C2061" s="281">
        <v>262</v>
      </c>
      <c r="D2061" s="282">
        <v>132.16030534351145</v>
      </c>
      <c r="E2061" s="283">
        <v>0.13823416690619905</v>
      </c>
      <c r="F2061" s="282">
        <v>503</v>
      </c>
      <c r="G2061" s="281">
        <v>46</v>
      </c>
      <c r="H2061" s="282">
        <v>0</v>
      </c>
      <c r="I2061" s="283">
        <v>0</v>
      </c>
      <c r="J2061" s="282">
        <v>0</v>
      </c>
      <c r="K2061" s="281">
        <v>0</v>
      </c>
      <c r="L2061" s="282">
        <v>0</v>
      </c>
      <c r="M2061" s="283">
        <v>0</v>
      </c>
      <c r="N2061" s="282">
        <v>0</v>
      </c>
    </row>
    <row r="2062" spans="2:15" x14ac:dyDescent="0.2">
      <c r="B2062" s="104" t="s">
        <v>2118</v>
      </c>
      <c r="C2062" s="284">
        <v>2</v>
      </c>
      <c r="D2062" s="285">
        <v>117.5</v>
      </c>
      <c r="E2062" s="286">
        <v>0.11691542288557222</v>
      </c>
      <c r="F2062" s="285">
        <v>145</v>
      </c>
      <c r="G2062" s="284">
        <v>9</v>
      </c>
      <c r="H2062" s="285">
        <v>0</v>
      </c>
      <c r="I2062" s="286">
        <v>0</v>
      </c>
      <c r="J2062" s="285">
        <v>0</v>
      </c>
      <c r="K2062" s="284">
        <v>0</v>
      </c>
      <c r="L2062" s="285">
        <v>0</v>
      </c>
      <c r="M2062" s="286">
        <v>0</v>
      </c>
      <c r="N2062" s="285">
        <v>0</v>
      </c>
    </row>
    <row r="2063" spans="2:15" x14ac:dyDescent="0.2">
      <c r="B2063" s="104" t="s">
        <v>2119</v>
      </c>
      <c r="C2063" s="284">
        <v>26</v>
      </c>
      <c r="D2063" s="285">
        <v>3198.9615384615386</v>
      </c>
      <c r="E2063" s="286">
        <v>0.86119135629898835</v>
      </c>
      <c r="F2063" s="285">
        <v>5947</v>
      </c>
      <c r="G2063" s="284">
        <v>3</v>
      </c>
      <c r="H2063" s="285">
        <v>0</v>
      </c>
      <c r="I2063" s="286">
        <v>0</v>
      </c>
      <c r="J2063" s="285">
        <v>0</v>
      </c>
      <c r="K2063" s="284">
        <v>0</v>
      </c>
      <c r="L2063" s="285">
        <v>0</v>
      </c>
      <c r="M2063" s="286">
        <v>0</v>
      </c>
      <c r="N2063" s="285">
        <v>0</v>
      </c>
    </row>
    <row r="2064" spans="2:15" x14ac:dyDescent="0.2">
      <c r="B2064" s="104" t="s">
        <v>2120</v>
      </c>
      <c r="C2064" s="284">
        <v>28</v>
      </c>
      <c r="D2064" s="285">
        <v>116.03571428571429</v>
      </c>
      <c r="E2064" s="286">
        <v>0.1343561326606566</v>
      </c>
      <c r="F2064" s="285">
        <v>204</v>
      </c>
      <c r="G2064" s="284">
        <v>14</v>
      </c>
      <c r="H2064" s="285">
        <v>0</v>
      </c>
      <c r="I2064" s="286">
        <v>0</v>
      </c>
      <c r="J2064" s="285">
        <v>0</v>
      </c>
      <c r="K2064" s="284">
        <v>0</v>
      </c>
      <c r="L2064" s="285">
        <v>0</v>
      </c>
      <c r="M2064" s="286">
        <v>0</v>
      </c>
      <c r="N2064" s="285">
        <v>0</v>
      </c>
    </row>
    <row r="2065" spans="2:14" x14ac:dyDescent="0.2">
      <c r="B2065" s="104" t="s">
        <v>2121</v>
      </c>
      <c r="C2065" s="284">
        <v>529</v>
      </c>
      <c r="D2065" s="285">
        <v>144.15500945179585</v>
      </c>
      <c r="E2065" s="286">
        <v>0.1274546016730318</v>
      </c>
      <c r="F2065" s="285">
        <v>762</v>
      </c>
      <c r="G2065" s="284">
        <v>137</v>
      </c>
      <c r="H2065" s="285">
        <v>0</v>
      </c>
      <c r="I2065" s="286">
        <v>0</v>
      </c>
      <c r="J2065" s="285">
        <v>0</v>
      </c>
      <c r="K2065" s="284">
        <v>0</v>
      </c>
      <c r="L2065" s="285">
        <v>0</v>
      </c>
      <c r="M2065" s="286">
        <v>0</v>
      </c>
      <c r="N2065" s="285">
        <v>0</v>
      </c>
    </row>
    <row r="2066" spans="2:14" x14ac:dyDescent="0.2">
      <c r="B2066" s="104" t="s">
        <v>2122</v>
      </c>
      <c r="C2066" s="284">
        <v>457</v>
      </c>
      <c r="D2066" s="285">
        <v>3402.019693654267</v>
      </c>
      <c r="E2066" s="286">
        <v>0.81483537130880634</v>
      </c>
      <c r="F2066" s="285">
        <v>20837</v>
      </c>
      <c r="G2066" s="284">
        <v>14</v>
      </c>
      <c r="H2066" s="285">
        <v>0</v>
      </c>
      <c r="I2066" s="286">
        <v>0</v>
      </c>
      <c r="J2066" s="285">
        <v>0</v>
      </c>
      <c r="K2066" s="284">
        <v>5</v>
      </c>
      <c r="L2066" s="285">
        <v>123.8</v>
      </c>
      <c r="M2066" s="286">
        <v>0.19776357827476043</v>
      </c>
      <c r="N2066" s="285">
        <v>196</v>
      </c>
    </row>
    <row r="2067" spans="2:14" x14ac:dyDescent="0.2">
      <c r="B2067" s="104" t="s">
        <v>2123</v>
      </c>
      <c r="C2067" s="284">
        <v>299</v>
      </c>
      <c r="D2067" s="285">
        <v>159.30434782608697</v>
      </c>
      <c r="E2067" s="286">
        <v>0.16858617247945418</v>
      </c>
      <c r="F2067" s="285">
        <v>797</v>
      </c>
      <c r="G2067" s="284">
        <v>40</v>
      </c>
      <c r="H2067" s="285">
        <v>0</v>
      </c>
      <c r="I2067" s="286">
        <v>0</v>
      </c>
      <c r="J2067" s="285">
        <v>0</v>
      </c>
      <c r="K2067" s="284">
        <v>0</v>
      </c>
      <c r="L2067" s="285">
        <v>0</v>
      </c>
      <c r="M2067" s="286">
        <v>0</v>
      </c>
      <c r="N2067" s="285">
        <v>0</v>
      </c>
    </row>
    <row r="2068" spans="2:14" x14ac:dyDescent="0.2">
      <c r="B2068" s="104" t="s">
        <v>2124</v>
      </c>
      <c r="C2068" s="284">
        <v>31</v>
      </c>
      <c r="D2068" s="285">
        <v>136</v>
      </c>
      <c r="E2068" s="286">
        <v>0.12723322066634468</v>
      </c>
      <c r="F2068" s="285">
        <v>517</v>
      </c>
      <c r="G2068" s="284">
        <v>9</v>
      </c>
      <c r="H2068" s="285">
        <v>0</v>
      </c>
      <c r="I2068" s="286">
        <v>0</v>
      </c>
      <c r="J2068" s="285">
        <v>0</v>
      </c>
      <c r="K2068" s="284">
        <v>0</v>
      </c>
      <c r="L2068" s="285">
        <v>0</v>
      </c>
      <c r="M2068" s="286">
        <v>0</v>
      </c>
      <c r="N2068" s="285">
        <v>0</v>
      </c>
    </row>
    <row r="2069" spans="2:14" x14ac:dyDescent="0.2">
      <c r="B2069" s="104" t="s">
        <v>2125</v>
      </c>
      <c r="C2069" s="284">
        <v>148</v>
      </c>
      <c r="D2069" s="285">
        <v>147.1081081081081</v>
      </c>
      <c r="E2069" s="286">
        <v>0.15800627032048298</v>
      </c>
      <c r="F2069" s="285">
        <v>1385</v>
      </c>
      <c r="G2069" s="284">
        <v>78</v>
      </c>
      <c r="H2069" s="285">
        <v>0</v>
      </c>
      <c r="I2069" s="286">
        <v>0</v>
      </c>
      <c r="J2069" s="285">
        <v>0</v>
      </c>
      <c r="K2069" s="284">
        <v>0</v>
      </c>
      <c r="L2069" s="285">
        <v>0</v>
      </c>
      <c r="M2069" s="286">
        <v>0</v>
      </c>
      <c r="N2069" s="285">
        <v>0</v>
      </c>
    </row>
    <row r="2070" spans="2:14" x14ac:dyDescent="0.2">
      <c r="B2070" s="104" t="s">
        <v>2126</v>
      </c>
      <c r="C2070" s="284">
        <v>4</v>
      </c>
      <c r="D2070" s="285">
        <v>398.25</v>
      </c>
      <c r="E2070" s="286">
        <v>0.15445026178010468</v>
      </c>
      <c r="F2070" s="285">
        <v>624</v>
      </c>
      <c r="G2070" s="284">
        <v>0</v>
      </c>
      <c r="H2070" s="285">
        <v>0</v>
      </c>
      <c r="I2070" s="286">
        <v>0</v>
      </c>
      <c r="J2070" s="285">
        <v>0</v>
      </c>
      <c r="K2070" s="284">
        <v>0</v>
      </c>
      <c r="L2070" s="285">
        <v>0</v>
      </c>
      <c r="M2070" s="286">
        <v>0</v>
      </c>
      <c r="N2070" s="285">
        <v>0</v>
      </c>
    </row>
    <row r="2071" spans="2:14" x14ac:dyDescent="0.2">
      <c r="B2071" s="104" t="s">
        <v>2127</v>
      </c>
      <c r="C2071" s="284">
        <v>347</v>
      </c>
      <c r="D2071" s="285">
        <v>133.42363112391931</v>
      </c>
      <c r="E2071" s="286">
        <v>0.13225166035849467</v>
      </c>
      <c r="F2071" s="285">
        <v>372</v>
      </c>
      <c r="G2071" s="284">
        <v>91</v>
      </c>
      <c r="H2071" s="285">
        <v>0</v>
      </c>
      <c r="I2071" s="286">
        <v>0</v>
      </c>
      <c r="J2071" s="285">
        <v>0</v>
      </c>
      <c r="K2071" s="284">
        <v>0</v>
      </c>
      <c r="L2071" s="285">
        <v>0</v>
      </c>
      <c r="M2071" s="286">
        <v>0</v>
      </c>
      <c r="N2071" s="285">
        <v>0</v>
      </c>
    </row>
    <row r="2072" spans="2:14" x14ac:dyDescent="0.2">
      <c r="B2072" s="104" t="s">
        <v>2128</v>
      </c>
      <c r="C2072" s="284">
        <v>339</v>
      </c>
      <c r="D2072" s="285">
        <v>1343.6165191740413</v>
      </c>
      <c r="E2072" s="286">
        <v>0.41215529004679974</v>
      </c>
      <c r="F2072" s="285">
        <v>11952</v>
      </c>
      <c r="G2072" s="284">
        <v>66</v>
      </c>
      <c r="H2072" s="285">
        <v>0</v>
      </c>
      <c r="I2072" s="286">
        <v>0</v>
      </c>
      <c r="J2072" s="285">
        <v>0</v>
      </c>
      <c r="K2072" s="284">
        <v>0</v>
      </c>
      <c r="L2072" s="285">
        <v>0</v>
      </c>
      <c r="M2072" s="286">
        <v>0</v>
      </c>
      <c r="N2072" s="285">
        <v>0</v>
      </c>
    </row>
    <row r="2073" spans="2:14" x14ac:dyDescent="0.2">
      <c r="B2073" s="104" t="s">
        <v>2129</v>
      </c>
      <c r="C2073" s="284">
        <v>93</v>
      </c>
      <c r="D2073" s="285">
        <v>120.48387096774194</v>
      </c>
      <c r="E2073" s="286">
        <v>0.15283574760618701</v>
      </c>
      <c r="F2073" s="285">
        <v>290</v>
      </c>
      <c r="G2073" s="284">
        <v>14</v>
      </c>
      <c r="H2073" s="285">
        <v>0</v>
      </c>
      <c r="I2073" s="286">
        <v>0</v>
      </c>
      <c r="J2073" s="285">
        <v>0</v>
      </c>
      <c r="K2073" s="284">
        <v>0</v>
      </c>
      <c r="L2073" s="285">
        <v>0</v>
      </c>
      <c r="M2073" s="286">
        <v>0</v>
      </c>
      <c r="N2073" s="285">
        <v>0</v>
      </c>
    </row>
    <row r="2074" spans="2:14" x14ac:dyDescent="0.2">
      <c r="B2074" s="104" t="s">
        <v>2130</v>
      </c>
      <c r="C2074" s="284">
        <v>157</v>
      </c>
      <c r="D2074" s="285">
        <v>917.90445859872614</v>
      </c>
      <c r="E2074" s="286">
        <v>0.31705288724911052</v>
      </c>
      <c r="F2074" s="285">
        <v>3752</v>
      </c>
      <c r="G2074" s="284">
        <v>15</v>
      </c>
      <c r="H2074" s="285">
        <v>0</v>
      </c>
      <c r="I2074" s="286">
        <v>0</v>
      </c>
      <c r="J2074" s="285">
        <v>0</v>
      </c>
      <c r="K2074" s="284">
        <v>0</v>
      </c>
      <c r="L2074" s="285">
        <v>0</v>
      </c>
      <c r="M2074" s="286">
        <v>0</v>
      </c>
      <c r="N2074" s="285">
        <v>0</v>
      </c>
    </row>
    <row r="2075" spans="2:14" x14ac:dyDescent="0.2">
      <c r="B2075" s="104" t="s">
        <v>2131</v>
      </c>
      <c r="C2075" s="284">
        <v>943</v>
      </c>
      <c r="D2075" s="285">
        <v>123.01908801696713</v>
      </c>
      <c r="E2075" s="286">
        <v>0.12991360146927899</v>
      </c>
      <c r="F2075" s="285">
        <v>476</v>
      </c>
      <c r="G2075" s="284">
        <v>192</v>
      </c>
      <c r="H2075" s="285">
        <v>0</v>
      </c>
      <c r="I2075" s="286">
        <v>0</v>
      </c>
      <c r="J2075" s="285">
        <v>0</v>
      </c>
      <c r="K2075" s="284">
        <v>8</v>
      </c>
      <c r="L2075" s="285">
        <v>136</v>
      </c>
      <c r="M2075" s="286">
        <v>0.19589485055815636</v>
      </c>
      <c r="N2075" s="285">
        <v>227</v>
      </c>
    </row>
    <row r="2076" spans="2:14" x14ac:dyDescent="0.2">
      <c r="B2076" s="104" t="s">
        <v>2132</v>
      </c>
      <c r="C2076" s="284">
        <v>51</v>
      </c>
      <c r="D2076" s="285">
        <v>136.11764705882354</v>
      </c>
      <c r="E2076" s="286">
        <v>0.15614386288490523</v>
      </c>
      <c r="F2076" s="285">
        <v>339</v>
      </c>
      <c r="G2076" s="284">
        <v>16</v>
      </c>
      <c r="H2076" s="285">
        <v>0</v>
      </c>
      <c r="I2076" s="286">
        <v>0</v>
      </c>
      <c r="J2076" s="285">
        <v>0</v>
      </c>
      <c r="K2076" s="284">
        <v>0</v>
      </c>
      <c r="L2076" s="285">
        <v>0</v>
      </c>
      <c r="M2076" s="286">
        <v>0</v>
      </c>
      <c r="N2076" s="285">
        <v>0</v>
      </c>
    </row>
    <row r="2077" spans="2:14" x14ac:dyDescent="0.2">
      <c r="B2077" s="104" t="s">
        <v>2133</v>
      </c>
      <c r="C2077" s="284">
        <v>275</v>
      </c>
      <c r="D2077" s="285">
        <v>107.48</v>
      </c>
      <c r="E2077" s="286">
        <v>0.1308827957560621</v>
      </c>
      <c r="F2077" s="285">
        <v>315</v>
      </c>
      <c r="G2077" s="284">
        <v>80</v>
      </c>
      <c r="H2077" s="285">
        <v>0</v>
      </c>
      <c r="I2077" s="286">
        <v>0</v>
      </c>
      <c r="J2077" s="285">
        <v>0</v>
      </c>
      <c r="K2077" s="284">
        <v>1</v>
      </c>
      <c r="L2077" s="285">
        <v>30</v>
      </c>
      <c r="M2077" s="286">
        <v>0.19480519480519476</v>
      </c>
      <c r="N2077" s="285">
        <v>30</v>
      </c>
    </row>
    <row r="2078" spans="2:14" x14ac:dyDescent="0.2">
      <c r="B2078" s="104" t="s">
        <v>2134</v>
      </c>
      <c r="C2078" s="284">
        <v>160</v>
      </c>
      <c r="D2078" s="285">
        <v>718.09375</v>
      </c>
      <c r="E2078" s="286">
        <v>0.28084133851531368</v>
      </c>
      <c r="F2078" s="285">
        <v>4426</v>
      </c>
      <c r="G2078" s="284">
        <v>1</v>
      </c>
      <c r="H2078" s="285">
        <v>0</v>
      </c>
      <c r="I2078" s="286">
        <v>0</v>
      </c>
      <c r="J2078" s="285">
        <v>0</v>
      </c>
      <c r="K2078" s="284">
        <v>0</v>
      </c>
      <c r="L2078" s="285">
        <v>0</v>
      </c>
      <c r="M2078" s="286">
        <v>0</v>
      </c>
      <c r="N2078" s="285">
        <v>0</v>
      </c>
    </row>
    <row r="2079" spans="2:14" x14ac:dyDescent="0.2">
      <c r="B2079" s="104" t="s">
        <v>2135</v>
      </c>
      <c r="C2079" s="284">
        <v>2111</v>
      </c>
      <c r="D2079" s="285">
        <v>134.08053055423969</v>
      </c>
      <c r="E2079" s="286">
        <v>0.13924499619964537</v>
      </c>
      <c r="F2079" s="285">
        <v>363</v>
      </c>
      <c r="G2079" s="284">
        <v>597</v>
      </c>
      <c r="H2079" s="285">
        <v>0</v>
      </c>
      <c r="I2079" s="286">
        <v>0</v>
      </c>
      <c r="J2079" s="285">
        <v>0</v>
      </c>
      <c r="K2079" s="284">
        <v>3</v>
      </c>
      <c r="L2079" s="285">
        <v>121.33333333333333</v>
      </c>
      <c r="M2079" s="286">
        <v>0.20681818181818179</v>
      </c>
      <c r="N2079" s="285">
        <v>153</v>
      </c>
    </row>
    <row r="2080" spans="2:14" x14ac:dyDescent="0.2">
      <c r="B2080" s="104" t="s">
        <v>2136</v>
      </c>
      <c r="C2080" s="284">
        <v>1613</v>
      </c>
      <c r="D2080" s="285">
        <v>134.34407935523868</v>
      </c>
      <c r="E2080" s="286">
        <v>0.13140613790983124</v>
      </c>
      <c r="F2080" s="285">
        <v>426</v>
      </c>
      <c r="G2080" s="284">
        <v>486</v>
      </c>
      <c r="H2080" s="285">
        <v>0</v>
      </c>
      <c r="I2080" s="286">
        <v>0</v>
      </c>
      <c r="J2080" s="285">
        <v>0</v>
      </c>
      <c r="K2080" s="284">
        <v>6</v>
      </c>
      <c r="L2080" s="285">
        <v>105.33333333333333</v>
      </c>
      <c r="M2080" s="286">
        <v>0.19494139420111045</v>
      </c>
      <c r="N2080" s="285">
        <v>155</v>
      </c>
    </row>
    <row r="2081" spans="2:14" x14ac:dyDescent="0.2">
      <c r="B2081" s="104" t="s">
        <v>2137</v>
      </c>
      <c r="C2081" s="284">
        <v>657</v>
      </c>
      <c r="D2081" s="285">
        <v>708.26636225266361</v>
      </c>
      <c r="E2081" s="286">
        <v>0.24422080750720343</v>
      </c>
      <c r="F2081" s="285">
        <v>2195</v>
      </c>
      <c r="G2081" s="284">
        <v>93</v>
      </c>
      <c r="H2081" s="285">
        <v>0</v>
      </c>
      <c r="I2081" s="286">
        <v>0</v>
      </c>
      <c r="J2081" s="285">
        <v>0</v>
      </c>
      <c r="K2081" s="284">
        <v>4</v>
      </c>
      <c r="L2081" s="285">
        <v>149.75</v>
      </c>
      <c r="M2081" s="286">
        <v>0.19467013324666893</v>
      </c>
      <c r="N2081" s="285">
        <v>256</v>
      </c>
    </row>
    <row r="2082" spans="2:14" x14ac:dyDescent="0.2">
      <c r="B2082" s="104" t="s">
        <v>2138</v>
      </c>
      <c r="C2082" s="284">
        <v>856</v>
      </c>
      <c r="D2082" s="285">
        <v>132.92056074766356</v>
      </c>
      <c r="E2082" s="286">
        <v>0.13875339017775268</v>
      </c>
      <c r="F2082" s="285">
        <v>1465</v>
      </c>
      <c r="G2082" s="284">
        <v>346</v>
      </c>
      <c r="H2082" s="285">
        <v>0</v>
      </c>
      <c r="I2082" s="286">
        <v>0</v>
      </c>
      <c r="J2082" s="285">
        <v>0</v>
      </c>
      <c r="K2082" s="284">
        <v>0</v>
      </c>
      <c r="L2082" s="285">
        <v>0</v>
      </c>
      <c r="M2082" s="286">
        <v>0</v>
      </c>
      <c r="N2082" s="285">
        <v>0</v>
      </c>
    </row>
    <row r="2083" spans="2:14" x14ac:dyDescent="0.2">
      <c r="B2083" s="104" t="s">
        <v>2139</v>
      </c>
      <c r="C2083" s="284">
        <v>473</v>
      </c>
      <c r="D2083" s="285">
        <v>102.89006342494714</v>
      </c>
      <c r="E2083" s="286">
        <v>0.13235554080919454</v>
      </c>
      <c r="F2083" s="285">
        <v>395</v>
      </c>
      <c r="G2083" s="284">
        <v>148</v>
      </c>
      <c r="H2083" s="285">
        <v>0</v>
      </c>
      <c r="I2083" s="286">
        <v>0</v>
      </c>
      <c r="J2083" s="285">
        <v>0</v>
      </c>
      <c r="K2083" s="284">
        <v>3</v>
      </c>
      <c r="L2083" s="285">
        <v>88.333333333333329</v>
      </c>
      <c r="M2083" s="286">
        <v>0.20229007633587792</v>
      </c>
      <c r="N2083" s="285">
        <v>124</v>
      </c>
    </row>
    <row r="2084" spans="2:14" x14ac:dyDescent="0.2">
      <c r="B2084" s="104" t="s">
        <v>2140</v>
      </c>
      <c r="C2084" s="284">
        <v>0</v>
      </c>
      <c r="D2084" s="285">
        <v>0</v>
      </c>
      <c r="E2084" s="286">
        <v>0</v>
      </c>
      <c r="F2084" s="285">
        <v>0</v>
      </c>
      <c r="G2084" s="284">
        <v>8</v>
      </c>
      <c r="H2084" s="285">
        <v>0</v>
      </c>
      <c r="I2084" s="286">
        <v>0</v>
      </c>
      <c r="J2084" s="285">
        <v>0</v>
      </c>
      <c r="K2084" s="284">
        <v>0</v>
      </c>
      <c r="L2084" s="285">
        <v>0</v>
      </c>
      <c r="M2084" s="286">
        <v>0</v>
      </c>
      <c r="N2084" s="285">
        <v>0</v>
      </c>
    </row>
    <row r="2085" spans="2:14" x14ac:dyDescent="0.2">
      <c r="B2085" s="104" t="s">
        <v>2141</v>
      </c>
      <c r="C2085" s="284">
        <v>38</v>
      </c>
      <c r="D2085" s="285">
        <v>729.73684210526312</v>
      </c>
      <c r="E2085" s="286">
        <v>0.22496430425752845</v>
      </c>
      <c r="F2085" s="285">
        <v>1281</v>
      </c>
      <c r="G2085" s="284">
        <v>2</v>
      </c>
      <c r="H2085" s="285">
        <v>0</v>
      </c>
      <c r="I2085" s="286">
        <v>0</v>
      </c>
      <c r="J2085" s="285">
        <v>0</v>
      </c>
      <c r="K2085" s="284">
        <v>0</v>
      </c>
      <c r="L2085" s="285">
        <v>0</v>
      </c>
      <c r="M2085" s="286">
        <v>0</v>
      </c>
      <c r="N2085" s="285">
        <v>0</v>
      </c>
    </row>
    <row r="2086" spans="2:14" x14ac:dyDescent="0.2">
      <c r="B2086" s="104" t="s">
        <v>2142</v>
      </c>
      <c r="C2086" s="284">
        <v>148</v>
      </c>
      <c r="D2086" s="285">
        <v>1331.2567567567567</v>
      </c>
      <c r="E2086" s="286">
        <v>0.4367282069242211</v>
      </c>
      <c r="F2086" s="285">
        <v>3347</v>
      </c>
      <c r="G2086" s="284">
        <v>1</v>
      </c>
      <c r="H2086" s="285">
        <v>0</v>
      </c>
      <c r="I2086" s="286">
        <v>0</v>
      </c>
      <c r="J2086" s="285">
        <v>0</v>
      </c>
      <c r="K2086" s="284">
        <v>0</v>
      </c>
      <c r="L2086" s="285">
        <v>0</v>
      </c>
      <c r="M2086" s="286">
        <v>0</v>
      </c>
      <c r="N2086" s="285">
        <v>0</v>
      </c>
    </row>
    <row r="2087" spans="2:14" x14ac:dyDescent="0.2">
      <c r="B2087" s="104" t="s">
        <v>2143</v>
      </c>
      <c r="C2087" s="284">
        <v>2</v>
      </c>
      <c r="D2087" s="285">
        <v>2140.5</v>
      </c>
      <c r="E2087" s="286">
        <v>0.85843192299979942</v>
      </c>
      <c r="F2087" s="285">
        <v>2663</v>
      </c>
      <c r="G2087" s="284">
        <v>1</v>
      </c>
      <c r="H2087" s="285">
        <v>0</v>
      </c>
      <c r="I2087" s="286">
        <v>0</v>
      </c>
      <c r="J2087" s="285">
        <v>0</v>
      </c>
      <c r="K2087" s="284">
        <v>0</v>
      </c>
      <c r="L2087" s="285">
        <v>0</v>
      </c>
      <c r="M2087" s="286">
        <v>0</v>
      </c>
      <c r="N2087" s="285">
        <v>0</v>
      </c>
    </row>
    <row r="2088" spans="2:14" x14ac:dyDescent="0.2">
      <c r="B2088" s="104" t="s">
        <v>2144</v>
      </c>
      <c r="C2088" s="284">
        <v>654</v>
      </c>
      <c r="D2088" s="285">
        <v>99.784403669724767</v>
      </c>
      <c r="E2088" s="286">
        <v>0.1183115597567741</v>
      </c>
      <c r="F2088" s="285">
        <v>320</v>
      </c>
      <c r="G2088" s="284">
        <v>470</v>
      </c>
      <c r="H2088" s="285">
        <v>0</v>
      </c>
      <c r="I2088" s="286">
        <v>0</v>
      </c>
      <c r="J2088" s="285">
        <v>0</v>
      </c>
      <c r="K2088" s="284">
        <v>10</v>
      </c>
      <c r="L2088" s="285">
        <v>108.5</v>
      </c>
      <c r="M2088" s="286">
        <v>0.19620253164556956</v>
      </c>
      <c r="N2088" s="285">
        <v>221</v>
      </c>
    </row>
    <row r="2089" spans="2:14" x14ac:dyDescent="0.2">
      <c r="B2089" s="104" t="s">
        <v>2145</v>
      </c>
      <c r="C2089" s="284">
        <v>1677</v>
      </c>
      <c r="D2089" s="285">
        <v>122.8175313059034</v>
      </c>
      <c r="E2089" s="286">
        <v>0.13589649525403114</v>
      </c>
      <c r="F2089" s="285">
        <v>400</v>
      </c>
      <c r="G2089" s="284">
        <v>633</v>
      </c>
      <c r="H2089" s="285">
        <v>0</v>
      </c>
      <c r="I2089" s="286">
        <v>0</v>
      </c>
      <c r="J2089" s="285">
        <v>0</v>
      </c>
      <c r="K2089" s="284">
        <v>65</v>
      </c>
      <c r="L2089" s="285">
        <v>110.69230769230769</v>
      </c>
      <c r="M2089" s="286">
        <v>0.19717190540133189</v>
      </c>
      <c r="N2089" s="285">
        <v>365</v>
      </c>
    </row>
    <row r="2090" spans="2:14" x14ac:dyDescent="0.2">
      <c r="B2090" s="104" t="s">
        <v>2146</v>
      </c>
      <c r="C2090" s="284">
        <v>716</v>
      </c>
      <c r="D2090" s="285">
        <v>126.45111731843575</v>
      </c>
      <c r="E2090" s="286">
        <v>0.14733743313680536</v>
      </c>
      <c r="F2090" s="285">
        <v>479</v>
      </c>
      <c r="G2090" s="284">
        <v>229</v>
      </c>
      <c r="H2090" s="285">
        <v>0</v>
      </c>
      <c r="I2090" s="286">
        <v>0</v>
      </c>
      <c r="J2090" s="285">
        <v>0</v>
      </c>
      <c r="K2090" s="284">
        <v>0</v>
      </c>
      <c r="L2090" s="285">
        <v>0</v>
      </c>
      <c r="M2090" s="286">
        <v>0</v>
      </c>
      <c r="N2090" s="285">
        <v>0</v>
      </c>
    </row>
    <row r="2091" spans="2:14" x14ac:dyDescent="0.2">
      <c r="B2091" s="104" t="s">
        <v>2147</v>
      </c>
      <c r="C2091" s="284">
        <v>643</v>
      </c>
      <c r="D2091" s="285">
        <v>127.26749611197512</v>
      </c>
      <c r="E2091" s="286">
        <v>0.1376063791326223</v>
      </c>
      <c r="F2091" s="285">
        <v>626</v>
      </c>
      <c r="G2091" s="284">
        <v>253</v>
      </c>
      <c r="H2091" s="285">
        <v>0</v>
      </c>
      <c r="I2091" s="286">
        <v>0</v>
      </c>
      <c r="J2091" s="285">
        <v>0</v>
      </c>
      <c r="K2091" s="284">
        <v>17</v>
      </c>
      <c r="L2091" s="285">
        <v>151.05882352941177</v>
      </c>
      <c r="M2091" s="286">
        <v>0.20168067226890751</v>
      </c>
      <c r="N2091" s="285">
        <v>701</v>
      </c>
    </row>
    <row r="2092" spans="2:14" x14ac:dyDescent="0.2">
      <c r="B2092" s="104" t="s">
        <v>2148</v>
      </c>
      <c r="C2092" s="284">
        <v>1925</v>
      </c>
      <c r="D2092" s="285">
        <v>139.62545454545455</v>
      </c>
      <c r="E2092" s="286">
        <v>0.13970325292838393</v>
      </c>
      <c r="F2092" s="285">
        <v>678</v>
      </c>
      <c r="G2092" s="284">
        <v>708</v>
      </c>
      <c r="H2092" s="285">
        <v>0</v>
      </c>
      <c r="I2092" s="286">
        <v>0</v>
      </c>
      <c r="J2092" s="285">
        <v>0</v>
      </c>
      <c r="K2092" s="284">
        <v>61</v>
      </c>
      <c r="L2092" s="285">
        <v>109.39344262295081</v>
      </c>
      <c r="M2092" s="286">
        <v>0.19802362157991582</v>
      </c>
      <c r="N2092" s="285">
        <v>243</v>
      </c>
    </row>
    <row r="2093" spans="2:14" x14ac:dyDescent="0.2">
      <c r="B2093" s="104" t="s">
        <v>2149</v>
      </c>
      <c r="C2093" s="284">
        <v>1104</v>
      </c>
      <c r="D2093" s="285">
        <v>146.1141304347826</v>
      </c>
      <c r="E2093" s="286">
        <v>0.12684934566151806</v>
      </c>
      <c r="F2093" s="285">
        <v>846</v>
      </c>
      <c r="G2093" s="284">
        <v>404</v>
      </c>
      <c r="H2093" s="285">
        <v>0</v>
      </c>
      <c r="I2093" s="286">
        <v>0</v>
      </c>
      <c r="J2093" s="285">
        <v>0</v>
      </c>
      <c r="K2093" s="284">
        <v>89</v>
      </c>
      <c r="L2093" s="285">
        <v>119.03370786516854</v>
      </c>
      <c r="M2093" s="286">
        <v>0.19895956579713414</v>
      </c>
      <c r="N2093" s="285">
        <v>675</v>
      </c>
    </row>
    <row r="2094" spans="2:14" x14ac:dyDescent="0.2">
      <c r="B2094" s="104" t="s">
        <v>2150</v>
      </c>
      <c r="C2094" s="284">
        <v>345</v>
      </c>
      <c r="D2094" s="285">
        <v>144.44347826086957</v>
      </c>
      <c r="E2094" s="286">
        <v>0.13842192395724529</v>
      </c>
      <c r="F2094" s="285">
        <v>496</v>
      </c>
      <c r="G2094" s="284">
        <v>115</v>
      </c>
      <c r="H2094" s="285">
        <v>0</v>
      </c>
      <c r="I2094" s="286">
        <v>0</v>
      </c>
      <c r="J2094" s="285">
        <v>0</v>
      </c>
      <c r="K2094" s="284">
        <v>0</v>
      </c>
      <c r="L2094" s="285">
        <v>0</v>
      </c>
      <c r="M2094" s="286">
        <v>0</v>
      </c>
      <c r="N2094" s="285">
        <v>0</v>
      </c>
    </row>
    <row r="2095" spans="2:14" x14ac:dyDescent="0.2">
      <c r="B2095" s="104" t="s">
        <v>2151</v>
      </c>
      <c r="C2095" s="284">
        <v>673</v>
      </c>
      <c r="D2095" s="285">
        <v>139.44725111441306</v>
      </c>
      <c r="E2095" s="286">
        <v>0.151865960263186</v>
      </c>
      <c r="F2095" s="285">
        <v>427</v>
      </c>
      <c r="G2095" s="284">
        <v>189</v>
      </c>
      <c r="H2095" s="285">
        <v>0</v>
      </c>
      <c r="I2095" s="286">
        <v>0</v>
      </c>
      <c r="J2095" s="285">
        <v>0</v>
      </c>
      <c r="K2095" s="284">
        <v>0</v>
      </c>
      <c r="L2095" s="285">
        <v>0</v>
      </c>
      <c r="M2095" s="286">
        <v>0</v>
      </c>
      <c r="N2095" s="285">
        <v>0</v>
      </c>
    </row>
    <row r="2096" spans="2:14" x14ac:dyDescent="0.2">
      <c r="B2096" s="104" t="s">
        <v>2152</v>
      </c>
      <c r="C2096" s="284">
        <v>457</v>
      </c>
      <c r="D2096" s="285">
        <v>151.41794310722102</v>
      </c>
      <c r="E2096" s="286">
        <v>0.16204330334352779</v>
      </c>
      <c r="F2096" s="285">
        <v>778</v>
      </c>
      <c r="G2096" s="284">
        <v>54</v>
      </c>
      <c r="H2096" s="285">
        <v>0</v>
      </c>
      <c r="I2096" s="286">
        <v>0</v>
      </c>
      <c r="J2096" s="285">
        <v>0</v>
      </c>
      <c r="K2096" s="284">
        <v>0</v>
      </c>
      <c r="L2096" s="285">
        <v>0</v>
      </c>
      <c r="M2096" s="286">
        <v>0</v>
      </c>
      <c r="N2096" s="285">
        <v>0</v>
      </c>
    </row>
    <row r="2097" spans="2:15" x14ac:dyDescent="0.2">
      <c r="B2097" s="104" t="s">
        <v>2153</v>
      </c>
      <c r="C2097" s="284">
        <v>1347</v>
      </c>
      <c r="D2097" s="285">
        <v>137.51224944320714</v>
      </c>
      <c r="E2097" s="286">
        <v>0.11557489821704348</v>
      </c>
      <c r="F2097" s="285">
        <v>851</v>
      </c>
      <c r="G2097" s="284">
        <v>446</v>
      </c>
      <c r="H2097" s="285">
        <v>0</v>
      </c>
      <c r="I2097" s="286">
        <v>0</v>
      </c>
      <c r="J2097" s="285">
        <v>0</v>
      </c>
      <c r="K2097" s="284">
        <v>14</v>
      </c>
      <c r="L2097" s="285">
        <v>106</v>
      </c>
      <c r="M2097" s="286">
        <v>0.19300299128625298</v>
      </c>
      <c r="N2097" s="285">
        <v>202</v>
      </c>
    </row>
    <row r="2098" spans="2:15" x14ac:dyDescent="0.2">
      <c r="B2098" s="104" t="s">
        <v>2154</v>
      </c>
      <c r="C2098" s="284">
        <v>1051</v>
      </c>
      <c r="D2098" s="285">
        <v>191.32350142721219</v>
      </c>
      <c r="E2098" s="286">
        <v>0.18046228197315695</v>
      </c>
      <c r="F2098" s="285">
        <v>1554</v>
      </c>
      <c r="G2098" s="284">
        <v>174</v>
      </c>
      <c r="H2098" s="285">
        <v>0</v>
      </c>
      <c r="I2098" s="286">
        <v>0</v>
      </c>
      <c r="J2098" s="285">
        <v>0</v>
      </c>
      <c r="K2098" s="284">
        <v>4</v>
      </c>
      <c r="L2098" s="285">
        <v>124.25</v>
      </c>
      <c r="M2098" s="286">
        <v>0.18818629307080648</v>
      </c>
      <c r="N2098" s="285">
        <v>157</v>
      </c>
    </row>
    <row r="2099" spans="2:15" x14ac:dyDescent="0.2">
      <c r="B2099" s="104" t="s">
        <v>2155</v>
      </c>
      <c r="C2099" s="284">
        <v>214</v>
      </c>
      <c r="D2099" s="285">
        <v>596.52336448598135</v>
      </c>
      <c r="E2099" s="286">
        <v>0.24806743852530699</v>
      </c>
      <c r="F2099" s="285">
        <v>1669</v>
      </c>
      <c r="G2099" s="284">
        <v>0</v>
      </c>
      <c r="H2099" s="285">
        <v>0</v>
      </c>
      <c r="I2099" s="286">
        <v>0</v>
      </c>
      <c r="J2099" s="285">
        <v>0</v>
      </c>
      <c r="K2099" s="284">
        <v>1</v>
      </c>
      <c r="L2099" s="285">
        <v>91</v>
      </c>
      <c r="M2099" s="286">
        <v>0.19320594479830144</v>
      </c>
      <c r="N2099" s="285">
        <v>91</v>
      </c>
    </row>
    <row r="2100" spans="2:15" x14ac:dyDescent="0.2">
      <c r="B2100" s="104" t="s">
        <v>2156</v>
      </c>
      <c r="C2100" s="284">
        <v>77</v>
      </c>
      <c r="D2100" s="285">
        <v>113.24675324675324</v>
      </c>
      <c r="E2100" s="286">
        <v>0.14608812196347798</v>
      </c>
      <c r="F2100" s="285">
        <v>228</v>
      </c>
      <c r="G2100" s="284">
        <v>15</v>
      </c>
      <c r="H2100" s="285">
        <v>0</v>
      </c>
      <c r="I2100" s="286">
        <v>0</v>
      </c>
      <c r="J2100" s="285">
        <v>0</v>
      </c>
      <c r="K2100" s="284">
        <v>0</v>
      </c>
      <c r="L2100" s="285">
        <v>0</v>
      </c>
      <c r="M2100" s="286">
        <v>0</v>
      </c>
      <c r="N2100" s="285">
        <v>0</v>
      </c>
    </row>
    <row r="2101" spans="2:15" x14ac:dyDescent="0.2">
      <c r="B2101" s="104" t="s">
        <v>2157</v>
      </c>
      <c r="C2101" s="284">
        <v>1048</v>
      </c>
      <c r="D2101" s="285">
        <v>123.16030534351145</v>
      </c>
      <c r="E2101" s="286">
        <v>0.10987908975519134</v>
      </c>
      <c r="F2101" s="285">
        <v>425</v>
      </c>
      <c r="G2101" s="284">
        <v>242</v>
      </c>
      <c r="H2101" s="285">
        <v>0</v>
      </c>
      <c r="I2101" s="286">
        <v>0</v>
      </c>
      <c r="J2101" s="285">
        <v>0</v>
      </c>
      <c r="K2101" s="284">
        <v>7</v>
      </c>
      <c r="L2101" s="285">
        <v>84.571428571428569</v>
      </c>
      <c r="M2101" s="286">
        <v>0.18992621110041696</v>
      </c>
      <c r="N2101" s="285">
        <v>164</v>
      </c>
    </row>
    <row r="2102" spans="2:15" x14ac:dyDescent="0.2">
      <c r="B2102" s="104" t="s">
        <v>2158</v>
      </c>
      <c r="C2102" s="284">
        <v>812</v>
      </c>
      <c r="D2102" s="285">
        <v>120.79433497536945</v>
      </c>
      <c r="E2102" s="286">
        <v>0.13269756832737611</v>
      </c>
      <c r="F2102" s="285">
        <v>306</v>
      </c>
      <c r="G2102" s="284">
        <v>172</v>
      </c>
      <c r="H2102" s="285">
        <v>0</v>
      </c>
      <c r="I2102" s="286">
        <v>0</v>
      </c>
      <c r="J2102" s="285">
        <v>0</v>
      </c>
      <c r="K2102" s="284">
        <v>0</v>
      </c>
      <c r="L2102" s="285">
        <v>0</v>
      </c>
      <c r="M2102" s="286">
        <v>0</v>
      </c>
      <c r="N2102" s="285">
        <v>0</v>
      </c>
    </row>
    <row r="2103" spans="2:15" x14ac:dyDescent="0.2">
      <c r="B2103" s="104" t="s">
        <v>2159</v>
      </c>
      <c r="C2103" s="284">
        <v>560</v>
      </c>
      <c r="D2103" s="285">
        <v>108.28035714285714</v>
      </c>
      <c r="E2103" s="286">
        <v>0.12558612519468459</v>
      </c>
      <c r="F2103" s="285">
        <v>337</v>
      </c>
      <c r="G2103" s="284">
        <v>65</v>
      </c>
      <c r="H2103" s="285">
        <v>0</v>
      </c>
      <c r="I2103" s="286">
        <v>0</v>
      </c>
      <c r="J2103" s="285">
        <v>0</v>
      </c>
      <c r="K2103" s="284">
        <v>0</v>
      </c>
      <c r="L2103" s="285">
        <v>0</v>
      </c>
      <c r="M2103" s="286">
        <v>0</v>
      </c>
      <c r="N2103" s="285">
        <v>0</v>
      </c>
    </row>
    <row r="2104" spans="2:15" x14ac:dyDescent="0.2">
      <c r="B2104" s="104" t="s">
        <v>2160</v>
      </c>
      <c r="C2104" s="284">
        <v>12</v>
      </c>
      <c r="D2104" s="285">
        <v>88.25</v>
      </c>
      <c r="E2104" s="286">
        <v>8.0784194065146142E-2</v>
      </c>
      <c r="F2104" s="285">
        <v>199</v>
      </c>
      <c r="G2104" s="284">
        <v>7</v>
      </c>
      <c r="H2104" s="285">
        <v>0</v>
      </c>
      <c r="I2104" s="286">
        <v>0</v>
      </c>
      <c r="J2104" s="285">
        <v>0</v>
      </c>
      <c r="K2104" s="284">
        <v>0</v>
      </c>
      <c r="L2104" s="285">
        <v>0</v>
      </c>
      <c r="M2104" s="286">
        <v>0</v>
      </c>
      <c r="N2104" s="285">
        <v>0</v>
      </c>
    </row>
    <row r="2105" spans="2:15" x14ac:dyDescent="0.2">
      <c r="B2105" s="104" t="s">
        <v>2161</v>
      </c>
      <c r="C2105" s="284">
        <v>2288</v>
      </c>
      <c r="D2105" s="285">
        <v>1263.6573426573427</v>
      </c>
      <c r="E2105" s="286">
        <v>0.396474300562627</v>
      </c>
      <c r="F2105" s="285">
        <v>9384</v>
      </c>
      <c r="G2105" s="284">
        <v>305</v>
      </c>
      <c r="H2105" s="285">
        <v>0</v>
      </c>
      <c r="I2105" s="286">
        <v>0</v>
      </c>
      <c r="J2105" s="285">
        <v>0</v>
      </c>
      <c r="K2105" s="284">
        <v>7</v>
      </c>
      <c r="L2105" s="285">
        <v>185.42857142857142</v>
      </c>
      <c r="M2105" s="286">
        <v>0.20142768466790817</v>
      </c>
      <c r="N2105" s="285">
        <v>326</v>
      </c>
    </row>
    <row r="2106" spans="2:15" x14ac:dyDescent="0.2">
      <c r="B2106" s="104" t="s">
        <v>2162</v>
      </c>
      <c r="C2106" s="284">
        <v>113</v>
      </c>
      <c r="D2106" s="285">
        <v>877.4159292035398</v>
      </c>
      <c r="E2106" s="286">
        <v>0.3496469957611279</v>
      </c>
      <c r="F2106" s="285">
        <v>2529</v>
      </c>
      <c r="G2106" s="284">
        <v>5</v>
      </c>
      <c r="H2106" s="285">
        <v>0</v>
      </c>
      <c r="I2106" s="286">
        <v>0</v>
      </c>
      <c r="J2106" s="285">
        <v>0</v>
      </c>
      <c r="K2106" s="284">
        <v>0</v>
      </c>
      <c r="L2106" s="285">
        <v>0</v>
      </c>
      <c r="M2106" s="286">
        <v>0</v>
      </c>
      <c r="N2106" s="285">
        <v>0</v>
      </c>
    </row>
    <row r="2107" spans="2:15" x14ac:dyDescent="0.2">
      <c r="B2107" s="104" t="s">
        <v>2163</v>
      </c>
      <c r="C2107" s="284">
        <v>0</v>
      </c>
      <c r="D2107" s="285">
        <v>0</v>
      </c>
      <c r="E2107" s="286">
        <v>0</v>
      </c>
      <c r="F2107" s="285">
        <v>0</v>
      </c>
      <c r="G2107" s="284">
        <v>0</v>
      </c>
      <c r="H2107" s="285">
        <v>0</v>
      </c>
      <c r="I2107" s="286">
        <v>0</v>
      </c>
      <c r="J2107" s="285">
        <v>0</v>
      </c>
      <c r="K2107" s="284">
        <v>0</v>
      </c>
      <c r="L2107" s="285">
        <v>0</v>
      </c>
      <c r="M2107" s="286">
        <v>0</v>
      </c>
      <c r="N2107" s="285">
        <v>0</v>
      </c>
    </row>
    <row r="2108" spans="2:15" x14ac:dyDescent="0.2">
      <c r="B2108" s="105" t="s">
        <v>2164</v>
      </c>
      <c r="C2108" s="287">
        <v>24</v>
      </c>
      <c r="D2108" s="288">
        <v>125.33333333333333</v>
      </c>
      <c r="E2108" s="289">
        <v>0.12948215746201197</v>
      </c>
      <c r="F2108" s="288">
        <v>301</v>
      </c>
      <c r="G2108" s="287">
        <v>9</v>
      </c>
      <c r="H2108" s="288">
        <v>0</v>
      </c>
      <c r="I2108" s="289">
        <v>0</v>
      </c>
      <c r="J2108" s="288">
        <v>0</v>
      </c>
      <c r="K2108" s="287">
        <v>0</v>
      </c>
      <c r="L2108" s="288">
        <v>0</v>
      </c>
      <c r="M2108" s="289">
        <v>0</v>
      </c>
      <c r="N2108" s="288">
        <v>0</v>
      </c>
    </row>
    <row r="2110" spans="2:15" x14ac:dyDescent="0.2">
      <c r="O2110" s="12" t="s">
        <v>313</v>
      </c>
    </row>
    <row r="2111" spans="2:15" x14ac:dyDescent="0.2">
      <c r="O2111" s="12" t="s">
        <v>342</v>
      </c>
    </row>
    <row r="2112" spans="2:15" x14ac:dyDescent="0.2">
      <c r="B2112" s="3" t="s">
        <v>0</v>
      </c>
      <c r="C2112" s="272"/>
      <c r="D2112" s="273"/>
      <c r="E2112" s="274"/>
      <c r="F2112" s="274"/>
      <c r="G2112" s="272"/>
      <c r="H2112" s="273"/>
      <c r="I2112" s="274"/>
      <c r="J2112" s="274"/>
      <c r="K2112" s="272"/>
      <c r="L2112" s="273"/>
      <c r="M2112" s="274"/>
      <c r="N2112" s="274"/>
    </row>
    <row r="2113" spans="2:14" x14ac:dyDescent="0.2">
      <c r="B2113" s="3" t="s">
        <v>277</v>
      </c>
      <c r="C2113" s="272"/>
      <c r="D2113" s="273"/>
      <c r="E2113" s="274"/>
      <c r="F2113" s="274"/>
      <c r="G2113" s="272"/>
      <c r="H2113" s="273"/>
      <c r="I2113" s="274"/>
      <c r="J2113" s="274"/>
      <c r="K2113" s="272"/>
      <c r="L2113" s="273"/>
      <c r="M2113" s="274"/>
      <c r="N2113" s="274"/>
    </row>
    <row r="2114" spans="2:14" x14ac:dyDescent="0.2">
      <c r="B2114" s="103" t="s">
        <v>308</v>
      </c>
      <c r="C2114" s="272"/>
      <c r="D2114" s="273"/>
      <c r="E2114" s="274"/>
      <c r="F2114" s="274"/>
      <c r="G2114" s="272"/>
      <c r="H2114" s="273"/>
      <c r="I2114" s="274"/>
      <c r="J2114" s="274"/>
      <c r="K2114" s="272"/>
      <c r="L2114" s="273"/>
      <c r="M2114" s="274"/>
      <c r="N2114" s="274"/>
    </row>
    <row r="2115" spans="2:14" x14ac:dyDescent="0.2">
      <c r="B2115" s="3"/>
      <c r="C2115" s="101"/>
      <c r="D2115" s="101"/>
      <c r="E2115" s="101"/>
      <c r="F2115" s="101"/>
      <c r="G2115" s="101"/>
      <c r="H2115" s="101"/>
      <c r="I2115" s="101"/>
      <c r="J2115" s="101"/>
      <c r="K2115" s="101"/>
      <c r="L2115" s="101"/>
      <c r="M2115" s="101"/>
      <c r="N2115" s="101"/>
    </row>
    <row r="2116" spans="2:14" x14ac:dyDescent="0.2">
      <c r="B2116" s="109"/>
      <c r="C2116" s="180" t="s">
        <v>152</v>
      </c>
      <c r="D2116" s="275"/>
      <c r="E2116" s="276"/>
      <c r="F2116" s="277"/>
      <c r="G2116" s="180" t="s">
        <v>2699</v>
      </c>
      <c r="H2116" s="275"/>
      <c r="I2116" s="276"/>
      <c r="J2116" s="277"/>
      <c r="K2116" s="180" t="s">
        <v>376</v>
      </c>
      <c r="L2116" s="275"/>
      <c r="M2116" s="276"/>
      <c r="N2116" s="277"/>
    </row>
    <row r="2117" spans="2:14" ht="25.5" x14ac:dyDescent="0.2">
      <c r="B2117" s="181" t="s">
        <v>314</v>
      </c>
      <c r="C2117" s="278" t="s">
        <v>2853</v>
      </c>
      <c r="D2117" s="279" t="s">
        <v>2850</v>
      </c>
      <c r="E2117" s="280" t="s">
        <v>2851</v>
      </c>
      <c r="F2117" s="279" t="s">
        <v>2852</v>
      </c>
      <c r="G2117" s="278" t="s">
        <v>2853</v>
      </c>
      <c r="H2117" s="279" t="s">
        <v>2850</v>
      </c>
      <c r="I2117" s="280" t="s">
        <v>2851</v>
      </c>
      <c r="J2117" s="279" t="s">
        <v>2852</v>
      </c>
      <c r="K2117" s="278" t="s">
        <v>2853</v>
      </c>
      <c r="L2117" s="279" t="s">
        <v>2850</v>
      </c>
      <c r="M2117" s="280" t="s">
        <v>2851</v>
      </c>
      <c r="N2117" s="279" t="s">
        <v>2852</v>
      </c>
    </row>
    <row r="2118" spans="2:14" x14ac:dyDescent="0.2">
      <c r="B2118" s="129" t="s">
        <v>2165</v>
      </c>
      <c r="C2118" s="281">
        <v>117</v>
      </c>
      <c r="D2118" s="282">
        <v>574.57264957264954</v>
      </c>
      <c r="E2118" s="283">
        <v>0.22334109642288791</v>
      </c>
      <c r="F2118" s="282">
        <v>1547</v>
      </c>
      <c r="G2118" s="281">
        <v>1</v>
      </c>
      <c r="H2118" s="282">
        <v>0</v>
      </c>
      <c r="I2118" s="283">
        <v>0</v>
      </c>
      <c r="J2118" s="282">
        <v>0</v>
      </c>
      <c r="K2118" s="281">
        <v>1</v>
      </c>
      <c r="L2118" s="282">
        <v>246</v>
      </c>
      <c r="M2118" s="283">
        <v>0.21484716157205241</v>
      </c>
      <c r="N2118" s="282">
        <v>246</v>
      </c>
    </row>
    <row r="2119" spans="2:14" x14ac:dyDescent="0.2">
      <c r="B2119" s="104" t="s">
        <v>2166</v>
      </c>
      <c r="C2119" s="284">
        <v>1490</v>
      </c>
      <c r="D2119" s="285">
        <v>117.33892617449665</v>
      </c>
      <c r="E2119" s="286">
        <v>0.11730735553720106</v>
      </c>
      <c r="F2119" s="285">
        <v>1188</v>
      </c>
      <c r="G2119" s="284">
        <v>521</v>
      </c>
      <c r="H2119" s="285">
        <v>0</v>
      </c>
      <c r="I2119" s="286">
        <v>0</v>
      </c>
      <c r="J2119" s="285">
        <v>0</v>
      </c>
      <c r="K2119" s="284">
        <v>29</v>
      </c>
      <c r="L2119" s="285">
        <v>100.27586206896552</v>
      </c>
      <c r="M2119" s="286">
        <v>0.1944370152447179</v>
      </c>
      <c r="N2119" s="285">
        <v>207</v>
      </c>
    </row>
    <row r="2120" spans="2:14" x14ac:dyDescent="0.2">
      <c r="B2120" s="104" t="s">
        <v>2167</v>
      </c>
      <c r="C2120" s="284">
        <v>1042</v>
      </c>
      <c r="D2120" s="285">
        <v>151.30134357005758</v>
      </c>
      <c r="E2120" s="286">
        <v>0.12852283037833101</v>
      </c>
      <c r="F2120" s="285">
        <v>1164</v>
      </c>
      <c r="G2120" s="284">
        <v>328</v>
      </c>
      <c r="H2120" s="285">
        <v>0</v>
      </c>
      <c r="I2120" s="286">
        <v>0</v>
      </c>
      <c r="J2120" s="285">
        <v>0</v>
      </c>
      <c r="K2120" s="284">
        <v>0</v>
      </c>
      <c r="L2120" s="285">
        <v>0</v>
      </c>
      <c r="M2120" s="286">
        <v>0</v>
      </c>
      <c r="N2120" s="285">
        <v>0</v>
      </c>
    </row>
    <row r="2121" spans="2:14" x14ac:dyDescent="0.2">
      <c r="B2121" s="104" t="s">
        <v>2168</v>
      </c>
      <c r="C2121" s="284">
        <v>0</v>
      </c>
      <c r="D2121" s="285">
        <v>0</v>
      </c>
      <c r="E2121" s="286">
        <v>0</v>
      </c>
      <c r="F2121" s="285">
        <v>0</v>
      </c>
      <c r="G2121" s="284">
        <v>0</v>
      </c>
      <c r="H2121" s="285">
        <v>0</v>
      </c>
      <c r="I2121" s="286">
        <v>0</v>
      </c>
      <c r="J2121" s="285">
        <v>0</v>
      </c>
      <c r="K2121" s="284">
        <v>0</v>
      </c>
      <c r="L2121" s="285">
        <v>0</v>
      </c>
      <c r="M2121" s="286">
        <v>0</v>
      </c>
      <c r="N2121" s="285">
        <v>0</v>
      </c>
    </row>
    <row r="2122" spans="2:14" x14ac:dyDescent="0.2">
      <c r="B2122" s="104" t="s">
        <v>2169</v>
      </c>
      <c r="C2122" s="284">
        <v>206</v>
      </c>
      <c r="D2122" s="285">
        <v>2710.4757281553398</v>
      </c>
      <c r="E2122" s="286">
        <v>0.79407753362354994</v>
      </c>
      <c r="F2122" s="285">
        <v>10096</v>
      </c>
      <c r="G2122" s="284">
        <v>46</v>
      </c>
      <c r="H2122" s="285">
        <v>0</v>
      </c>
      <c r="I2122" s="286">
        <v>0</v>
      </c>
      <c r="J2122" s="285">
        <v>0</v>
      </c>
      <c r="K2122" s="284">
        <v>0</v>
      </c>
      <c r="L2122" s="285">
        <v>0</v>
      </c>
      <c r="M2122" s="286">
        <v>0</v>
      </c>
      <c r="N2122" s="285">
        <v>0</v>
      </c>
    </row>
    <row r="2123" spans="2:14" x14ac:dyDescent="0.2">
      <c r="B2123" s="104" t="s">
        <v>2170</v>
      </c>
      <c r="C2123" s="284">
        <v>812</v>
      </c>
      <c r="D2123" s="285">
        <v>140.05665024630542</v>
      </c>
      <c r="E2123" s="286">
        <v>0.15448669707697027</v>
      </c>
      <c r="F2123" s="285">
        <v>577</v>
      </c>
      <c r="G2123" s="284">
        <v>390</v>
      </c>
      <c r="H2123" s="285">
        <v>0</v>
      </c>
      <c r="I2123" s="286">
        <v>0</v>
      </c>
      <c r="J2123" s="285">
        <v>0</v>
      </c>
      <c r="K2123" s="284">
        <v>1</v>
      </c>
      <c r="L2123" s="285">
        <v>52</v>
      </c>
      <c r="M2123" s="286">
        <v>0.20155038759689914</v>
      </c>
      <c r="N2123" s="285">
        <v>52</v>
      </c>
    </row>
    <row r="2124" spans="2:14" x14ac:dyDescent="0.2">
      <c r="B2124" s="104" t="s">
        <v>2171</v>
      </c>
      <c r="C2124" s="284">
        <v>0</v>
      </c>
      <c r="D2124" s="285">
        <v>0</v>
      </c>
      <c r="E2124" s="286">
        <v>0</v>
      </c>
      <c r="F2124" s="285">
        <v>0</v>
      </c>
      <c r="G2124" s="284">
        <v>0</v>
      </c>
      <c r="H2124" s="285">
        <v>0</v>
      </c>
      <c r="I2124" s="286">
        <v>0</v>
      </c>
      <c r="J2124" s="285">
        <v>0</v>
      </c>
      <c r="K2124" s="284">
        <v>0</v>
      </c>
      <c r="L2124" s="285">
        <v>0</v>
      </c>
      <c r="M2124" s="286">
        <v>0</v>
      </c>
      <c r="N2124" s="285">
        <v>0</v>
      </c>
    </row>
    <row r="2125" spans="2:14" x14ac:dyDescent="0.2">
      <c r="B2125" s="104" t="s">
        <v>2172</v>
      </c>
      <c r="C2125" s="284">
        <v>1250</v>
      </c>
      <c r="D2125" s="285">
        <v>133.34880000000001</v>
      </c>
      <c r="E2125" s="286">
        <v>0.13677720265076299</v>
      </c>
      <c r="F2125" s="285">
        <v>460</v>
      </c>
      <c r="G2125" s="284">
        <v>516</v>
      </c>
      <c r="H2125" s="285">
        <v>0</v>
      </c>
      <c r="I2125" s="286">
        <v>0</v>
      </c>
      <c r="J2125" s="285">
        <v>0</v>
      </c>
      <c r="K2125" s="284">
        <v>33</v>
      </c>
      <c r="L2125" s="285">
        <v>96.939393939393938</v>
      </c>
      <c r="M2125" s="286">
        <v>0.20124559637644701</v>
      </c>
      <c r="N2125" s="285">
        <v>218</v>
      </c>
    </row>
    <row r="2126" spans="2:14" x14ac:dyDescent="0.2">
      <c r="B2126" s="104" t="s">
        <v>2173</v>
      </c>
      <c r="C2126" s="284">
        <v>405</v>
      </c>
      <c r="D2126" s="285">
        <v>1326.7728395061729</v>
      </c>
      <c r="E2126" s="286">
        <v>0.39300028377425611</v>
      </c>
      <c r="F2126" s="285">
        <v>4920</v>
      </c>
      <c r="G2126" s="284">
        <v>5</v>
      </c>
      <c r="H2126" s="285">
        <v>0</v>
      </c>
      <c r="I2126" s="286">
        <v>0</v>
      </c>
      <c r="J2126" s="285">
        <v>0</v>
      </c>
      <c r="K2126" s="284">
        <v>1</v>
      </c>
      <c r="L2126" s="285">
        <v>162</v>
      </c>
      <c r="M2126" s="286">
        <v>0.2109375</v>
      </c>
      <c r="N2126" s="285">
        <v>162</v>
      </c>
    </row>
    <row r="2127" spans="2:14" x14ac:dyDescent="0.2">
      <c r="B2127" s="104" t="s">
        <v>2174</v>
      </c>
      <c r="C2127" s="284">
        <v>3</v>
      </c>
      <c r="D2127" s="285">
        <v>422.33333333333331</v>
      </c>
      <c r="E2127" s="286">
        <v>0.25957795533702099</v>
      </c>
      <c r="F2127" s="285">
        <v>661</v>
      </c>
      <c r="G2127" s="284">
        <v>2</v>
      </c>
      <c r="H2127" s="285">
        <v>0</v>
      </c>
      <c r="I2127" s="286">
        <v>0</v>
      </c>
      <c r="J2127" s="285">
        <v>0</v>
      </c>
      <c r="K2127" s="284">
        <v>0</v>
      </c>
      <c r="L2127" s="285">
        <v>0</v>
      </c>
      <c r="M2127" s="286">
        <v>0</v>
      </c>
      <c r="N2127" s="285">
        <v>0</v>
      </c>
    </row>
    <row r="2128" spans="2:14" x14ac:dyDescent="0.2">
      <c r="B2128" s="104" t="s">
        <v>2175</v>
      </c>
      <c r="C2128" s="284">
        <v>333</v>
      </c>
      <c r="D2128" s="285">
        <v>120.21921921921921</v>
      </c>
      <c r="E2128" s="286">
        <v>0.13124584047760335</v>
      </c>
      <c r="F2128" s="285">
        <v>697</v>
      </c>
      <c r="G2128" s="284">
        <v>70</v>
      </c>
      <c r="H2128" s="285">
        <v>0</v>
      </c>
      <c r="I2128" s="286">
        <v>0</v>
      </c>
      <c r="J2128" s="285">
        <v>0</v>
      </c>
      <c r="K2128" s="284">
        <v>0</v>
      </c>
      <c r="L2128" s="285">
        <v>0</v>
      </c>
      <c r="M2128" s="286">
        <v>0</v>
      </c>
      <c r="N2128" s="285">
        <v>0</v>
      </c>
    </row>
    <row r="2129" spans="2:14" x14ac:dyDescent="0.2">
      <c r="B2129" s="104" t="s">
        <v>2176</v>
      </c>
      <c r="C2129" s="284">
        <v>3</v>
      </c>
      <c r="D2129" s="285">
        <v>175.66666666666666</v>
      </c>
      <c r="E2129" s="286">
        <v>0.1834958217270195</v>
      </c>
      <c r="F2129" s="285">
        <v>300</v>
      </c>
      <c r="G2129" s="284">
        <v>4</v>
      </c>
      <c r="H2129" s="285">
        <v>0</v>
      </c>
      <c r="I2129" s="286">
        <v>0</v>
      </c>
      <c r="J2129" s="285">
        <v>0</v>
      </c>
      <c r="K2129" s="284">
        <v>0</v>
      </c>
      <c r="L2129" s="285">
        <v>0</v>
      </c>
      <c r="M2129" s="286">
        <v>0</v>
      </c>
      <c r="N2129" s="285">
        <v>0</v>
      </c>
    </row>
    <row r="2130" spans="2:14" x14ac:dyDescent="0.2">
      <c r="B2130" s="104" t="s">
        <v>2177</v>
      </c>
      <c r="C2130" s="284">
        <v>211</v>
      </c>
      <c r="D2130" s="285">
        <v>121.07582938388626</v>
      </c>
      <c r="E2130" s="286">
        <v>0.14801960693427274</v>
      </c>
      <c r="F2130" s="285">
        <v>598</v>
      </c>
      <c r="G2130" s="284">
        <v>78</v>
      </c>
      <c r="H2130" s="285">
        <v>0</v>
      </c>
      <c r="I2130" s="286">
        <v>0</v>
      </c>
      <c r="J2130" s="285">
        <v>0</v>
      </c>
      <c r="K2130" s="284">
        <v>0</v>
      </c>
      <c r="L2130" s="285">
        <v>0</v>
      </c>
      <c r="M2130" s="286">
        <v>0</v>
      </c>
      <c r="N2130" s="285">
        <v>0</v>
      </c>
    </row>
    <row r="2131" spans="2:14" x14ac:dyDescent="0.2">
      <c r="B2131" s="104" t="s">
        <v>2178</v>
      </c>
      <c r="C2131" s="284">
        <v>56</v>
      </c>
      <c r="D2131" s="285">
        <v>1088.8571428571429</v>
      </c>
      <c r="E2131" s="286">
        <v>0.263579697239537</v>
      </c>
      <c r="F2131" s="285">
        <v>4192</v>
      </c>
      <c r="G2131" s="284">
        <v>2</v>
      </c>
      <c r="H2131" s="285">
        <v>0</v>
      </c>
      <c r="I2131" s="286">
        <v>0</v>
      </c>
      <c r="J2131" s="285">
        <v>0</v>
      </c>
      <c r="K2131" s="284">
        <v>2</v>
      </c>
      <c r="L2131" s="285">
        <v>113.5</v>
      </c>
      <c r="M2131" s="286">
        <v>0.14983498349834989</v>
      </c>
      <c r="N2131" s="285">
        <v>172</v>
      </c>
    </row>
    <row r="2132" spans="2:14" x14ac:dyDescent="0.2">
      <c r="B2132" s="104" t="s">
        <v>2179</v>
      </c>
      <c r="C2132" s="284">
        <v>493</v>
      </c>
      <c r="D2132" s="285">
        <v>132.6977687626775</v>
      </c>
      <c r="E2132" s="286">
        <v>0.11517909803956083</v>
      </c>
      <c r="F2132" s="285">
        <v>1205</v>
      </c>
      <c r="G2132" s="284">
        <v>226</v>
      </c>
      <c r="H2132" s="285">
        <v>0</v>
      </c>
      <c r="I2132" s="286">
        <v>0</v>
      </c>
      <c r="J2132" s="285">
        <v>0</v>
      </c>
      <c r="K2132" s="284">
        <v>25</v>
      </c>
      <c r="L2132" s="285">
        <v>109.12</v>
      </c>
      <c r="M2132" s="286">
        <v>0.19772414292962237</v>
      </c>
      <c r="N2132" s="285">
        <v>226</v>
      </c>
    </row>
    <row r="2133" spans="2:14" x14ac:dyDescent="0.2">
      <c r="B2133" s="104" t="s">
        <v>2180</v>
      </c>
      <c r="C2133" s="284">
        <v>0</v>
      </c>
      <c r="D2133" s="285">
        <v>0</v>
      </c>
      <c r="E2133" s="286">
        <v>0</v>
      </c>
      <c r="F2133" s="285">
        <v>0</v>
      </c>
      <c r="G2133" s="284">
        <v>0</v>
      </c>
      <c r="H2133" s="285">
        <v>0</v>
      </c>
      <c r="I2133" s="286">
        <v>0</v>
      </c>
      <c r="J2133" s="285">
        <v>0</v>
      </c>
      <c r="K2133" s="284">
        <v>0</v>
      </c>
      <c r="L2133" s="285">
        <v>0</v>
      </c>
      <c r="M2133" s="286">
        <v>0</v>
      </c>
      <c r="N2133" s="285">
        <v>0</v>
      </c>
    </row>
    <row r="2134" spans="2:14" x14ac:dyDescent="0.2">
      <c r="B2134" s="104" t="s">
        <v>2181</v>
      </c>
      <c r="C2134" s="284">
        <v>1109</v>
      </c>
      <c r="D2134" s="285">
        <v>124.44815148782688</v>
      </c>
      <c r="E2134" s="286">
        <v>0.10359516421289361</v>
      </c>
      <c r="F2134" s="285">
        <v>807</v>
      </c>
      <c r="G2134" s="284">
        <v>747</v>
      </c>
      <c r="H2134" s="285">
        <v>0</v>
      </c>
      <c r="I2134" s="286">
        <v>0</v>
      </c>
      <c r="J2134" s="285">
        <v>0</v>
      </c>
      <c r="K2134" s="284">
        <v>88</v>
      </c>
      <c r="L2134" s="285">
        <v>112.05681818181819</v>
      </c>
      <c r="M2134" s="286">
        <v>0.20018270401948834</v>
      </c>
      <c r="N2134" s="285">
        <v>280</v>
      </c>
    </row>
    <row r="2135" spans="2:14" x14ac:dyDescent="0.2">
      <c r="B2135" s="104" t="s">
        <v>2182</v>
      </c>
      <c r="C2135" s="284">
        <v>0</v>
      </c>
      <c r="D2135" s="285">
        <v>0</v>
      </c>
      <c r="E2135" s="286">
        <v>0</v>
      </c>
      <c r="F2135" s="285">
        <v>0</v>
      </c>
      <c r="G2135" s="284">
        <v>1</v>
      </c>
      <c r="H2135" s="285">
        <v>0</v>
      </c>
      <c r="I2135" s="286">
        <v>0</v>
      </c>
      <c r="J2135" s="285">
        <v>0</v>
      </c>
      <c r="K2135" s="284">
        <v>0</v>
      </c>
      <c r="L2135" s="285">
        <v>0</v>
      </c>
      <c r="M2135" s="286">
        <v>0</v>
      </c>
      <c r="N2135" s="285">
        <v>0</v>
      </c>
    </row>
    <row r="2136" spans="2:14" x14ac:dyDescent="0.2">
      <c r="B2136" s="104" t="s">
        <v>2183</v>
      </c>
      <c r="C2136" s="284">
        <v>1648</v>
      </c>
      <c r="D2136" s="285">
        <v>343.73240291262135</v>
      </c>
      <c r="E2136" s="286">
        <v>0.20429499471474588</v>
      </c>
      <c r="F2136" s="285">
        <v>17969</v>
      </c>
      <c r="G2136" s="284">
        <v>1065</v>
      </c>
      <c r="H2136" s="285">
        <v>0</v>
      </c>
      <c r="I2136" s="286">
        <v>0</v>
      </c>
      <c r="J2136" s="285">
        <v>0</v>
      </c>
      <c r="K2136" s="284">
        <v>163</v>
      </c>
      <c r="L2136" s="285">
        <v>140.04907975460122</v>
      </c>
      <c r="M2136" s="286">
        <v>0.19974799621994332</v>
      </c>
      <c r="N2136" s="285">
        <v>608</v>
      </c>
    </row>
    <row r="2137" spans="2:14" x14ac:dyDescent="0.2">
      <c r="B2137" s="104" t="s">
        <v>2184</v>
      </c>
      <c r="C2137" s="284">
        <v>1581</v>
      </c>
      <c r="D2137" s="285">
        <v>514.45098039215691</v>
      </c>
      <c r="E2137" s="286">
        <v>0.2219798376554083</v>
      </c>
      <c r="F2137" s="285">
        <v>15507</v>
      </c>
      <c r="G2137" s="284">
        <v>746</v>
      </c>
      <c r="H2137" s="285">
        <v>0</v>
      </c>
      <c r="I2137" s="286">
        <v>0</v>
      </c>
      <c r="J2137" s="285">
        <v>0</v>
      </c>
      <c r="K2137" s="284">
        <v>48</v>
      </c>
      <c r="L2137" s="285">
        <v>138.60416666666666</v>
      </c>
      <c r="M2137" s="286">
        <v>0.20079678870008744</v>
      </c>
      <c r="N2137" s="285">
        <v>458</v>
      </c>
    </row>
    <row r="2138" spans="2:14" x14ac:dyDescent="0.2">
      <c r="B2138" s="104" t="s">
        <v>2185</v>
      </c>
      <c r="C2138" s="284">
        <v>1061</v>
      </c>
      <c r="D2138" s="285">
        <v>232.19981149858623</v>
      </c>
      <c r="E2138" s="286">
        <v>0.14188769307234628</v>
      </c>
      <c r="F2138" s="285">
        <v>1948</v>
      </c>
      <c r="G2138" s="284">
        <v>460</v>
      </c>
      <c r="H2138" s="285">
        <v>0</v>
      </c>
      <c r="I2138" s="286">
        <v>0</v>
      </c>
      <c r="J2138" s="285">
        <v>0</v>
      </c>
      <c r="K2138" s="284">
        <v>62</v>
      </c>
      <c r="L2138" s="285">
        <v>114.12903225806451</v>
      </c>
      <c r="M2138" s="286">
        <v>0.19897084048027436</v>
      </c>
      <c r="N2138" s="285">
        <v>376</v>
      </c>
    </row>
    <row r="2139" spans="2:14" x14ac:dyDescent="0.2">
      <c r="B2139" s="104" t="s">
        <v>2186</v>
      </c>
      <c r="C2139" s="284">
        <v>965</v>
      </c>
      <c r="D2139" s="285">
        <v>98.822797927461139</v>
      </c>
      <c r="E2139" s="286">
        <v>9.7958026499739503E-2</v>
      </c>
      <c r="F2139" s="285">
        <v>509</v>
      </c>
      <c r="G2139" s="284">
        <v>700</v>
      </c>
      <c r="H2139" s="285">
        <v>0</v>
      </c>
      <c r="I2139" s="286">
        <v>0</v>
      </c>
      <c r="J2139" s="285">
        <v>0</v>
      </c>
      <c r="K2139" s="284">
        <v>65</v>
      </c>
      <c r="L2139" s="285">
        <v>112.55384615384615</v>
      </c>
      <c r="M2139" s="286">
        <v>0.19720208091862323</v>
      </c>
      <c r="N2139" s="285">
        <v>287</v>
      </c>
    </row>
    <row r="2140" spans="2:14" x14ac:dyDescent="0.2">
      <c r="B2140" s="104" t="s">
        <v>2187</v>
      </c>
      <c r="C2140" s="284">
        <v>0</v>
      </c>
      <c r="D2140" s="285">
        <v>0</v>
      </c>
      <c r="E2140" s="286">
        <v>0</v>
      </c>
      <c r="F2140" s="285">
        <v>0</v>
      </c>
      <c r="G2140" s="284">
        <v>0</v>
      </c>
      <c r="H2140" s="285">
        <v>0</v>
      </c>
      <c r="I2140" s="286">
        <v>0</v>
      </c>
      <c r="J2140" s="285">
        <v>0</v>
      </c>
      <c r="K2140" s="284">
        <v>0</v>
      </c>
      <c r="L2140" s="285">
        <v>0</v>
      </c>
      <c r="M2140" s="286">
        <v>0</v>
      </c>
      <c r="N2140" s="285">
        <v>0</v>
      </c>
    </row>
    <row r="2141" spans="2:14" x14ac:dyDescent="0.2">
      <c r="B2141" s="104" t="s">
        <v>2188</v>
      </c>
      <c r="C2141" s="284">
        <v>1571</v>
      </c>
      <c r="D2141" s="285">
        <v>405.41565881604072</v>
      </c>
      <c r="E2141" s="286">
        <v>0.18231302486971468</v>
      </c>
      <c r="F2141" s="285">
        <v>9340</v>
      </c>
      <c r="G2141" s="284">
        <v>647</v>
      </c>
      <c r="H2141" s="285">
        <v>0</v>
      </c>
      <c r="I2141" s="286">
        <v>0</v>
      </c>
      <c r="J2141" s="285">
        <v>0</v>
      </c>
      <c r="K2141" s="284">
        <v>227</v>
      </c>
      <c r="L2141" s="285">
        <v>158.0308370044053</v>
      </c>
      <c r="M2141" s="286">
        <v>0.19809268217259746</v>
      </c>
      <c r="N2141" s="285">
        <v>823</v>
      </c>
    </row>
    <row r="2142" spans="2:14" x14ac:dyDescent="0.2">
      <c r="B2142" s="104" t="s">
        <v>2189</v>
      </c>
      <c r="C2142" s="284">
        <v>103</v>
      </c>
      <c r="D2142" s="285">
        <v>343.54368932038835</v>
      </c>
      <c r="E2142" s="286">
        <v>0.17400005900807436</v>
      </c>
      <c r="F2142" s="285">
        <v>1245</v>
      </c>
      <c r="G2142" s="284">
        <v>7</v>
      </c>
      <c r="H2142" s="285">
        <v>0</v>
      </c>
      <c r="I2142" s="286">
        <v>0</v>
      </c>
      <c r="J2142" s="285">
        <v>0</v>
      </c>
      <c r="K2142" s="284">
        <v>0</v>
      </c>
      <c r="L2142" s="285">
        <v>0</v>
      </c>
      <c r="M2142" s="286">
        <v>0</v>
      </c>
      <c r="N2142" s="285">
        <v>0</v>
      </c>
    </row>
    <row r="2143" spans="2:14" x14ac:dyDescent="0.2">
      <c r="B2143" s="104" t="s">
        <v>2190</v>
      </c>
      <c r="C2143" s="284">
        <v>17</v>
      </c>
      <c r="D2143" s="285">
        <v>553.58823529411768</v>
      </c>
      <c r="E2143" s="286">
        <v>0.25369995956328339</v>
      </c>
      <c r="F2143" s="285">
        <v>1053</v>
      </c>
      <c r="G2143" s="284">
        <v>3</v>
      </c>
      <c r="H2143" s="285">
        <v>0</v>
      </c>
      <c r="I2143" s="286">
        <v>0</v>
      </c>
      <c r="J2143" s="285">
        <v>0</v>
      </c>
      <c r="K2143" s="284">
        <v>0</v>
      </c>
      <c r="L2143" s="285">
        <v>0</v>
      </c>
      <c r="M2143" s="286">
        <v>0</v>
      </c>
      <c r="N2143" s="285">
        <v>0</v>
      </c>
    </row>
    <row r="2144" spans="2:14" x14ac:dyDescent="0.2">
      <c r="B2144" s="104" t="s">
        <v>2191</v>
      </c>
      <c r="C2144" s="284">
        <v>69</v>
      </c>
      <c r="D2144" s="285">
        <v>439.26086956521738</v>
      </c>
      <c r="E2144" s="286">
        <v>0.18841147290291294</v>
      </c>
      <c r="F2144" s="285">
        <v>1866</v>
      </c>
      <c r="G2144" s="284">
        <v>11</v>
      </c>
      <c r="H2144" s="285">
        <v>0</v>
      </c>
      <c r="I2144" s="286">
        <v>0</v>
      </c>
      <c r="J2144" s="285">
        <v>0</v>
      </c>
      <c r="K2144" s="284">
        <v>0</v>
      </c>
      <c r="L2144" s="285">
        <v>0</v>
      </c>
      <c r="M2144" s="286">
        <v>0</v>
      </c>
      <c r="N2144" s="285">
        <v>0</v>
      </c>
    </row>
    <row r="2145" spans="2:14" x14ac:dyDescent="0.2">
      <c r="B2145" s="104" t="s">
        <v>2192</v>
      </c>
      <c r="C2145" s="284">
        <v>3</v>
      </c>
      <c r="D2145" s="285">
        <v>67</v>
      </c>
      <c r="E2145" s="286">
        <v>6.3346990230066291E-2</v>
      </c>
      <c r="F2145" s="285">
        <v>110</v>
      </c>
      <c r="G2145" s="284">
        <v>0</v>
      </c>
      <c r="H2145" s="285">
        <v>0</v>
      </c>
      <c r="I2145" s="286">
        <v>0</v>
      </c>
      <c r="J2145" s="285">
        <v>0</v>
      </c>
      <c r="K2145" s="284">
        <v>0</v>
      </c>
      <c r="L2145" s="285">
        <v>0</v>
      </c>
      <c r="M2145" s="286">
        <v>0</v>
      </c>
      <c r="N2145" s="285">
        <v>0</v>
      </c>
    </row>
    <row r="2146" spans="2:14" x14ac:dyDescent="0.2">
      <c r="B2146" s="104" t="s">
        <v>2193</v>
      </c>
      <c r="C2146" s="284">
        <v>8</v>
      </c>
      <c r="D2146" s="285">
        <v>473.25</v>
      </c>
      <c r="E2146" s="286">
        <v>0.24196331565156259</v>
      </c>
      <c r="F2146" s="285">
        <v>1254</v>
      </c>
      <c r="G2146" s="284">
        <v>0</v>
      </c>
      <c r="H2146" s="285">
        <v>0</v>
      </c>
      <c r="I2146" s="286">
        <v>0</v>
      </c>
      <c r="J2146" s="285">
        <v>0</v>
      </c>
      <c r="K2146" s="284">
        <v>0</v>
      </c>
      <c r="L2146" s="285">
        <v>0</v>
      </c>
      <c r="M2146" s="286">
        <v>0</v>
      </c>
      <c r="N2146" s="285">
        <v>0</v>
      </c>
    </row>
    <row r="2147" spans="2:14" x14ac:dyDescent="0.2">
      <c r="B2147" s="104" t="s">
        <v>2194</v>
      </c>
      <c r="C2147" s="284">
        <v>0</v>
      </c>
      <c r="D2147" s="285">
        <v>0</v>
      </c>
      <c r="E2147" s="286">
        <v>0</v>
      </c>
      <c r="F2147" s="285">
        <v>0</v>
      </c>
      <c r="G2147" s="284">
        <v>1</v>
      </c>
      <c r="H2147" s="285">
        <v>0</v>
      </c>
      <c r="I2147" s="286">
        <v>0</v>
      </c>
      <c r="J2147" s="285">
        <v>0</v>
      </c>
      <c r="K2147" s="284">
        <v>0</v>
      </c>
      <c r="L2147" s="285">
        <v>0</v>
      </c>
      <c r="M2147" s="286">
        <v>0</v>
      </c>
      <c r="N2147" s="285">
        <v>0</v>
      </c>
    </row>
    <row r="2148" spans="2:14" x14ac:dyDescent="0.2">
      <c r="B2148" s="104" t="s">
        <v>2195</v>
      </c>
      <c r="C2148" s="284">
        <v>38</v>
      </c>
      <c r="D2148" s="285">
        <v>334.42105263157896</v>
      </c>
      <c r="E2148" s="286">
        <v>0.23527233680156989</v>
      </c>
      <c r="F2148" s="285">
        <v>731</v>
      </c>
      <c r="G2148" s="284">
        <v>7</v>
      </c>
      <c r="H2148" s="285">
        <v>0</v>
      </c>
      <c r="I2148" s="286">
        <v>0</v>
      </c>
      <c r="J2148" s="285">
        <v>0</v>
      </c>
      <c r="K2148" s="284">
        <v>0</v>
      </c>
      <c r="L2148" s="285">
        <v>0</v>
      </c>
      <c r="M2148" s="286">
        <v>0</v>
      </c>
      <c r="N2148" s="285">
        <v>0</v>
      </c>
    </row>
    <row r="2149" spans="2:14" x14ac:dyDescent="0.2">
      <c r="B2149" s="104" t="s">
        <v>2196</v>
      </c>
      <c r="C2149" s="284">
        <v>34</v>
      </c>
      <c r="D2149" s="285">
        <v>374.14705882352939</v>
      </c>
      <c r="E2149" s="286">
        <v>0.1824453209035497</v>
      </c>
      <c r="F2149" s="285">
        <v>634</v>
      </c>
      <c r="G2149" s="284">
        <v>5</v>
      </c>
      <c r="H2149" s="285">
        <v>0</v>
      </c>
      <c r="I2149" s="286">
        <v>0</v>
      </c>
      <c r="J2149" s="285">
        <v>0</v>
      </c>
      <c r="K2149" s="284">
        <v>0</v>
      </c>
      <c r="L2149" s="285">
        <v>0</v>
      </c>
      <c r="M2149" s="286">
        <v>0</v>
      </c>
      <c r="N2149" s="285">
        <v>0</v>
      </c>
    </row>
    <row r="2150" spans="2:14" x14ac:dyDescent="0.2">
      <c r="B2150" s="104" t="s">
        <v>2197</v>
      </c>
      <c r="C2150" s="284">
        <v>199</v>
      </c>
      <c r="D2150" s="285">
        <v>1072.1155778894472</v>
      </c>
      <c r="E2150" s="286">
        <v>0.46785140223190491</v>
      </c>
      <c r="F2150" s="285">
        <v>10218</v>
      </c>
      <c r="G2150" s="284">
        <v>15</v>
      </c>
      <c r="H2150" s="285">
        <v>0</v>
      </c>
      <c r="I2150" s="286">
        <v>0</v>
      </c>
      <c r="J2150" s="285">
        <v>0</v>
      </c>
      <c r="K2150" s="284">
        <v>0</v>
      </c>
      <c r="L2150" s="285">
        <v>0</v>
      </c>
      <c r="M2150" s="286">
        <v>0</v>
      </c>
      <c r="N2150" s="285">
        <v>0</v>
      </c>
    </row>
    <row r="2151" spans="2:14" x14ac:dyDescent="0.2">
      <c r="B2151" s="104" t="s">
        <v>2198</v>
      </c>
      <c r="C2151" s="284">
        <v>560</v>
      </c>
      <c r="D2151" s="285">
        <v>479.49821428571431</v>
      </c>
      <c r="E2151" s="286">
        <v>0.31471139432481299</v>
      </c>
      <c r="F2151" s="285">
        <v>2562</v>
      </c>
      <c r="G2151" s="284">
        <v>180</v>
      </c>
      <c r="H2151" s="285">
        <v>0</v>
      </c>
      <c r="I2151" s="286">
        <v>0</v>
      </c>
      <c r="J2151" s="285">
        <v>0</v>
      </c>
      <c r="K2151" s="284">
        <v>0</v>
      </c>
      <c r="L2151" s="285">
        <v>0</v>
      </c>
      <c r="M2151" s="286">
        <v>0</v>
      </c>
      <c r="N2151" s="285">
        <v>0</v>
      </c>
    </row>
    <row r="2152" spans="2:14" x14ac:dyDescent="0.2">
      <c r="B2152" s="104" t="s">
        <v>2199</v>
      </c>
      <c r="C2152" s="284">
        <v>210</v>
      </c>
      <c r="D2152" s="285">
        <v>958.71904761904761</v>
      </c>
      <c r="E2152" s="286">
        <v>0.41765584482937457</v>
      </c>
      <c r="F2152" s="285">
        <v>7947</v>
      </c>
      <c r="G2152" s="284">
        <v>39</v>
      </c>
      <c r="H2152" s="285">
        <v>0</v>
      </c>
      <c r="I2152" s="286">
        <v>0</v>
      </c>
      <c r="J2152" s="285">
        <v>0</v>
      </c>
      <c r="K2152" s="284">
        <v>0</v>
      </c>
      <c r="L2152" s="285">
        <v>0</v>
      </c>
      <c r="M2152" s="286">
        <v>0</v>
      </c>
      <c r="N2152" s="285">
        <v>0</v>
      </c>
    </row>
    <row r="2153" spans="2:14" x14ac:dyDescent="0.2">
      <c r="B2153" s="104" t="s">
        <v>2200</v>
      </c>
      <c r="C2153" s="284">
        <v>20</v>
      </c>
      <c r="D2153" s="285">
        <v>288.75</v>
      </c>
      <c r="E2153" s="286">
        <v>0.18244716140650175</v>
      </c>
      <c r="F2153" s="285">
        <v>676</v>
      </c>
      <c r="G2153" s="284">
        <v>0</v>
      </c>
      <c r="H2153" s="285">
        <v>0</v>
      </c>
      <c r="I2153" s="286">
        <v>0</v>
      </c>
      <c r="J2153" s="285">
        <v>0</v>
      </c>
      <c r="K2153" s="284">
        <v>0</v>
      </c>
      <c r="L2153" s="285">
        <v>0</v>
      </c>
      <c r="M2153" s="286">
        <v>0</v>
      </c>
      <c r="N2153" s="285">
        <v>0</v>
      </c>
    </row>
    <row r="2154" spans="2:14" x14ac:dyDescent="0.2">
      <c r="B2154" s="104" t="s">
        <v>2201</v>
      </c>
      <c r="C2154" s="284">
        <v>760</v>
      </c>
      <c r="D2154" s="285">
        <v>429.54473684210524</v>
      </c>
      <c r="E2154" s="286">
        <v>0.19430316874855302</v>
      </c>
      <c r="F2154" s="285">
        <v>4520</v>
      </c>
      <c r="G2154" s="284">
        <v>194</v>
      </c>
      <c r="H2154" s="285">
        <v>0</v>
      </c>
      <c r="I2154" s="286">
        <v>0</v>
      </c>
      <c r="J2154" s="285">
        <v>0</v>
      </c>
      <c r="K2154" s="284">
        <v>40</v>
      </c>
      <c r="L2154" s="285">
        <v>124.175</v>
      </c>
      <c r="M2154" s="286">
        <v>0.19895057277897932</v>
      </c>
      <c r="N2154" s="285">
        <v>269</v>
      </c>
    </row>
    <row r="2155" spans="2:14" x14ac:dyDescent="0.2">
      <c r="B2155" s="104" t="s">
        <v>2202</v>
      </c>
      <c r="C2155" s="284">
        <v>105</v>
      </c>
      <c r="D2155" s="285">
        <v>1545.5428571428572</v>
      </c>
      <c r="E2155" s="286">
        <v>0.42193252490796018</v>
      </c>
      <c r="F2155" s="285">
        <v>5225</v>
      </c>
      <c r="G2155" s="284">
        <v>9</v>
      </c>
      <c r="H2155" s="285">
        <v>0</v>
      </c>
      <c r="I2155" s="286">
        <v>0</v>
      </c>
      <c r="J2155" s="285">
        <v>0</v>
      </c>
      <c r="K2155" s="284">
        <v>0</v>
      </c>
      <c r="L2155" s="285">
        <v>0</v>
      </c>
      <c r="M2155" s="286">
        <v>0</v>
      </c>
      <c r="N2155" s="285">
        <v>0</v>
      </c>
    </row>
    <row r="2156" spans="2:14" x14ac:dyDescent="0.2">
      <c r="B2156" s="104" t="s">
        <v>2203</v>
      </c>
      <c r="C2156" s="284">
        <v>36</v>
      </c>
      <c r="D2156" s="285">
        <v>1042.0277777777778</v>
      </c>
      <c r="E2156" s="286">
        <v>0.34787729287608737</v>
      </c>
      <c r="F2156" s="285">
        <v>2099</v>
      </c>
      <c r="G2156" s="284">
        <v>4</v>
      </c>
      <c r="H2156" s="285">
        <v>0</v>
      </c>
      <c r="I2156" s="286">
        <v>0</v>
      </c>
      <c r="J2156" s="285">
        <v>0</v>
      </c>
      <c r="K2156" s="284">
        <v>0</v>
      </c>
      <c r="L2156" s="285">
        <v>0</v>
      </c>
      <c r="M2156" s="286">
        <v>0</v>
      </c>
      <c r="N2156" s="285">
        <v>0</v>
      </c>
    </row>
    <row r="2157" spans="2:14" x14ac:dyDescent="0.2">
      <c r="B2157" s="104" t="s">
        <v>2204</v>
      </c>
      <c r="C2157" s="284">
        <v>62</v>
      </c>
      <c r="D2157" s="285">
        <v>951.51612903225805</v>
      </c>
      <c r="E2157" s="286">
        <v>0.45792840065824203</v>
      </c>
      <c r="F2157" s="285">
        <v>7941</v>
      </c>
      <c r="G2157" s="284">
        <v>14</v>
      </c>
      <c r="H2157" s="285">
        <v>0</v>
      </c>
      <c r="I2157" s="286">
        <v>0</v>
      </c>
      <c r="J2157" s="285">
        <v>0</v>
      </c>
      <c r="K2157" s="284">
        <v>0</v>
      </c>
      <c r="L2157" s="285">
        <v>0</v>
      </c>
      <c r="M2157" s="286">
        <v>0</v>
      </c>
      <c r="N2157" s="285">
        <v>0</v>
      </c>
    </row>
    <row r="2158" spans="2:14" x14ac:dyDescent="0.2">
      <c r="B2158" s="104" t="s">
        <v>2205</v>
      </c>
      <c r="C2158" s="284">
        <v>3</v>
      </c>
      <c r="D2158" s="285">
        <v>1702.3333333333333</v>
      </c>
      <c r="E2158" s="286">
        <v>0.68175143505539992</v>
      </c>
      <c r="F2158" s="285">
        <v>2300</v>
      </c>
      <c r="G2158" s="284">
        <v>0</v>
      </c>
      <c r="H2158" s="285">
        <v>0</v>
      </c>
      <c r="I2158" s="286">
        <v>0</v>
      </c>
      <c r="J2158" s="285">
        <v>0</v>
      </c>
      <c r="K2158" s="284">
        <v>0</v>
      </c>
      <c r="L2158" s="285">
        <v>0</v>
      </c>
      <c r="M2158" s="286">
        <v>0</v>
      </c>
      <c r="N2158" s="285">
        <v>0</v>
      </c>
    </row>
    <row r="2159" spans="2:14" x14ac:dyDescent="0.2">
      <c r="B2159" s="104" t="s">
        <v>2206</v>
      </c>
      <c r="C2159" s="284">
        <v>16</v>
      </c>
      <c r="D2159" s="285">
        <v>298.25</v>
      </c>
      <c r="E2159" s="286">
        <v>0.19502227308022402</v>
      </c>
      <c r="F2159" s="285">
        <v>449</v>
      </c>
      <c r="G2159" s="284">
        <v>2</v>
      </c>
      <c r="H2159" s="285">
        <v>0</v>
      </c>
      <c r="I2159" s="286">
        <v>0</v>
      </c>
      <c r="J2159" s="285">
        <v>0</v>
      </c>
      <c r="K2159" s="284">
        <v>0</v>
      </c>
      <c r="L2159" s="285">
        <v>0</v>
      </c>
      <c r="M2159" s="286">
        <v>0</v>
      </c>
      <c r="N2159" s="285">
        <v>0</v>
      </c>
    </row>
    <row r="2160" spans="2:14" x14ac:dyDescent="0.2">
      <c r="B2160" s="104" t="s">
        <v>2207</v>
      </c>
      <c r="C2160" s="284">
        <v>0</v>
      </c>
      <c r="D2160" s="285">
        <v>0</v>
      </c>
      <c r="E2160" s="286">
        <v>0</v>
      </c>
      <c r="F2160" s="285">
        <v>0</v>
      </c>
      <c r="G2160" s="284">
        <v>0</v>
      </c>
      <c r="H2160" s="285">
        <v>0</v>
      </c>
      <c r="I2160" s="286">
        <v>0</v>
      </c>
      <c r="J2160" s="285">
        <v>0</v>
      </c>
      <c r="K2160" s="284">
        <v>0</v>
      </c>
      <c r="L2160" s="285">
        <v>0</v>
      </c>
      <c r="M2160" s="286">
        <v>0</v>
      </c>
      <c r="N2160" s="285">
        <v>0</v>
      </c>
    </row>
    <row r="2161" spans="2:15" x14ac:dyDescent="0.2">
      <c r="B2161" s="104" t="s">
        <v>2208</v>
      </c>
      <c r="C2161" s="284">
        <v>38</v>
      </c>
      <c r="D2161" s="285">
        <v>379.31578947368422</v>
      </c>
      <c r="E2161" s="286">
        <v>0.15087980069714124</v>
      </c>
      <c r="F2161" s="285">
        <v>1243</v>
      </c>
      <c r="G2161" s="284">
        <v>2</v>
      </c>
      <c r="H2161" s="285">
        <v>0</v>
      </c>
      <c r="I2161" s="286">
        <v>0</v>
      </c>
      <c r="J2161" s="285">
        <v>0</v>
      </c>
      <c r="K2161" s="284">
        <v>0</v>
      </c>
      <c r="L2161" s="285">
        <v>0</v>
      </c>
      <c r="M2161" s="286">
        <v>0</v>
      </c>
      <c r="N2161" s="285">
        <v>0</v>
      </c>
    </row>
    <row r="2162" spans="2:15" x14ac:dyDescent="0.2">
      <c r="B2162" s="104" t="s">
        <v>2209</v>
      </c>
      <c r="C2162" s="284">
        <v>4</v>
      </c>
      <c r="D2162" s="285">
        <v>138.5</v>
      </c>
      <c r="E2162" s="286">
        <v>0.11727349703640977</v>
      </c>
      <c r="F2162" s="285">
        <v>243</v>
      </c>
      <c r="G2162" s="284">
        <v>1</v>
      </c>
      <c r="H2162" s="285">
        <v>0</v>
      </c>
      <c r="I2162" s="286">
        <v>0</v>
      </c>
      <c r="J2162" s="285">
        <v>0</v>
      </c>
      <c r="K2162" s="284">
        <v>0</v>
      </c>
      <c r="L2162" s="285">
        <v>0</v>
      </c>
      <c r="M2162" s="286">
        <v>0</v>
      </c>
      <c r="N2162" s="285">
        <v>0</v>
      </c>
    </row>
    <row r="2163" spans="2:15" x14ac:dyDescent="0.2">
      <c r="B2163" s="104" t="s">
        <v>2210</v>
      </c>
      <c r="C2163" s="284">
        <v>3</v>
      </c>
      <c r="D2163" s="285">
        <v>225</v>
      </c>
      <c r="E2163" s="286">
        <v>0.14033264033264037</v>
      </c>
      <c r="F2163" s="285">
        <v>310</v>
      </c>
      <c r="G2163" s="284">
        <v>1</v>
      </c>
      <c r="H2163" s="285">
        <v>0</v>
      </c>
      <c r="I2163" s="286">
        <v>0</v>
      </c>
      <c r="J2163" s="285">
        <v>0</v>
      </c>
      <c r="K2163" s="284">
        <v>0</v>
      </c>
      <c r="L2163" s="285">
        <v>0</v>
      </c>
      <c r="M2163" s="286">
        <v>0</v>
      </c>
      <c r="N2163" s="285">
        <v>0</v>
      </c>
    </row>
    <row r="2164" spans="2:15" x14ac:dyDescent="0.2">
      <c r="B2164" s="104" t="s">
        <v>2211</v>
      </c>
      <c r="C2164" s="284">
        <v>483</v>
      </c>
      <c r="D2164" s="285">
        <v>168.82401656314701</v>
      </c>
      <c r="E2164" s="286">
        <v>0.10677480941019946</v>
      </c>
      <c r="F2164" s="285">
        <v>961</v>
      </c>
      <c r="G2164" s="284">
        <v>90</v>
      </c>
      <c r="H2164" s="285">
        <v>0</v>
      </c>
      <c r="I2164" s="286">
        <v>0</v>
      </c>
      <c r="J2164" s="285">
        <v>0</v>
      </c>
      <c r="K2164" s="284">
        <v>0</v>
      </c>
      <c r="L2164" s="285">
        <v>0</v>
      </c>
      <c r="M2164" s="286">
        <v>0</v>
      </c>
      <c r="N2164" s="285">
        <v>0</v>
      </c>
    </row>
    <row r="2165" spans="2:15" x14ac:dyDescent="0.2">
      <c r="B2165" s="105" t="s">
        <v>2212</v>
      </c>
      <c r="C2165" s="287">
        <v>1093</v>
      </c>
      <c r="D2165" s="288">
        <v>193.36870997255261</v>
      </c>
      <c r="E2165" s="289">
        <v>0.13434887023426767</v>
      </c>
      <c r="F2165" s="288">
        <v>1479</v>
      </c>
      <c r="G2165" s="287">
        <v>230</v>
      </c>
      <c r="H2165" s="288">
        <v>0</v>
      </c>
      <c r="I2165" s="289">
        <v>0</v>
      </c>
      <c r="J2165" s="288">
        <v>0</v>
      </c>
      <c r="K2165" s="287">
        <v>4</v>
      </c>
      <c r="L2165" s="288">
        <v>135</v>
      </c>
      <c r="M2165" s="289">
        <v>0.19101521047046344</v>
      </c>
      <c r="N2165" s="288">
        <v>216</v>
      </c>
    </row>
    <row r="2167" spans="2:15" x14ac:dyDescent="0.2">
      <c r="O2167" s="12" t="s">
        <v>313</v>
      </c>
    </row>
    <row r="2168" spans="2:15" x14ac:dyDescent="0.2">
      <c r="O2168" s="12" t="s">
        <v>343</v>
      </c>
    </row>
    <row r="2169" spans="2:15" x14ac:dyDescent="0.2">
      <c r="B2169" s="3" t="s">
        <v>0</v>
      </c>
      <c r="C2169" s="272"/>
      <c r="D2169" s="273"/>
      <c r="E2169" s="274"/>
      <c r="F2169" s="274"/>
      <c r="G2169" s="272"/>
      <c r="H2169" s="273"/>
      <c r="I2169" s="274"/>
      <c r="J2169" s="274"/>
      <c r="K2169" s="272"/>
      <c r="L2169" s="273"/>
      <c r="M2169" s="274"/>
      <c r="N2169" s="274"/>
    </row>
    <row r="2170" spans="2:15" x14ac:dyDescent="0.2">
      <c r="B2170" s="3" t="s">
        <v>277</v>
      </c>
      <c r="C2170" s="272"/>
      <c r="D2170" s="273"/>
      <c r="E2170" s="274"/>
      <c r="F2170" s="274"/>
      <c r="G2170" s="272"/>
      <c r="H2170" s="273"/>
      <c r="I2170" s="274"/>
      <c r="J2170" s="274"/>
      <c r="K2170" s="272"/>
      <c r="L2170" s="273"/>
      <c r="M2170" s="274"/>
      <c r="N2170" s="274"/>
    </row>
    <row r="2171" spans="2:15" x14ac:dyDescent="0.2">
      <c r="B2171" s="103" t="s">
        <v>308</v>
      </c>
      <c r="C2171" s="272"/>
      <c r="D2171" s="273"/>
      <c r="E2171" s="274"/>
      <c r="F2171" s="274"/>
      <c r="G2171" s="272"/>
      <c r="H2171" s="273"/>
      <c r="I2171" s="274"/>
      <c r="J2171" s="274"/>
      <c r="K2171" s="272"/>
      <c r="L2171" s="273"/>
      <c r="M2171" s="274"/>
      <c r="N2171" s="274"/>
    </row>
    <row r="2172" spans="2:15" x14ac:dyDescent="0.2">
      <c r="B2172" s="3"/>
      <c r="C2172" s="101"/>
      <c r="D2172" s="101"/>
      <c r="E2172" s="101"/>
      <c r="F2172" s="101"/>
      <c r="G2172" s="101"/>
      <c r="H2172" s="101"/>
      <c r="I2172" s="101"/>
      <c r="J2172" s="101"/>
      <c r="K2172" s="101"/>
      <c r="L2172" s="101"/>
      <c r="M2172" s="101"/>
      <c r="N2172" s="101"/>
    </row>
    <row r="2173" spans="2:15" x14ac:dyDescent="0.2">
      <c r="B2173" s="109"/>
      <c r="C2173" s="180" t="s">
        <v>152</v>
      </c>
      <c r="D2173" s="275"/>
      <c r="E2173" s="276"/>
      <c r="F2173" s="277"/>
      <c r="G2173" s="180" t="s">
        <v>2699</v>
      </c>
      <c r="H2173" s="275"/>
      <c r="I2173" s="276"/>
      <c r="J2173" s="277"/>
      <c r="K2173" s="180" t="s">
        <v>376</v>
      </c>
      <c r="L2173" s="275"/>
      <c r="M2173" s="276"/>
      <c r="N2173" s="277"/>
    </row>
    <row r="2174" spans="2:15" ht="25.5" x14ac:dyDescent="0.2">
      <c r="B2174" s="181" t="s">
        <v>314</v>
      </c>
      <c r="C2174" s="278" t="s">
        <v>2853</v>
      </c>
      <c r="D2174" s="279" t="s">
        <v>2850</v>
      </c>
      <c r="E2174" s="280" t="s">
        <v>2851</v>
      </c>
      <c r="F2174" s="279" t="s">
        <v>2852</v>
      </c>
      <c r="G2174" s="278" t="s">
        <v>2853</v>
      </c>
      <c r="H2174" s="279" t="s">
        <v>2850</v>
      </c>
      <c r="I2174" s="280" t="s">
        <v>2851</v>
      </c>
      <c r="J2174" s="279" t="s">
        <v>2852</v>
      </c>
      <c r="K2174" s="278" t="s">
        <v>2853</v>
      </c>
      <c r="L2174" s="279" t="s">
        <v>2850</v>
      </c>
      <c r="M2174" s="280" t="s">
        <v>2851</v>
      </c>
      <c r="N2174" s="279" t="s">
        <v>2852</v>
      </c>
    </row>
    <row r="2175" spans="2:15" x14ac:dyDescent="0.2">
      <c r="B2175" s="129" t="s">
        <v>2213</v>
      </c>
      <c r="C2175" s="281">
        <v>37</v>
      </c>
      <c r="D2175" s="282">
        <v>132.40540540540542</v>
      </c>
      <c r="E2175" s="283">
        <v>0.10097283482418895</v>
      </c>
      <c r="F2175" s="282">
        <v>321</v>
      </c>
      <c r="G2175" s="281">
        <v>12</v>
      </c>
      <c r="H2175" s="282">
        <v>0</v>
      </c>
      <c r="I2175" s="283">
        <v>0</v>
      </c>
      <c r="J2175" s="282">
        <v>0</v>
      </c>
      <c r="K2175" s="281">
        <v>0</v>
      </c>
      <c r="L2175" s="282">
        <v>0</v>
      </c>
      <c r="M2175" s="283">
        <v>0</v>
      </c>
      <c r="N2175" s="282">
        <v>0</v>
      </c>
    </row>
    <row r="2176" spans="2:15" x14ac:dyDescent="0.2">
      <c r="B2176" s="104" t="s">
        <v>2214</v>
      </c>
      <c r="C2176" s="284">
        <v>120</v>
      </c>
      <c r="D2176" s="285">
        <v>996.31666666666672</v>
      </c>
      <c r="E2176" s="286">
        <v>0.24296110240668822</v>
      </c>
      <c r="F2176" s="285">
        <v>19734</v>
      </c>
      <c r="G2176" s="284">
        <v>42</v>
      </c>
      <c r="H2176" s="285">
        <v>0</v>
      </c>
      <c r="I2176" s="286">
        <v>0</v>
      </c>
      <c r="J2176" s="285">
        <v>0</v>
      </c>
      <c r="K2176" s="284">
        <v>4</v>
      </c>
      <c r="L2176" s="285">
        <v>137.25</v>
      </c>
      <c r="M2176" s="286">
        <v>0.20771850170261064</v>
      </c>
      <c r="N2176" s="285">
        <v>238</v>
      </c>
    </row>
    <row r="2177" spans="2:14" x14ac:dyDescent="0.2">
      <c r="B2177" s="104" t="s">
        <v>2215</v>
      </c>
      <c r="C2177" s="284">
        <v>387</v>
      </c>
      <c r="D2177" s="285">
        <v>2678.8501291989664</v>
      </c>
      <c r="E2177" s="286">
        <v>0.48050366177703596</v>
      </c>
      <c r="F2177" s="285">
        <v>23054</v>
      </c>
      <c r="G2177" s="284">
        <v>68</v>
      </c>
      <c r="H2177" s="285">
        <v>0</v>
      </c>
      <c r="I2177" s="286">
        <v>0</v>
      </c>
      <c r="J2177" s="285">
        <v>0</v>
      </c>
      <c r="K2177" s="284">
        <v>1</v>
      </c>
      <c r="L2177" s="285">
        <v>210</v>
      </c>
      <c r="M2177" s="286">
        <v>0.20628683693516692</v>
      </c>
      <c r="N2177" s="285">
        <v>210</v>
      </c>
    </row>
    <row r="2178" spans="2:14" x14ac:dyDescent="0.2">
      <c r="B2178" s="104" t="s">
        <v>2216</v>
      </c>
      <c r="C2178" s="284">
        <v>18</v>
      </c>
      <c r="D2178" s="285">
        <v>909.55555555555554</v>
      </c>
      <c r="E2178" s="286">
        <v>0.44662683798455949</v>
      </c>
      <c r="F2178" s="285">
        <v>2933</v>
      </c>
      <c r="G2178" s="284">
        <v>2</v>
      </c>
      <c r="H2178" s="285">
        <v>0</v>
      </c>
      <c r="I2178" s="286">
        <v>0</v>
      </c>
      <c r="J2178" s="285">
        <v>0</v>
      </c>
      <c r="K2178" s="284">
        <v>0</v>
      </c>
      <c r="L2178" s="285">
        <v>0</v>
      </c>
      <c r="M2178" s="286">
        <v>0</v>
      </c>
      <c r="N2178" s="285">
        <v>0</v>
      </c>
    </row>
    <row r="2179" spans="2:14" x14ac:dyDescent="0.2">
      <c r="B2179" s="104" t="s">
        <v>2217</v>
      </c>
      <c r="C2179" s="284">
        <v>50</v>
      </c>
      <c r="D2179" s="285">
        <v>139.41999999999999</v>
      </c>
      <c r="E2179" s="286">
        <v>0.11936439444530067</v>
      </c>
      <c r="F2179" s="285">
        <v>237</v>
      </c>
      <c r="G2179" s="284">
        <v>14</v>
      </c>
      <c r="H2179" s="285">
        <v>0</v>
      </c>
      <c r="I2179" s="286">
        <v>0</v>
      </c>
      <c r="J2179" s="285">
        <v>0</v>
      </c>
      <c r="K2179" s="284">
        <v>0</v>
      </c>
      <c r="L2179" s="285">
        <v>0</v>
      </c>
      <c r="M2179" s="286">
        <v>0</v>
      </c>
      <c r="N2179" s="285">
        <v>0</v>
      </c>
    </row>
    <row r="2180" spans="2:14" x14ac:dyDescent="0.2">
      <c r="B2180" s="104" t="s">
        <v>2218</v>
      </c>
      <c r="C2180" s="284">
        <v>130</v>
      </c>
      <c r="D2180" s="285">
        <v>381.53076923076924</v>
      </c>
      <c r="E2180" s="286">
        <v>0.19653286840749695</v>
      </c>
      <c r="F2180" s="285">
        <v>1388</v>
      </c>
      <c r="G2180" s="284">
        <v>9</v>
      </c>
      <c r="H2180" s="285">
        <v>0</v>
      </c>
      <c r="I2180" s="286">
        <v>0</v>
      </c>
      <c r="J2180" s="285">
        <v>0</v>
      </c>
      <c r="K2180" s="284">
        <v>2</v>
      </c>
      <c r="L2180" s="285">
        <v>69</v>
      </c>
      <c r="M2180" s="286">
        <v>0.19658119658119655</v>
      </c>
      <c r="N2180" s="285">
        <v>76</v>
      </c>
    </row>
    <row r="2181" spans="2:14" x14ac:dyDescent="0.2">
      <c r="B2181" s="104" t="s">
        <v>2219</v>
      </c>
      <c r="C2181" s="284">
        <v>495</v>
      </c>
      <c r="D2181" s="285">
        <v>378.41212121212124</v>
      </c>
      <c r="E2181" s="286">
        <v>0.22485163062267133</v>
      </c>
      <c r="F2181" s="285">
        <v>15511</v>
      </c>
      <c r="G2181" s="284">
        <v>71</v>
      </c>
      <c r="H2181" s="285">
        <v>0</v>
      </c>
      <c r="I2181" s="286">
        <v>0</v>
      </c>
      <c r="J2181" s="285">
        <v>0</v>
      </c>
      <c r="K2181" s="284">
        <v>9</v>
      </c>
      <c r="L2181" s="285">
        <v>138.77777777777777</v>
      </c>
      <c r="M2181" s="286">
        <v>0.19576802507836999</v>
      </c>
      <c r="N2181" s="285">
        <v>208</v>
      </c>
    </row>
    <row r="2182" spans="2:14" x14ac:dyDescent="0.2">
      <c r="B2182" s="104" t="s">
        <v>2220</v>
      </c>
      <c r="C2182" s="284">
        <v>1231</v>
      </c>
      <c r="D2182" s="285">
        <v>565.99593826157593</v>
      </c>
      <c r="E2182" s="286">
        <v>0.20076694395482697</v>
      </c>
      <c r="F2182" s="285">
        <v>14374</v>
      </c>
      <c r="G2182" s="284">
        <v>329</v>
      </c>
      <c r="H2182" s="285">
        <v>0</v>
      </c>
      <c r="I2182" s="286">
        <v>0</v>
      </c>
      <c r="J2182" s="285">
        <v>0</v>
      </c>
      <c r="K2182" s="284">
        <v>27</v>
      </c>
      <c r="L2182" s="285">
        <v>163.33333333333334</v>
      </c>
      <c r="M2182" s="286">
        <v>0.20170142700329308</v>
      </c>
      <c r="N2182" s="285">
        <v>404</v>
      </c>
    </row>
    <row r="2183" spans="2:14" x14ac:dyDescent="0.2">
      <c r="B2183" s="104" t="s">
        <v>2221</v>
      </c>
      <c r="C2183" s="284">
        <v>48</v>
      </c>
      <c r="D2183" s="285">
        <v>799.25</v>
      </c>
      <c r="E2183" s="286">
        <v>0.2673710327139931</v>
      </c>
      <c r="F2183" s="285">
        <v>3069</v>
      </c>
      <c r="G2183" s="284">
        <v>25</v>
      </c>
      <c r="H2183" s="285">
        <v>0</v>
      </c>
      <c r="I2183" s="286">
        <v>0</v>
      </c>
      <c r="J2183" s="285">
        <v>0</v>
      </c>
      <c r="K2183" s="284">
        <v>0</v>
      </c>
      <c r="L2183" s="285">
        <v>0</v>
      </c>
      <c r="M2183" s="286">
        <v>0</v>
      </c>
      <c r="N2183" s="285">
        <v>0</v>
      </c>
    </row>
    <row r="2184" spans="2:14" x14ac:dyDescent="0.2">
      <c r="B2184" s="104" t="s">
        <v>2222</v>
      </c>
      <c r="C2184" s="284">
        <v>64</v>
      </c>
      <c r="D2184" s="285">
        <v>137.8125</v>
      </c>
      <c r="E2184" s="286">
        <v>7.1382324376821016E-2</v>
      </c>
      <c r="F2184" s="285">
        <v>787</v>
      </c>
      <c r="G2184" s="284">
        <v>5</v>
      </c>
      <c r="H2184" s="285">
        <v>0</v>
      </c>
      <c r="I2184" s="286">
        <v>0</v>
      </c>
      <c r="J2184" s="285">
        <v>0</v>
      </c>
      <c r="K2184" s="284">
        <v>0</v>
      </c>
      <c r="L2184" s="285">
        <v>0</v>
      </c>
      <c r="M2184" s="286">
        <v>0</v>
      </c>
      <c r="N2184" s="285">
        <v>0</v>
      </c>
    </row>
    <row r="2185" spans="2:14" x14ac:dyDescent="0.2">
      <c r="B2185" s="104" t="s">
        <v>2223</v>
      </c>
      <c r="C2185" s="284">
        <v>608</v>
      </c>
      <c r="D2185" s="285">
        <v>1246.625</v>
      </c>
      <c r="E2185" s="286">
        <v>0.46700603945547559</v>
      </c>
      <c r="F2185" s="285">
        <v>13410</v>
      </c>
      <c r="G2185" s="284">
        <v>76</v>
      </c>
      <c r="H2185" s="285">
        <v>0</v>
      </c>
      <c r="I2185" s="286">
        <v>0</v>
      </c>
      <c r="J2185" s="285">
        <v>0</v>
      </c>
      <c r="K2185" s="284">
        <v>0</v>
      </c>
      <c r="L2185" s="285">
        <v>0</v>
      </c>
      <c r="M2185" s="286">
        <v>0</v>
      </c>
      <c r="N2185" s="285">
        <v>0</v>
      </c>
    </row>
    <row r="2186" spans="2:14" x14ac:dyDescent="0.2">
      <c r="B2186" s="104" t="s">
        <v>2224</v>
      </c>
      <c r="C2186" s="284">
        <v>152</v>
      </c>
      <c r="D2186" s="285">
        <v>1240.1447368421052</v>
      </c>
      <c r="E2186" s="286">
        <v>0.25861018734977437</v>
      </c>
      <c r="F2186" s="285">
        <v>11830</v>
      </c>
      <c r="G2186" s="284">
        <v>14</v>
      </c>
      <c r="H2186" s="285">
        <v>0</v>
      </c>
      <c r="I2186" s="286">
        <v>0</v>
      </c>
      <c r="J2186" s="285">
        <v>0</v>
      </c>
      <c r="K2186" s="284">
        <v>0</v>
      </c>
      <c r="L2186" s="285">
        <v>0</v>
      </c>
      <c r="M2186" s="286">
        <v>0</v>
      </c>
      <c r="N2186" s="285">
        <v>0</v>
      </c>
    </row>
    <row r="2187" spans="2:14" x14ac:dyDescent="0.2">
      <c r="B2187" s="104" t="s">
        <v>2225</v>
      </c>
      <c r="C2187" s="284">
        <v>485</v>
      </c>
      <c r="D2187" s="285">
        <v>426.42474226804126</v>
      </c>
      <c r="E2187" s="286">
        <v>0.22789867888496973</v>
      </c>
      <c r="F2187" s="285">
        <v>10274</v>
      </c>
      <c r="G2187" s="284">
        <v>120</v>
      </c>
      <c r="H2187" s="285">
        <v>0</v>
      </c>
      <c r="I2187" s="286">
        <v>0</v>
      </c>
      <c r="J2187" s="285">
        <v>0</v>
      </c>
      <c r="K2187" s="284">
        <v>28</v>
      </c>
      <c r="L2187" s="285">
        <v>108.21428571428571</v>
      </c>
      <c r="M2187" s="286">
        <v>0.19468003084040086</v>
      </c>
      <c r="N2187" s="285">
        <v>187</v>
      </c>
    </row>
    <row r="2188" spans="2:14" x14ac:dyDescent="0.2">
      <c r="B2188" s="104" t="s">
        <v>2226</v>
      </c>
      <c r="C2188" s="284">
        <v>52</v>
      </c>
      <c r="D2188" s="285">
        <v>1063.9230769230769</v>
      </c>
      <c r="E2188" s="286">
        <v>0.41227802162589144</v>
      </c>
      <c r="F2188" s="285">
        <v>2761</v>
      </c>
      <c r="G2188" s="284">
        <v>3</v>
      </c>
      <c r="H2188" s="285">
        <v>0</v>
      </c>
      <c r="I2188" s="286">
        <v>0</v>
      </c>
      <c r="J2188" s="285">
        <v>0</v>
      </c>
      <c r="K2188" s="284">
        <v>0</v>
      </c>
      <c r="L2188" s="285">
        <v>0</v>
      </c>
      <c r="M2188" s="286">
        <v>0</v>
      </c>
      <c r="N2188" s="285">
        <v>0</v>
      </c>
    </row>
    <row r="2189" spans="2:14" x14ac:dyDescent="0.2">
      <c r="B2189" s="104" t="s">
        <v>2227</v>
      </c>
      <c r="C2189" s="284">
        <v>58</v>
      </c>
      <c r="D2189" s="285">
        <v>407.91379310344826</v>
      </c>
      <c r="E2189" s="286">
        <v>0.18086122938851634</v>
      </c>
      <c r="F2189" s="285">
        <v>1345</v>
      </c>
      <c r="G2189" s="284">
        <v>7</v>
      </c>
      <c r="H2189" s="285">
        <v>0</v>
      </c>
      <c r="I2189" s="286">
        <v>0</v>
      </c>
      <c r="J2189" s="285">
        <v>0</v>
      </c>
      <c r="K2189" s="284">
        <v>0</v>
      </c>
      <c r="L2189" s="285">
        <v>0</v>
      </c>
      <c r="M2189" s="286">
        <v>0</v>
      </c>
      <c r="N2189" s="285">
        <v>0</v>
      </c>
    </row>
    <row r="2190" spans="2:14" x14ac:dyDescent="0.2">
      <c r="B2190" s="104" t="s">
        <v>2228</v>
      </c>
      <c r="C2190" s="284">
        <v>115</v>
      </c>
      <c r="D2190" s="285">
        <v>1755.2869565217391</v>
      </c>
      <c r="E2190" s="286">
        <v>0.53043891850983704</v>
      </c>
      <c r="F2190" s="285">
        <v>7012</v>
      </c>
      <c r="G2190" s="284">
        <v>23</v>
      </c>
      <c r="H2190" s="285">
        <v>0</v>
      </c>
      <c r="I2190" s="286">
        <v>0</v>
      </c>
      <c r="J2190" s="285">
        <v>0</v>
      </c>
      <c r="K2190" s="284">
        <v>0</v>
      </c>
      <c r="L2190" s="285">
        <v>0</v>
      </c>
      <c r="M2190" s="286">
        <v>0</v>
      </c>
      <c r="N2190" s="285">
        <v>0</v>
      </c>
    </row>
    <row r="2191" spans="2:14" x14ac:dyDescent="0.2">
      <c r="B2191" s="104" t="s">
        <v>2229</v>
      </c>
      <c r="C2191" s="284">
        <v>146</v>
      </c>
      <c r="D2191" s="285">
        <v>1327.6917808219177</v>
      </c>
      <c r="E2191" s="286">
        <v>0.58975131280310089</v>
      </c>
      <c r="F2191" s="285">
        <v>11113</v>
      </c>
      <c r="G2191" s="284">
        <v>28</v>
      </c>
      <c r="H2191" s="285">
        <v>0</v>
      </c>
      <c r="I2191" s="286">
        <v>0</v>
      </c>
      <c r="J2191" s="285">
        <v>0</v>
      </c>
      <c r="K2191" s="284">
        <v>1</v>
      </c>
      <c r="L2191" s="285">
        <v>112</v>
      </c>
      <c r="M2191" s="286">
        <v>0.20289855072463769</v>
      </c>
      <c r="N2191" s="285">
        <v>112</v>
      </c>
    </row>
    <row r="2192" spans="2:14" x14ac:dyDescent="0.2">
      <c r="B2192" s="104" t="s">
        <v>2230</v>
      </c>
      <c r="C2192" s="284">
        <v>62</v>
      </c>
      <c r="D2192" s="285">
        <v>255.38709677419354</v>
      </c>
      <c r="E2192" s="286">
        <v>0.14007059260635324</v>
      </c>
      <c r="F2192" s="285">
        <v>699</v>
      </c>
      <c r="G2192" s="284">
        <v>6</v>
      </c>
      <c r="H2192" s="285">
        <v>0</v>
      </c>
      <c r="I2192" s="286">
        <v>0</v>
      </c>
      <c r="J2192" s="285">
        <v>0</v>
      </c>
      <c r="K2192" s="284">
        <v>1</v>
      </c>
      <c r="L2192" s="285">
        <v>102</v>
      </c>
      <c r="M2192" s="286">
        <v>0.20731707317073167</v>
      </c>
      <c r="N2192" s="285">
        <v>102</v>
      </c>
    </row>
    <row r="2193" spans="2:14" x14ac:dyDescent="0.2">
      <c r="B2193" s="104" t="s">
        <v>2231</v>
      </c>
      <c r="C2193" s="284">
        <v>350</v>
      </c>
      <c r="D2193" s="285">
        <v>346.1514285714286</v>
      </c>
      <c r="E2193" s="286">
        <v>0.17800754033905086</v>
      </c>
      <c r="F2193" s="285">
        <v>909</v>
      </c>
      <c r="G2193" s="284">
        <v>26</v>
      </c>
      <c r="H2193" s="285">
        <v>0</v>
      </c>
      <c r="I2193" s="286">
        <v>0</v>
      </c>
      <c r="J2193" s="285">
        <v>0</v>
      </c>
      <c r="K2193" s="284">
        <v>14</v>
      </c>
      <c r="L2193" s="285">
        <v>202.14285714285714</v>
      </c>
      <c r="M2193" s="286">
        <v>0.20069498617119352</v>
      </c>
      <c r="N2193" s="285">
        <v>427</v>
      </c>
    </row>
    <row r="2194" spans="2:14" x14ac:dyDescent="0.2">
      <c r="B2194" s="104" t="s">
        <v>2232</v>
      </c>
      <c r="C2194" s="284">
        <v>138</v>
      </c>
      <c r="D2194" s="285">
        <v>1188.9057971014493</v>
      </c>
      <c r="E2194" s="286">
        <v>0.32182571051397879</v>
      </c>
      <c r="F2194" s="285">
        <v>6024</v>
      </c>
      <c r="G2194" s="284">
        <v>30</v>
      </c>
      <c r="H2194" s="285">
        <v>0</v>
      </c>
      <c r="I2194" s="286">
        <v>0</v>
      </c>
      <c r="J2194" s="285">
        <v>0</v>
      </c>
      <c r="K2194" s="284">
        <v>0</v>
      </c>
      <c r="L2194" s="285">
        <v>0</v>
      </c>
      <c r="M2194" s="286">
        <v>0</v>
      </c>
      <c r="N2194" s="285">
        <v>0</v>
      </c>
    </row>
    <row r="2195" spans="2:14" x14ac:dyDescent="0.2">
      <c r="B2195" s="104" t="s">
        <v>2233</v>
      </c>
      <c r="C2195" s="284">
        <v>171</v>
      </c>
      <c r="D2195" s="285">
        <v>506.11111111111109</v>
      </c>
      <c r="E2195" s="286">
        <v>0.2733014384286232</v>
      </c>
      <c r="F2195" s="285">
        <v>2878</v>
      </c>
      <c r="G2195" s="284">
        <v>23</v>
      </c>
      <c r="H2195" s="285">
        <v>0</v>
      </c>
      <c r="I2195" s="286">
        <v>0</v>
      </c>
      <c r="J2195" s="285">
        <v>0</v>
      </c>
      <c r="K2195" s="284">
        <v>0</v>
      </c>
      <c r="L2195" s="285">
        <v>0</v>
      </c>
      <c r="M2195" s="286">
        <v>0</v>
      </c>
      <c r="N2195" s="285">
        <v>0</v>
      </c>
    </row>
    <row r="2196" spans="2:14" x14ac:dyDescent="0.2">
      <c r="B2196" s="104" t="s">
        <v>2234</v>
      </c>
      <c r="C2196" s="284">
        <v>14</v>
      </c>
      <c r="D2196" s="285">
        <v>825.42857142857144</v>
      </c>
      <c r="E2196" s="286">
        <v>0.35609515592259333</v>
      </c>
      <c r="F2196" s="285">
        <v>1415</v>
      </c>
      <c r="G2196" s="284">
        <v>0</v>
      </c>
      <c r="H2196" s="285">
        <v>0</v>
      </c>
      <c r="I2196" s="286">
        <v>0</v>
      </c>
      <c r="J2196" s="285">
        <v>0</v>
      </c>
      <c r="K2196" s="284">
        <v>0</v>
      </c>
      <c r="L2196" s="285">
        <v>0</v>
      </c>
      <c r="M2196" s="286">
        <v>0</v>
      </c>
      <c r="N2196" s="285">
        <v>0</v>
      </c>
    </row>
    <row r="2197" spans="2:14" x14ac:dyDescent="0.2">
      <c r="B2197" s="104" t="s">
        <v>2235</v>
      </c>
      <c r="C2197" s="284">
        <v>87</v>
      </c>
      <c r="D2197" s="285">
        <v>660.080459770115</v>
      </c>
      <c r="E2197" s="286">
        <v>0.37185464340753982</v>
      </c>
      <c r="F2197" s="285">
        <v>4233</v>
      </c>
      <c r="G2197" s="284">
        <v>22</v>
      </c>
      <c r="H2197" s="285">
        <v>0</v>
      </c>
      <c r="I2197" s="286">
        <v>0</v>
      </c>
      <c r="J2197" s="285">
        <v>0</v>
      </c>
      <c r="K2197" s="284">
        <v>0</v>
      </c>
      <c r="L2197" s="285">
        <v>0</v>
      </c>
      <c r="M2197" s="286">
        <v>0</v>
      </c>
      <c r="N2197" s="285">
        <v>0</v>
      </c>
    </row>
    <row r="2198" spans="2:14" x14ac:dyDescent="0.2">
      <c r="B2198" s="104" t="s">
        <v>2236</v>
      </c>
      <c r="C2198" s="284">
        <v>155</v>
      </c>
      <c r="D2198" s="285">
        <v>705.24516129032259</v>
      </c>
      <c r="E2198" s="286">
        <v>0.24562456043375769</v>
      </c>
      <c r="F2198" s="285">
        <v>8520</v>
      </c>
      <c r="G2198" s="284">
        <v>28</v>
      </c>
      <c r="H2198" s="285">
        <v>0</v>
      </c>
      <c r="I2198" s="286">
        <v>0</v>
      </c>
      <c r="J2198" s="285">
        <v>0</v>
      </c>
      <c r="K2198" s="284">
        <v>0</v>
      </c>
      <c r="L2198" s="285">
        <v>0</v>
      </c>
      <c r="M2198" s="286">
        <v>0</v>
      </c>
      <c r="N2198" s="285">
        <v>0</v>
      </c>
    </row>
    <row r="2199" spans="2:14" x14ac:dyDescent="0.2">
      <c r="B2199" s="104" t="s">
        <v>2237</v>
      </c>
      <c r="C2199" s="284">
        <v>73</v>
      </c>
      <c r="D2199" s="285">
        <v>518.76712328767121</v>
      </c>
      <c r="E2199" s="286">
        <v>0.21671826625387003</v>
      </c>
      <c r="F2199" s="285">
        <v>1898</v>
      </c>
      <c r="G2199" s="284">
        <v>8</v>
      </c>
      <c r="H2199" s="285">
        <v>0</v>
      </c>
      <c r="I2199" s="286">
        <v>0</v>
      </c>
      <c r="J2199" s="285">
        <v>0</v>
      </c>
      <c r="K2199" s="284">
        <v>0</v>
      </c>
      <c r="L2199" s="285">
        <v>0</v>
      </c>
      <c r="M2199" s="286">
        <v>0</v>
      </c>
      <c r="N2199" s="285">
        <v>0</v>
      </c>
    </row>
    <row r="2200" spans="2:14" x14ac:dyDescent="0.2">
      <c r="B2200" s="104" t="s">
        <v>2238</v>
      </c>
      <c r="C2200" s="284">
        <v>297</v>
      </c>
      <c r="D2200" s="285">
        <v>1022.1481481481482</v>
      </c>
      <c r="E2200" s="286">
        <v>0.34112570651624274</v>
      </c>
      <c r="F2200" s="285">
        <v>3137</v>
      </c>
      <c r="G2200" s="284">
        <v>48</v>
      </c>
      <c r="H2200" s="285">
        <v>0</v>
      </c>
      <c r="I2200" s="286">
        <v>0</v>
      </c>
      <c r="J2200" s="285">
        <v>0</v>
      </c>
      <c r="K2200" s="284">
        <v>0</v>
      </c>
      <c r="L2200" s="285">
        <v>0</v>
      </c>
      <c r="M2200" s="286">
        <v>0</v>
      </c>
      <c r="N2200" s="285">
        <v>0</v>
      </c>
    </row>
    <row r="2201" spans="2:14" x14ac:dyDescent="0.2">
      <c r="B2201" s="104" t="s">
        <v>2239</v>
      </c>
      <c r="C2201" s="284">
        <v>59</v>
      </c>
      <c r="D2201" s="285">
        <v>270.89830508474574</v>
      </c>
      <c r="E2201" s="286">
        <v>0.15286691215149917</v>
      </c>
      <c r="F2201" s="285">
        <v>635</v>
      </c>
      <c r="G2201" s="284">
        <v>6</v>
      </c>
      <c r="H2201" s="285">
        <v>0</v>
      </c>
      <c r="I2201" s="286">
        <v>0</v>
      </c>
      <c r="J2201" s="285">
        <v>0</v>
      </c>
      <c r="K2201" s="284">
        <v>0</v>
      </c>
      <c r="L2201" s="285">
        <v>0</v>
      </c>
      <c r="M2201" s="286">
        <v>0</v>
      </c>
      <c r="N2201" s="285">
        <v>0</v>
      </c>
    </row>
    <row r="2202" spans="2:14" x14ac:dyDescent="0.2">
      <c r="B2202" s="104" t="s">
        <v>2240</v>
      </c>
      <c r="C2202" s="284">
        <v>100</v>
      </c>
      <c r="D2202" s="285">
        <v>1575.61</v>
      </c>
      <c r="E2202" s="286">
        <v>0.65487516469448903</v>
      </c>
      <c r="F2202" s="285">
        <v>6368</v>
      </c>
      <c r="G2202" s="284">
        <v>13</v>
      </c>
      <c r="H2202" s="285">
        <v>0</v>
      </c>
      <c r="I2202" s="286">
        <v>0</v>
      </c>
      <c r="J2202" s="285">
        <v>0</v>
      </c>
      <c r="K2202" s="284">
        <v>0</v>
      </c>
      <c r="L2202" s="285">
        <v>0</v>
      </c>
      <c r="M2202" s="286">
        <v>0</v>
      </c>
      <c r="N2202" s="285">
        <v>0</v>
      </c>
    </row>
    <row r="2203" spans="2:14" x14ac:dyDescent="0.2">
      <c r="B2203" s="104" t="s">
        <v>2241</v>
      </c>
      <c r="C2203" s="284">
        <v>290</v>
      </c>
      <c r="D2203" s="285">
        <v>931.32068965517237</v>
      </c>
      <c r="E2203" s="286">
        <v>0.40069045937653924</v>
      </c>
      <c r="F2203" s="285">
        <v>6697</v>
      </c>
      <c r="G2203" s="284">
        <v>55</v>
      </c>
      <c r="H2203" s="285">
        <v>0</v>
      </c>
      <c r="I2203" s="286">
        <v>0</v>
      </c>
      <c r="J2203" s="285">
        <v>0</v>
      </c>
      <c r="K2203" s="284">
        <v>0</v>
      </c>
      <c r="L2203" s="285">
        <v>0</v>
      </c>
      <c r="M2203" s="286">
        <v>0</v>
      </c>
      <c r="N2203" s="285">
        <v>0</v>
      </c>
    </row>
    <row r="2204" spans="2:14" x14ac:dyDescent="0.2">
      <c r="B2204" s="104" t="s">
        <v>2242</v>
      </c>
      <c r="C2204" s="284">
        <v>22</v>
      </c>
      <c r="D2204" s="285">
        <v>404.36363636363637</v>
      </c>
      <c r="E2204" s="286">
        <v>0.2854484197015883</v>
      </c>
      <c r="F2204" s="285">
        <v>2514</v>
      </c>
      <c r="G2204" s="284">
        <v>4</v>
      </c>
      <c r="H2204" s="285">
        <v>0</v>
      </c>
      <c r="I2204" s="286">
        <v>0</v>
      </c>
      <c r="J2204" s="285">
        <v>0</v>
      </c>
      <c r="K2204" s="284">
        <v>0</v>
      </c>
      <c r="L2204" s="285">
        <v>0</v>
      </c>
      <c r="M2204" s="286">
        <v>0</v>
      </c>
      <c r="N2204" s="285">
        <v>0</v>
      </c>
    </row>
    <row r="2205" spans="2:14" x14ac:dyDescent="0.2">
      <c r="B2205" s="104" t="s">
        <v>2243</v>
      </c>
      <c r="C2205" s="284">
        <v>1806</v>
      </c>
      <c r="D2205" s="285">
        <v>161.83997785160577</v>
      </c>
      <c r="E2205" s="286">
        <v>9.4643813535338239E-2</v>
      </c>
      <c r="F2205" s="285">
        <v>1598</v>
      </c>
      <c r="G2205" s="284">
        <v>543</v>
      </c>
      <c r="H2205" s="285">
        <v>0</v>
      </c>
      <c r="I2205" s="286">
        <v>0</v>
      </c>
      <c r="J2205" s="285">
        <v>0</v>
      </c>
      <c r="K2205" s="284">
        <v>44</v>
      </c>
      <c r="L2205" s="285">
        <v>112.34090909090909</v>
      </c>
      <c r="M2205" s="286">
        <v>0.19454502518891692</v>
      </c>
      <c r="N2205" s="285">
        <v>473</v>
      </c>
    </row>
    <row r="2206" spans="2:14" x14ac:dyDescent="0.2">
      <c r="B2206" s="104" t="s">
        <v>2244</v>
      </c>
      <c r="C2206" s="284">
        <v>0</v>
      </c>
      <c r="D2206" s="285">
        <v>0</v>
      </c>
      <c r="E2206" s="286">
        <v>0</v>
      </c>
      <c r="F2206" s="285">
        <v>0</v>
      </c>
      <c r="G2206" s="284">
        <v>1</v>
      </c>
      <c r="H2206" s="285">
        <v>0</v>
      </c>
      <c r="I2206" s="286">
        <v>0</v>
      </c>
      <c r="J2206" s="285">
        <v>0</v>
      </c>
      <c r="K2206" s="284">
        <v>0</v>
      </c>
      <c r="L2206" s="285">
        <v>0</v>
      </c>
      <c r="M2206" s="286">
        <v>0</v>
      </c>
      <c r="N2206" s="285">
        <v>0</v>
      </c>
    </row>
    <row r="2207" spans="2:14" x14ac:dyDescent="0.2">
      <c r="B2207" s="104" t="s">
        <v>2245</v>
      </c>
      <c r="C2207" s="284">
        <v>2304</v>
      </c>
      <c r="D2207" s="285">
        <v>418.06553819444446</v>
      </c>
      <c r="E2207" s="286">
        <v>0.1612187727681349</v>
      </c>
      <c r="F2207" s="285">
        <v>21015</v>
      </c>
      <c r="G2207" s="284">
        <v>732</v>
      </c>
      <c r="H2207" s="285">
        <v>0</v>
      </c>
      <c r="I2207" s="286">
        <v>0</v>
      </c>
      <c r="J2207" s="285">
        <v>0</v>
      </c>
      <c r="K2207" s="284">
        <v>178</v>
      </c>
      <c r="L2207" s="285">
        <v>181.90449438202248</v>
      </c>
      <c r="M2207" s="286">
        <v>0.20030064583178686</v>
      </c>
      <c r="N2207" s="285">
        <v>667</v>
      </c>
    </row>
    <row r="2208" spans="2:14" x14ac:dyDescent="0.2">
      <c r="B2208" s="104" t="s">
        <v>2246</v>
      </c>
      <c r="C2208" s="284">
        <v>1</v>
      </c>
      <c r="D2208" s="285">
        <v>165</v>
      </c>
      <c r="E2208" s="286">
        <v>0.12830482115085529</v>
      </c>
      <c r="F2208" s="285">
        <v>165</v>
      </c>
      <c r="G2208" s="284">
        <v>0</v>
      </c>
      <c r="H2208" s="285">
        <v>0</v>
      </c>
      <c r="I2208" s="286">
        <v>0</v>
      </c>
      <c r="J2208" s="285">
        <v>0</v>
      </c>
      <c r="K2208" s="284">
        <v>0</v>
      </c>
      <c r="L2208" s="285">
        <v>0</v>
      </c>
      <c r="M2208" s="286">
        <v>0</v>
      </c>
      <c r="N2208" s="285">
        <v>0</v>
      </c>
    </row>
    <row r="2209" spans="2:15" x14ac:dyDescent="0.2">
      <c r="B2209" s="104" t="s">
        <v>2247</v>
      </c>
      <c r="C2209" s="284">
        <v>2</v>
      </c>
      <c r="D2209" s="285">
        <v>989.5</v>
      </c>
      <c r="E2209" s="286">
        <v>0.41619348054679284</v>
      </c>
      <c r="F2209" s="285">
        <v>1769</v>
      </c>
      <c r="G2209" s="284">
        <v>0</v>
      </c>
      <c r="H2209" s="285">
        <v>0</v>
      </c>
      <c r="I2209" s="286">
        <v>0</v>
      </c>
      <c r="J2209" s="285">
        <v>0</v>
      </c>
      <c r="K2209" s="284">
        <v>0</v>
      </c>
      <c r="L2209" s="285">
        <v>0</v>
      </c>
      <c r="M2209" s="286">
        <v>0</v>
      </c>
      <c r="N2209" s="285">
        <v>0</v>
      </c>
    </row>
    <row r="2210" spans="2:15" x14ac:dyDescent="0.2">
      <c r="B2210" s="104" t="s">
        <v>2248</v>
      </c>
      <c r="C2210" s="284">
        <v>1259</v>
      </c>
      <c r="D2210" s="285">
        <v>570.37172359015096</v>
      </c>
      <c r="E2210" s="286">
        <v>0.30872656921754094</v>
      </c>
      <c r="F2210" s="285">
        <v>9309</v>
      </c>
      <c r="G2210" s="284">
        <v>477</v>
      </c>
      <c r="H2210" s="285">
        <v>0</v>
      </c>
      <c r="I2210" s="286">
        <v>0</v>
      </c>
      <c r="J2210" s="285">
        <v>0</v>
      </c>
      <c r="K2210" s="284">
        <v>5</v>
      </c>
      <c r="L2210" s="285">
        <v>109.2</v>
      </c>
      <c r="M2210" s="286">
        <v>0.19992676675210541</v>
      </c>
      <c r="N2210" s="285">
        <v>167</v>
      </c>
    </row>
    <row r="2211" spans="2:15" x14ac:dyDescent="0.2">
      <c r="B2211" s="104" t="s">
        <v>2249</v>
      </c>
      <c r="C2211" s="284">
        <v>98</v>
      </c>
      <c r="D2211" s="285">
        <v>1223.7551020408164</v>
      </c>
      <c r="E2211" s="286">
        <v>0.52775222999168281</v>
      </c>
      <c r="F2211" s="285">
        <v>4844</v>
      </c>
      <c r="G2211" s="284">
        <v>27</v>
      </c>
      <c r="H2211" s="285">
        <v>0</v>
      </c>
      <c r="I2211" s="286">
        <v>0</v>
      </c>
      <c r="J2211" s="285">
        <v>0</v>
      </c>
      <c r="K2211" s="284">
        <v>0</v>
      </c>
      <c r="L2211" s="285">
        <v>0</v>
      </c>
      <c r="M2211" s="286">
        <v>0</v>
      </c>
      <c r="N2211" s="285">
        <v>0</v>
      </c>
    </row>
    <row r="2212" spans="2:15" x14ac:dyDescent="0.2">
      <c r="B2212" s="104" t="s">
        <v>2250</v>
      </c>
      <c r="C2212" s="284">
        <v>14</v>
      </c>
      <c r="D2212" s="285">
        <v>867.85714285714289</v>
      </c>
      <c r="E2212" s="286">
        <v>0.33419518098800749</v>
      </c>
      <c r="F2212" s="285">
        <v>1495</v>
      </c>
      <c r="G2212" s="284">
        <v>1</v>
      </c>
      <c r="H2212" s="285">
        <v>0</v>
      </c>
      <c r="I2212" s="286">
        <v>0</v>
      </c>
      <c r="J2212" s="285">
        <v>0</v>
      </c>
      <c r="K2212" s="284">
        <v>0</v>
      </c>
      <c r="L2212" s="285">
        <v>0</v>
      </c>
      <c r="M2212" s="286">
        <v>0</v>
      </c>
      <c r="N2212" s="285">
        <v>0</v>
      </c>
    </row>
    <row r="2213" spans="2:15" x14ac:dyDescent="0.2">
      <c r="B2213" s="104" t="s">
        <v>2251</v>
      </c>
      <c r="C2213" s="284">
        <v>0</v>
      </c>
      <c r="D2213" s="285">
        <v>0</v>
      </c>
      <c r="E2213" s="286">
        <v>0</v>
      </c>
      <c r="F2213" s="285">
        <v>0</v>
      </c>
      <c r="G2213" s="284">
        <v>0</v>
      </c>
      <c r="H2213" s="285">
        <v>0</v>
      </c>
      <c r="I2213" s="286">
        <v>0</v>
      </c>
      <c r="J2213" s="285">
        <v>0</v>
      </c>
      <c r="K2213" s="284">
        <v>0</v>
      </c>
      <c r="L2213" s="285">
        <v>0</v>
      </c>
      <c r="M2213" s="286">
        <v>0</v>
      </c>
      <c r="N2213" s="285">
        <v>0</v>
      </c>
    </row>
    <row r="2214" spans="2:15" x14ac:dyDescent="0.2">
      <c r="B2214" s="104" t="s">
        <v>2252</v>
      </c>
      <c r="C2214" s="284">
        <v>27</v>
      </c>
      <c r="D2214" s="285">
        <v>374.88888888888891</v>
      </c>
      <c r="E2214" s="286">
        <v>0.1959956626132755</v>
      </c>
      <c r="F2214" s="285">
        <v>781</v>
      </c>
      <c r="G2214" s="284">
        <v>1</v>
      </c>
      <c r="H2214" s="285">
        <v>0</v>
      </c>
      <c r="I2214" s="286">
        <v>0</v>
      </c>
      <c r="J2214" s="285">
        <v>0</v>
      </c>
      <c r="K2214" s="284">
        <v>0</v>
      </c>
      <c r="L2214" s="285">
        <v>0</v>
      </c>
      <c r="M2214" s="286">
        <v>0</v>
      </c>
      <c r="N2214" s="285">
        <v>0</v>
      </c>
    </row>
    <row r="2215" spans="2:15" x14ac:dyDescent="0.2">
      <c r="B2215" s="104" t="s">
        <v>2253</v>
      </c>
      <c r="C2215" s="284">
        <v>671</v>
      </c>
      <c r="D2215" s="285">
        <v>1190.8956780923993</v>
      </c>
      <c r="E2215" s="286">
        <v>0.49388187740268741</v>
      </c>
      <c r="F2215" s="285">
        <v>8399</v>
      </c>
      <c r="G2215" s="284">
        <v>120</v>
      </c>
      <c r="H2215" s="285">
        <v>0</v>
      </c>
      <c r="I2215" s="286">
        <v>0</v>
      </c>
      <c r="J2215" s="285">
        <v>0</v>
      </c>
      <c r="K2215" s="284">
        <v>0</v>
      </c>
      <c r="L2215" s="285">
        <v>0</v>
      </c>
      <c r="M2215" s="286">
        <v>0</v>
      </c>
      <c r="N2215" s="285">
        <v>0</v>
      </c>
    </row>
    <row r="2216" spans="2:15" x14ac:dyDescent="0.2">
      <c r="B2216" s="104" t="s">
        <v>2254</v>
      </c>
      <c r="C2216" s="284">
        <v>1524</v>
      </c>
      <c r="D2216" s="285">
        <v>216.83792650918636</v>
      </c>
      <c r="E2216" s="286">
        <v>0.13326894265532907</v>
      </c>
      <c r="F2216" s="285">
        <v>5426</v>
      </c>
      <c r="G2216" s="284">
        <v>394</v>
      </c>
      <c r="H2216" s="285">
        <v>0</v>
      </c>
      <c r="I2216" s="286">
        <v>0</v>
      </c>
      <c r="J2216" s="285">
        <v>0</v>
      </c>
      <c r="K2216" s="284">
        <v>50</v>
      </c>
      <c r="L2216" s="285">
        <v>146.58000000000001</v>
      </c>
      <c r="M2216" s="286">
        <v>0.19575843371884938</v>
      </c>
      <c r="N2216" s="285">
        <v>437</v>
      </c>
    </row>
    <row r="2217" spans="2:15" x14ac:dyDescent="0.2">
      <c r="B2217" s="104" t="s">
        <v>2255</v>
      </c>
      <c r="C2217" s="284">
        <v>5</v>
      </c>
      <c r="D2217" s="285">
        <v>1997.6</v>
      </c>
      <c r="E2217" s="286">
        <v>0.42725756085040856</v>
      </c>
      <c r="F2217" s="285">
        <v>5191</v>
      </c>
      <c r="G2217" s="284">
        <v>1</v>
      </c>
      <c r="H2217" s="285">
        <v>0</v>
      </c>
      <c r="I2217" s="286">
        <v>0</v>
      </c>
      <c r="J2217" s="285">
        <v>0</v>
      </c>
      <c r="K2217" s="284">
        <v>1</v>
      </c>
      <c r="L2217" s="285">
        <v>74</v>
      </c>
      <c r="M2217" s="286">
        <v>0.20555555555555549</v>
      </c>
      <c r="N2217" s="285">
        <v>74</v>
      </c>
    </row>
    <row r="2218" spans="2:15" x14ac:dyDescent="0.2">
      <c r="B2218" s="104" t="s">
        <v>2256</v>
      </c>
      <c r="C2218" s="284">
        <v>26</v>
      </c>
      <c r="D2218" s="285">
        <v>977.07692307692309</v>
      </c>
      <c r="E2218" s="286">
        <v>0.22982141887857566</v>
      </c>
      <c r="F2218" s="285">
        <v>3305</v>
      </c>
      <c r="G2218" s="284">
        <v>6</v>
      </c>
      <c r="H2218" s="285">
        <v>0</v>
      </c>
      <c r="I2218" s="286">
        <v>0</v>
      </c>
      <c r="J2218" s="285">
        <v>0</v>
      </c>
      <c r="K2218" s="284">
        <v>0</v>
      </c>
      <c r="L2218" s="285">
        <v>0</v>
      </c>
      <c r="M2218" s="286">
        <v>0</v>
      </c>
      <c r="N2218" s="285">
        <v>0</v>
      </c>
    </row>
    <row r="2219" spans="2:15" x14ac:dyDescent="0.2">
      <c r="B2219" s="104" t="s">
        <v>2257</v>
      </c>
      <c r="C2219" s="284">
        <v>413</v>
      </c>
      <c r="D2219" s="285">
        <v>383.9273607748184</v>
      </c>
      <c r="E2219" s="286">
        <v>0.1682951836512887</v>
      </c>
      <c r="F2219" s="285">
        <v>2058</v>
      </c>
      <c r="G2219" s="284">
        <v>6</v>
      </c>
      <c r="H2219" s="285">
        <v>0</v>
      </c>
      <c r="I2219" s="286">
        <v>0</v>
      </c>
      <c r="J2219" s="285">
        <v>0</v>
      </c>
      <c r="K2219" s="284">
        <v>1</v>
      </c>
      <c r="L2219" s="285">
        <v>46</v>
      </c>
      <c r="M2219" s="286">
        <v>0.14375000000000004</v>
      </c>
      <c r="N2219" s="285">
        <v>46</v>
      </c>
    </row>
    <row r="2220" spans="2:15" x14ac:dyDescent="0.2">
      <c r="B2220" s="104" t="s">
        <v>2258</v>
      </c>
      <c r="C2220" s="284">
        <v>1185</v>
      </c>
      <c r="D2220" s="285">
        <v>141.04894514767932</v>
      </c>
      <c r="E2220" s="286">
        <v>0.14179501427341323</v>
      </c>
      <c r="F2220" s="285">
        <v>692</v>
      </c>
      <c r="G2220" s="284">
        <v>444</v>
      </c>
      <c r="H2220" s="285">
        <v>0</v>
      </c>
      <c r="I2220" s="286">
        <v>0</v>
      </c>
      <c r="J2220" s="285">
        <v>0</v>
      </c>
      <c r="K2220" s="284">
        <v>11</v>
      </c>
      <c r="L2220" s="285">
        <v>90.454545454545453</v>
      </c>
      <c r="M2220" s="286">
        <v>0.19761668321747772</v>
      </c>
      <c r="N2220" s="285">
        <v>133</v>
      </c>
    </row>
    <row r="2221" spans="2:15" x14ac:dyDescent="0.2">
      <c r="B2221" s="104" t="s">
        <v>2259</v>
      </c>
      <c r="C2221" s="284">
        <v>0</v>
      </c>
      <c r="D2221" s="285">
        <v>0</v>
      </c>
      <c r="E2221" s="286">
        <v>0</v>
      </c>
      <c r="F2221" s="285">
        <v>0</v>
      </c>
      <c r="G2221" s="284">
        <v>0</v>
      </c>
      <c r="H2221" s="285">
        <v>0</v>
      </c>
      <c r="I2221" s="286">
        <v>0</v>
      </c>
      <c r="J2221" s="285">
        <v>0</v>
      </c>
      <c r="K2221" s="284">
        <v>0</v>
      </c>
      <c r="L2221" s="285">
        <v>0</v>
      </c>
      <c r="M2221" s="286">
        <v>0</v>
      </c>
      <c r="N2221" s="285">
        <v>0</v>
      </c>
    </row>
    <row r="2222" spans="2:15" x14ac:dyDescent="0.2">
      <c r="B2222" s="105" t="s">
        <v>2260</v>
      </c>
      <c r="C2222" s="287">
        <v>1701</v>
      </c>
      <c r="D2222" s="288">
        <v>95.118753674309232</v>
      </c>
      <c r="E2222" s="289">
        <v>8.7532737472117983E-2</v>
      </c>
      <c r="F2222" s="288">
        <v>478</v>
      </c>
      <c r="G2222" s="287">
        <v>330</v>
      </c>
      <c r="H2222" s="288">
        <v>0</v>
      </c>
      <c r="I2222" s="289">
        <v>0</v>
      </c>
      <c r="J2222" s="288">
        <v>0</v>
      </c>
      <c r="K2222" s="287">
        <v>15</v>
      </c>
      <c r="L2222" s="288">
        <v>101.26666666666667</v>
      </c>
      <c r="M2222" s="289">
        <v>0.19843239712606131</v>
      </c>
      <c r="N2222" s="288">
        <v>215</v>
      </c>
    </row>
    <row r="2224" spans="2:15" x14ac:dyDescent="0.2">
      <c r="O2224" s="12" t="s">
        <v>313</v>
      </c>
    </row>
    <row r="2225" spans="2:15" x14ac:dyDescent="0.2">
      <c r="O2225" s="12" t="s">
        <v>344</v>
      </c>
    </row>
    <row r="2226" spans="2:15" x14ac:dyDescent="0.2">
      <c r="B2226" s="3" t="s">
        <v>0</v>
      </c>
      <c r="C2226" s="272"/>
      <c r="D2226" s="273"/>
      <c r="E2226" s="274"/>
      <c r="F2226" s="274"/>
      <c r="G2226" s="272"/>
      <c r="H2226" s="273"/>
      <c r="I2226" s="274"/>
      <c r="J2226" s="274"/>
      <c r="K2226" s="272"/>
      <c r="L2226" s="273"/>
      <c r="M2226" s="274"/>
      <c r="N2226" s="274"/>
    </row>
    <row r="2227" spans="2:15" x14ac:dyDescent="0.2">
      <c r="B2227" s="3" t="s">
        <v>277</v>
      </c>
      <c r="C2227" s="272"/>
      <c r="D2227" s="273"/>
      <c r="E2227" s="274"/>
      <c r="F2227" s="274"/>
      <c r="G2227" s="272"/>
      <c r="H2227" s="273"/>
      <c r="I2227" s="274"/>
      <c r="J2227" s="274"/>
      <c r="K2227" s="272"/>
      <c r="L2227" s="273"/>
      <c r="M2227" s="274"/>
      <c r="N2227" s="274"/>
    </row>
    <row r="2228" spans="2:15" x14ac:dyDescent="0.2">
      <c r="B2228" s="103" t="s">
        <v>308</v>
      </c>
      <c r="C2228" s="272"/>
      <c r="D2228" s="273"/>
      <c r="E2228" s="274"/>
      <c r="F2228" s="274"/>
      <c r="G2228" s="272"/>
      <c r="H2228" s="273"/>
      <c r="I2228" s="274"/>
      <c r="J2228" s="274"/>
      <c r="K2228" s="272"/>
      <c r="L2228" s="273"/>
      <c r="M2228" s="274"/>
      <c r="N2228" s="274"/>
    </row>
    <row r="2229" spans="2:15" x14ac:dyDescent="0.2">
      <c r="B2229" s="3"/>
      <c r="C2229" s="101"/>
      <c r="D2229" s="101"/>
      <c r="E2229" s="101"/>
      <c r="F2229" s="101"/>
      <c r="G2229" s="101"/>
      <c r="H2229" s="101"/>
      <c r="I2229" s="101"/>
      <c r="J2229" s="101"/>
      <c r="K2229" s="101"/>
      <c r="L2229" s="101"/>
      <c r="M2229" s="101"/>
      <c r="N2229" s="101"/>
    </row>
    <row r="2230" spans="2:15" x14ac:dyDescent="0.2">
      <c r="B2230" s="109"/>
      <c r="C2230" s="180" t="s">
        <v>152</v>
      </c>
      <c r="D2230" s="275"/>
      <c r="E2230" s="276"/>
      <c r="F2230" s="277"/>
      <c r="G2230" s="180" t="s">
        <v>2699</v>
      </c>
      <c r="H2230" s="275"/>
      <c r="I2230" s="276"/>
      <c r="J2230" s="277"/>
      <c r="K2230" s="180" t="s">
        <v>376</v>
      </c>
      <c r="L2230" s="275"/>
      <c r="M2230" s="276"/>
      <c r="N2230" s="277"/>
    </row>
    <row r="2231" spans="2:15" ht="25.5" x14ac:dyDescent="0.2">
      <c r="B2231" s="181" t="s">
        <v>314</v>
      </c>
      <c r="C2231" s="278" t="s">
        <v>2853</v>
      </c>
      <c r="D2231" s="279" t="s">
        <v>2850</v>
      </c>
      <c r="E2231" s="280" t="s">
        <v>2851</v>
      </c>
      <c r="F2231" s="279" t="s">
        <v>2852</v>
      </c>
      <c r="G2231" s="278" t="s">
        <v>2853</v>
      </c>
      <c r="H2231" s="279" t="s">
        <v>2850</v>
      </c>
      <c r="I2231" s="280" t="s">
        <v>2851</v>
      </c>
      <c r="J2231" s="279" t="s">
        <v>2852</v>
      </c>
      <c r="K2231" s="278" t="s">
        <v>2853</v>
      </c>
      <c r="L2231" s="279" t="s">
        <v>2850</v>
      </c>
      <c r="M2231" s="280" t="s">
        <v>2851</v>
      </c>
      <c r="N2231" s="279" t="s">
        <v>2852</v>
      </c>
    </row>
    <row r="2232" spans="2:15" x14ac:dyDescent="0.2">
      <c r="B2232" s="129" t="s">
        <v>2261</v>
      </c>
      <c r="C2232" s="281">
        <v>2</v>
      </c>
      <c r="D2232" s="282">
        <v>820.5</v>
      </c>
      <c r="E2232" s="283">
        <v>0.26643935703848021</v>
      </c>
      <c r="F2232" s="282">
        <v>900</v>
      </c>
      <c r="G2232" s="281">
        <v>0</v>
      </c>
      <c r="H2232" s="282">
        <v>0</v>
      </c>
      <c r="I2232" s="283">
        <v>0</v>
      </c>
      <c r="J2232" s="282">
        <v>0</v>
      </c>
      <c r="K2232" s="281">
        <v>0</v>
      </c>
      <c r="L2232" s="282">
        <v>0</v>
      </c>
      <c r="M2232" s="283">
        <v>0</v>
      </c>
      <c r="N2232" s="282">
        <v>0</v>
      </c>
    </row>
    <row r="2233" spans="2:15" x14ac:dyDescent="0.2">
      <c r="B2233" s="104" t="s">
        <v>2262</v>
      </c>
      <c r="C2233" s="284">
        <v>4</v>
      </c>
      <c r="D2233" s="285">
        <v>616.25</v>
      </c>
      <c r="E2233" s="286">
        <v>0.236905333974051</v>
      </c>
      <c r="F2233" s="285">
        <v>909</v>
      </c>
      <c r="G2233" s="284">
        <v>0</v>
      </c>
      <c r="H2233" s="285">
        <v>0</v>
      </c>
      <c r="I2233" s="286">
        <v>0</v>
      </c>
      <c r="J2233" s="285">
        <v>0</v>
      </c>
      <c r="K2233" s="284">
        <v>0</v>
      </c>
      <c r="L2233" s="285">
        <v>0</v>
      </c>
      <c r="M2233" s="286">
        <v>0</v>
      </c>
      <c r="N2233" s="285">
        <v>0</v>
      </c>
    </row>
    <row r="2234" spans="2:15" x14ac:dyDescent="0.2">
      <c r="B2234" s="104" t="s">
        <v>2263</v>
      </c>
      <c r="C2234" s="284">
        <v>1</v>
      </c>
      <c r="D2234" s="285">
        <v>47</v>
      </c>
      <c r="E2234" s="286">
        <v>9.4188376753506997E-2</v>
      </c>
      <c r="F2234" s="285">
        <v>47</v>
      </c>
      <c r="G2234" s="284">
        <v>0</v>
      </c>
      <c r="H2234" s="285">
        <v>0</v>
      </c>
      <c r="I2234" s="286">
        <v>0</v>
      </c>
      <c r="J2234" s="285">
        <v>0</v>
      </c>
      <c r="K2234" s="284">
        <v>0</v>
      </c>
      <c r="L2234" s="285">
        <v>0</v>
      </c>
      <c r="M2234" s="286">
        <v>0</v>
      </c>
      <c r="N2234" s="285">
        <v>0</v>
      </c>
    </row>
    <row r="2235" spans="2:15" x14ac:dyDescent="0.2">
      <c r="B2235" s="104" t="s">
        <v>2264</v>
      </c>
      <c r="C2235" s="284">
        <v>1074</v>
      </c>
      <c r="D2235" s="285">
        <v>128.72625698324023</v>
      </c>
      <c r="E2235" s="286">
        <v>0.12200108894875861</v>
      </c>
      <c r="F2235" s="285">
        <v>597</v>
      </c>
      <c r="G2235" s="284">
        <v>285</v>
      </c>
      <c r="H2235" s="285">
        <v>0</v>
      </c>
      <c r="I2235" s="286">
        <v>0</v>
      </c>
      <c r="J2235" s="285">
        <v>0</v>
      </c>
      <c r="K2235" s="284">
        <v>0</v>
      </c>
      <c r="L2235" s="285">
        <v>0</v>
      </c>
      <c r="M2235" s="286">
        <v>0</v>
      </c>
      <c r="N2235" s="285">
        <v>0</v>
      </c>
    </row>
    <row r="2236" spans="2:15" x14ac:dyDescent="0.2">
      <c r="B2236" s="104" t="s">
        <v>2265</v>
      </c>
      <c r="C2236" s="284">
        <v>877</v>
      </c>
      <c r="D2236" s="285">
        <v>122.51083238312428</v>
      </c>
      <c r="E2236" s="286">
        <v>0.10899584476294044</v>
      </c>
      <c r="F2236" s="285">
        <v>641</v>
      </c>
      <c r="G2236" s="284">
        <v>445</v>
      </c>
      <c r="H2236" s="285">
        <v>0</v>
      </c>
      <c r="I2236" s="286">
        <v>0</v>
      </c>
      <c r="J2236" s="285">
        <v>0</v>
      </c>
      <c r="K2236" s="284">
        <v>1</v>
      </c>
      <c r="L2236" s="285">
        <v>66</v>
      </c>
      <c r="M2236" s="286">
        <v>0.19469026548672574</v>
      </c>
      <c r="N2236" s="285">
        <v>66</v>
      </c>
    </row>
    <row r="2237" spans="2:15" x14ac:dyDescent="0.2">
      <c r="B2237" s="104" t="s">
        <v>2266</v>
      </c>
      <c r="C2237" s="284">
        <v>162</v>
      </c>
      <c r="D2237" s="285">
        <v>125.51234567901234</v>
      </c>
      <c r="E2237" s="286">
        <v>9.3344718515151914E-2</v>
      </c>
      <c r="F2237" s="285">
        <v>367</v>
      </c>
      <c r="G2237" s="284">
        <v>20</v>
      </c>
      <c r="H2237" s="285">
        <v>0</v>
      </c>
      <c r="I2237" s="286">
        <v>0</v>
      </c>
      <c r="J2237" s="285">
        <v>0</v>
      </c>
      <c r="K2237" s="284">
        <v>0</v>
      </c>
      <c r="L2237" s="285">
        <v>0</v>
      </c>
      <c r="M2237" s="286">
        <v>0</v>
      </c>
      <c r="N2237" s="285">
        <v>0</v>
      </c>
    </row>
    <row r="2238" spans="2:15" x14ac:dyDescent="0.2">
      <c r="B2238" s="104" t="s">
        <v>2267</v>
      </c>
      <c r="C2238" s="284">
        <v>94</v>
      </c>
      <c r="D2238" s="285">
        <v>169.72340425531914</v>
      </c>
      <c r="E2238" s="286">
        <v>0.1426757288499374</v>
      </c>
      <c r="F2238" s="285">
        <v>403</v>
      </c>
      <c r="G2238" s="284">
        <v>19</v>
      </c>
      <c r="H2238" s="285">
        <v>0</v>
      </c>
      <c r="I2238" s="286">
        <v>0</v>
      </c>
      <c r="J2238" s="285">
        <v>0</v>
      </c>
      <c r="K2238" s="284">
        <v>0</v>
      </c>
      <c r="L2238" s="285">
        <v>0</v>
      </c>
      <c r="M2238" s="286">
        <v>0</v>
      </c>
      <c r="N2238" s="285">
        <v>0</v>
      </c>
    </row>
    <row r="2239" spans="2:15" x14ac:dyDescent="0.2">
      <c r="B2239" s="104" t="s">
        <v>2268</v>
      </c>
      <c r="C2239" s="284">
        <v>44</v>
      </c>
      <c r="D2239" s="285">
        <v>298.5</v>
      </c>
      <c r="E2239" s="286">
        <v>0.18055097327614655</v>
      </c>
      <c r="F2239" s="285">
        <v>763</v>
      </c>
      <c r="G2239" s="284">
        <v>5</v>
      </c>
      <c r="H2239" s="285">
        <v>0</v>
      </c>
      <c r="I2239" s="286">
        <v>0</v>
      </c>
      <c r="J2239" s="285">
        <v>0</v>
      </c>
      <c r="K2239" s="284">
        <v>0</v>
      </c>
      <c r="L2239" s="285">
        <v>0</v>
      </c>
      <c r="M2239" s="286">
        <v>0</v>
      </c>
      <c r="N2239" s="285">
        <v>0</v>
      </c>
    </row>
    <row r="2240" spans="2:15" x14ac:dyDescent="0.2">
      <c r="B2240" s="104" t="s">
        <v>2269</v>
      </c>
      <c r="C2240" s="284">
        <v>37</v>
      </c>
      <c r="D2240" s="285">
        <v>839.08108108108104</v>
      </c>
      <c r="E2240" s="286">
        <v>0.35303616101887658</v>
      </c>
      <c r="F2240" s="285">
        <v>2962</v>
      </c>
      <c r="G2240" s="284">
        <v>1</v>
      </c>
      <c r="H2240" s="285">
        <v>0</v>
      </c>
      <c r="I2240" s="286">
        <v>0</v>
      </c>
      <c r="J2240" s="285">
        <v>0</v>
      </c>
      <c r="K2240" s="284">
        <v>0</v>
      </c>
      <c r="L2240" s="285">
        <v>0</v>
      </c>
      <c r="M2240" s="286">
        <v>0</v>
      </c>
      <c r="N2240" s="285">
        <v>0</v>
      </c>
    </row>
    <row r="2241" spans="2:14" x14ac:dyDescent="0.2">
      <c r="B2241" s="104" t="s">
        <v>2270</v>
      </c>
      <c r="C2241" s="284">
        <v>94</v>
      </c>
      <c r="D2241" s="285">
        <v>158.70212765957447</v>
      </c>
      <c r="E2241" s="286">
        <v>0.12124019667601282</v>
      </c>
      <c r="F2241" s="285">
        <v>697</v>
      </c>
      <c r="G2241" s="284">
        <v>17</v>
      </c>
      <c r="H2241" s="285">
        <v>0</v>
      </c>
      <c r="I2241" s="286">
        <v>0</v>
      </c>
      <c r="J2241" s="285">
        <v>0</v>
      </c>
      <c r="K2241" s="284">
        <v>0</v>
      </c>
      <c r="L2241" s="285">
        <v>0</v>
      </c>
      <c r="M2241" s="286">
        <v>0</v>
      </c>
      <c r="N2241" s="285">
        <v>0</v>
      </c>
    </row>
    <row r="2242" spans="2:14" x14ac:dyDescent="0.2">
      <c r="B2242" s="104" t="s">
        <v>2271</v>
      </c>
      <c r="C2242" s="284">
        <v>1178</v>
      </c>
      <c r="D2242" s="285">
        <v>212.83531409168083</v>
      </c>
      <c r="E2242" s="286">
        <v>0.18144134129961564</v>
      </c>
      <c r="F2242" s="285">
        <v>1317</v>
      </c>
      <c r="G2242" s="284">
        <v>381</v>
      </c>
      <c r="H2242" s="285">
        <v>0</v>
      </c>
      <c r="I2242" s="286">
        <v>0</v>
      </c>
      <c r="J2242" s="285">
        <v>0</v>
      </c>
      <c r="K2242" s="284">
        <v>0</v>
      </c>
      <c r="L2242" s="285">
        <v>0</v>
      </c>
      <c r="M2242" s="286">
        <v>0</v>
      </c>
      <c r="N2242" s="285">
        <v>0</v>
      </c>
    </row>
    <row r="2243" spans="2:14" x14ac:dyDescent="0.2">
      <c r="B2243" s="104" t="s">
        <v>2272</v>
      </c>
      <c r="C2243" s="284">
        <v>0</v>
      </c>
      <c r="D2243" s="285">
        <v>0</v>
      </c>
      <c r="E2243" s="286">
        <v>0</v>
      </c>
      <c r="F2243" s="285">
        <v>0</v>
      </c>
      <c r="G2243" s="284">
        <v>1</v>
      </c>
      <c r="H2243" s="285">
        <v>0</v>
      </c>
      <c r="I2243" s="286">
        <v>0</v>
      </c>
      <c r="J2243" s="285">
        <v>0</v>
      </c>
      <c r="K2243" s="284">
        <v>0</v>
      </c>
      <c r="L2243" s="285">
        <v>0</v>
      </c>
      <c r="M2243" s="286">
        <v>0</v>
      </c>
      <c r="N2243" s="285">
        <v>0</v>
      </c>
    </row>
    <row r="2244" spans="2:14" x14ac:dyDescent="0.2">
      <c r="B2244" s="104" t="s">
        <v>2273</v>
      </c>
      <c r="C2244" s="284">
        <v>124</v>
      </c>
      <c r="D2244" s="285">
        <v>188.36290322580646</v>
      </c>
      <c r="E2244" s="286">
        <v>0.13025172594550583</v>
      </c>
      <c r="F2244" s="285">
        <v>954</v>
      </c>
      <c r="G2244" s="284">
        <v>62</v>
      </c>
      <c r="H2244" s="285">
        <v>0</v>
      </c>
      <c r="I2244" s="286">
        <v>0</v>
      </c>
      <c r="J2244" s="285">
        <v>0</v>
      </c>
      <c r="K2244" s="284">
        <v>0</v>
      </c>
      <c r="L2244" s="285">
        <v>0</v>
      </c>
      <c r="M2244" s="286">
        <v>0</v>
      </c>
      <c r="N2244" s="285">
        <v>0</v>
      </c>
    </row>
    <row r="2245" spans="2:14" x14ac:dyDescent="0.2">
      <c r="B2245" s="104" t="s">
        <v>2274</v>
      </c>
      <c r="C2245" s="284">
        <v>13</v>
      </c>
      <c r="D2245" s="285">
        <v>58.692307692307693</v>
      </c>
      <c r="E2245" s="286">
        <v>6.5969220127961359E-2</v>
      </c>
      <c r="F2245" s="285">
        <v>155</v>
      </c>
      <c r="G2245" s="284">
        <v>9</v>
      </c>
      <c r="H2245" s="285">
        <v>0</v>
      </c>
      <c r="I2245" s="286">
        <v>0</v>
      </c>
      <c r="J2245" s="285">
        <v>0</v>
      </c>
      <c r="K2245" s="284">
        <v>0</v>
      </c>
      <c r="L2245" s="285">
        <v>0</v>
      </c>
      <c r="M2245" s="286">
        <v>0</v>
      </c>
      <c r="N2245" s="285">
        <v>0</v>
      </c>
    </row>
    <row r="2246" spans="2:14" x14ac:dyDescent="0.2">
      <c r="B2246" s="104" t="s">
        <v>2275</v>
      </c>
      <c r="C2246" s="284">
        <v>0</v>
      </c>
      <c r="D2246" s="285">
        <v>0</v>
      </c>
      <c r="E2246" s="286">
        <v>0</v>
      </c>
      <c r="F2246" s="285">
        <v>0</v>
      </c>
      <c r="G2246" s="284">
        <v>0</v>
      </c>
      <c r="H2246" s="285">
        <v>0</v>
      </c>
      <c r="I2246" s="286">
        <v>0</v>
      </c>
      <c r="J2246" s="285">
        <v>0</v>
      </c>
      <c r="K2246" s="284">
        <v>0</v>
      </c>
      <c r="L2246" s="285">
        <v>0</v>
      </c>
      <c r="M2246" s="286">
        <v>0</v>
      </c>
      <c r="N2246" s="285">
        <v>0</v>
      </c>
    </row>
    <row r="2247" spans="2:14" x14ac:dyDescent="0.2">
      <c r="B2247" s="104" t="s">
        <v>2276</v>
      </c>
      <c r="C2247" s="284">
        <v>978</v>
      </c>
      <c r="D2247" s="285">
        <v>111.69325153374233</v>
      </c>
      <c r="E2247" s="286">
        <v>0.11237635730488504</v>
      </c>
      <c r="F2247" s="285">
        <v>594</v>
      </c>
      <c r="G2247" s="284">
        <v>272</v>
      </c>
      <c r="H2247" s="285">
        <v>0</v>
      </c>
      <c r="I2247" s="286">
        <v>0</v>
      </c>
      <c r="J2247" s="285">
        <v>0</v>
      </c>
      <c r="K2247" s="284">
        <v>4</v>
      </c>
      <c r="L2247" s="285">
        <v>78</v>
      </c>
      <c r="M2247" s="286">
        <v>0.20038535645472066</v>
      </c>
      <c r="N2247" s="285">
        <v>118</v>
      </c>
    </row>
    <row r="2248" spans="2:14" x14ac:dyDescent="0.2">
      <c r="B2248" s="104" t="s">
        <v>2277</v>
      </c>
      <c r="C2248" s="284">
        <v>42</v>
      </c>
      <c r="D2248" s="285">
        <v>355.11904761904759</v>
      </c>
      <c r="E2248" s="286">
        <v>0.18804054565168049</v>
      </c>
      <c r="F2248" s="285">
        <v>771</v>
      </c>
      <c r="G2248" s="284">
        <v>7</v>
      </c>
      <c r="H2248" s="285">
        <v>0</v>
      </c>
      <c r="I2248" s="286">
        <v>0</v>
      </c>
      <c r="J2248" s="285">
        <v>0</v>
      </c>
      <c r="K2248" s="284">
        <v>0</v>
      </c>
      <c r="L2248" s="285">
        <v>0</v>
      </c>
      <c r="M2248" s="286">
        <v>0</v>
      </c>
      <c r="N2248" s="285">
        <v>0</v>
      </c>
    </row>
    <row r="2249" spans="2:14" x14ac:dyDescent="0.2">
      <c r="B2249" s="104" t="s">
        <v>2278</v>
      </c>
      <c r="C2249" s="284">
        <v>45</v>
      </c>
      <c r="D2249" s="285">
        <v>198.93333333333334</v>
      </c>
      <c r="E2249" s="286">
        <v>0.10845650593651568</v>
      </c>
      <c r="F2249" s="285">
        <v>538</v>
      </c>
      <c r="G2249" s="284">
        <v>2</v>
      </c>
      <c r="H2249" s="285">
        <v>0</v>
      </c>
      <c r="I2249" s="286">
        <v>0</v>
      </c>
      <c r="J2249" s="285">
        <v>0</v>
      </c>
      <c r="K2249" s="284">
        <v>0</v>
      </c>
      <c r="L2249" s="285">
        <v>0</v>
      </c>
      <c r="M2249" s="286">
        <v>0</v>
      </c>
      <c r="N2249" s="285">
        <v>0</v>
      </c>
    </row>
    <row r="2250" spans="2:14" x14ac:dyDescent="0.2">
      <c r="B2250" s="104" t="s">
        <v>2279</v>
      </c>
      <c r="C2250" s="284">
        <v>3</v>
      </c>
      <c r="D2250" s="285">
        <v>211.33333333333334</v>
      </c>
      <c r="E2250" s="286">
        <v>0.13463580377999573</v>
      </c>
      <c r="F2250" s="285">
        <v>252</v>
      </c>
      <c r="G2250" s="284">
        <v>0</v>
      </c>
      <c r="H2250" s="285">
        <v>0</v>
      </c>
      <c r="I2250" s="286">
        <v>0</v>
      </c>
      <c r="J2250" s="285">
        <v>0</v>
      </c>
      <c r="K2250" s="284">
        <v>0</v>
      </c>
      <c r="L2250" s="285">
        <v>0</v>
      </c>
      <c r="M2250" s="286">
        <v>0</v>
      </c>
      <c r="N2250" s="285">
        <v>0</v>
      </c>
    </row>
    <row r="2251" spans="2:14" x14ac:dyDescent="0.2">
      <c r="B2251" s="104" t="s">
        <v>2280</v>
      </c>
      <c r="C2251" s="284">
        <v>12</v>
      </c>
      <c r="D2251" s="285">
        <v>206.41666666666666</v>
      </c>
      <c r="E2251" s="286">
        <v>0.17286621536743674</v>
      </c>
      <c r="F2251" s="285">
        <v>470</v>
      </c>
      <c r="G2251" s="284">
        <v>5</v>
      </c>
      <c r="H2251" s="285">
        <v>0</v>
      </c>
      <c r="I2251" s="286">
        <v>0</v>
      </c>
      <c r="J2251" s="285">
        <v>0</v>
      </c>
      <c r="K2251" s="284">
        <v>0</v>
      </c>
      <c r="L2251" s="285">
        <v>0</v>
      </c>
      <c r="M2251" s="286">
        <v>0</v>
      </c>
      <c r="N2251" s="285">
        <v>0</v>
      </c>
    </row>
    <row r="2252" spans="2:14" x14ac:dyDescent="0.2">
      <c r="B2252" s="104" t="s">
        <v>2281</v>
      </c>
      <c r="C2252" s="284">
        <v>110</v>
      </c>
      <c r="D2252" s="285">
        <v>112.05454545454545</v>
      </c>
      <c r="E2252" s="286">
        <v>9.1696299712844542E-2</v>
      </c>
      <c r="F2252" s="285">
        <v>381</v>
      </c>
      <c r="G2252" s="284">
        <v>15</v>
      </c>
      <c r="H2252" s="285">
        <v>0</v>
      </c>
      <c r="I2252" s="286">
        <v>0</v>
      </c>
      <c r="J2252" s="285">
        <v>0</v>
      </c>
      <c r="K2252" s="284">
        <v>0</v>
      </c>
      <c r="L2252" s="285">
        <v>0</v>
      </c>
      <c r="M2252" s="286">
        <v>0</v>
      </c>
      <c r="N2252" s="285">
        <v>0</v>
      </c>
    </row>
    <row r="2253" spans="2:14" x14ac:dyDescent="0.2">
      <c r="B2253" s="104" t="s">
        <v>2282</v>
      </c>
      <c r="C2253" s="284">
        <v>50</v>
      </c>
      <c r="D2253" s="285">
        <v>186.94</v>
      </c>
      <c r="E2253" s="286">
        <v>0.13209813731309539</v>
      </c>
      <c r="F2253" s="285">
        <v>699</v>
      </c>
      <c r="G2253" s="284">
        <v>8</v>
      </c>
      <c r="H2253" s="285">
        <v>0</v>
      </c>
      <c r="I2253" s="286">
        <v>0</v>
      </c>
      <c r="J2253" s="285">
        <v>0</v>
      </c>
      <c r="K2253" s="284">
        <v>0</v>
      </c>
      <c r="L2253" s="285">
        <v>0</v>
      </c>
      <c r="M2253" s="286">
        <v>0</v>
      </c>
      <c r="N2253" s="285">
        <v>0</v>
      </c>
    </row>
    <row r="2254" spans="2:14" x14ac:dyDescent="0.2">
      <c r="B2254" s="104" t="s">
        <v>2283</v>
      </c>
      <c r="C2254" s="284">
        <v>129</v>
      </c>
      <c r="D2254" s="285">
        <v>133.65116279069767</v>
      </c>
      <c r="E2254" s="286">
        <v>6.6699421249729163E-2</v>
      </c>
      <c r="F2254" s="285">
        <v>734</v>
      </c>
      <c r="G2254" s="284">
        <v>7</v>
      </c>
      <c r="H2254" s="285">
        <v>0</v>
      </c>
      <c r="I2254" s="286">
        <v>0</v>
      </c>
      <c r="J2254" s="285">
        <v>0</v>
      </c>
      <c r="K2254" s="284">
        <v>0</v>
      </c>
      <c r="L2254" s="285">
        <v>0</v>
      </c>
      <c r="M2254" s="286">
        <v>0</v>
      </c>
      <c r="N2254" s="285">
        <v>0</v>
      </c>
    </row>
    <row r="2255" spans="2:14" x14ac:dyDescent="0.2">
      <c r="B2255" s="104" t="s">
        <v>2284</v>
      </c>
      <c r="C2255" s="284">
        <v>3</v>
      </c>
      <c r="D2255" s="285">
        <v>236.66666666666666</v>
      </c>
      <c r="E2255" s="286">
        <v>0.1366435719784449</v>
      </c>
      <c r="F2255" s="285">
        <v>323</v>
      </c>
      <c r="G2255" s="284">
        <v>6</v>
      </c>
      <c r="H2255" s="285">
        <v>0</v>
      </c>
      <c r="I2255" s="286">
        <v>0</v>
      </c>
      <c r="J2255" s="285">
        <v>0</v>
      </c>
      <c r="K2255" s="284">
        <v>0</v>
      </c>
      <c r="L2255" s="285">
        <v>0</v>
      </c>
      <c r="M2255" s="286">
        <v>0</v>
      </c>
      <c r="N2255" s="285">
        <v>0</v>
      </c>
    </row>
    <row r="2256" spans="2:14" x14ac:dyDescent="0.2">
      <c r="B2256" s="104" t="s">
        <v>2285</v>
      </c>
      <c r="C2256" s="284">
        <v>111</v>
      </c>
      <c r="D2256" s="285">
        <v>96.072072072072075</v>
      </c>
      <c r="E2256" s="286">
        <v>9.3282831375361974E-2</v>
      </c>
      <c r="F2256" s="285">
        <v>607</v>
      </c>
      <c r="G2256" s="284">
        <v>28</v>
      </c>
      <c r="H2256" s="285">
        <v>0</v>
      </c>
      <c r="I2256" s="286">
        <v>0</v>
      </c>
      <c r="J2256" s="285">
        <v>0</v>
      </c>
      <c r="K2256" s="284">
        <v>0</v>
      </c>
      <c r="L2256" s="285">
        <v>0</v>
      </c>
      <c r="M2256" s="286">
        <v>0</v>
      </c>
      <c r="N2256" s="285">
        <v>0</v>
      </c>
    </row>
    <row r="2257" spans="2:14" x14ac:dyDescent="0.2">
      <c r="B2257" s="104" t="s">
        <v>2286</v>
      </c>
      <c r="C2257" s="284">
        <v>34</v>
      </c>
      <c r="D2257" s="285">
        <v>390.91176470588238</v>
      </c>
      <c r="E2257" s="286">
        <v>0.24390736254863099</v>
      </c>
      <c r="F2257" s="285">
        <v>1274</v>
      </c>
      <c r="G2257" s="284">
        <v>2</v>
      </c>
      <c r="H2257" s="285">
        <v>0</v>
      </c>
      <c r="I2257" s="286">
        <v>0</v>
      </c>
      <c r="J2257" s="285">
        <v>0</v>
      </c>
      <c r="K2257" s="284">
        <v>0</v>
      </c>
      <c r="L2257" s="285">
        <v>0</v>
      </c>
      <c r="M2257" s="286">
        <v>0</v>
      </c>
      <c r="N2257" s="285">
        <v>0</v>
      </c>
    </row>
    <row r="2258" spans="2:14" x14ac:dyDescent="0.2">
      <c r="B2258" s="104" t="s">
        <v>2287</v>
      </c>
      <c r="C2258" s="284">
        <v>25</v>
      </c>
      <c r="D2258" s="285">
        <v>349.64</v>
      </c>
      <c r="E2258" s="286">
        <v>0.2179637433608459</v>
      </c>
      <c r="F2258" s="285">
        <v>796</v>
      </c>
      <c r="G2258" s="284">
        <v>1</v>
      </c>
      <c r="H2258" s="285">
        <v>0</v>
      </c>
      <c r="I2258" s="286">
        <v>0</v>
      </c>
      <c r="J2258" s="285">
        <v>0</v>
      </c>
      <c r="K2258" s="284">
        <v>0</v>
      </c>
      <c r="L2258" s="285">
        <v>0</v>
      </c>
      <c r="M2258" s="286">
        <v>0</v>
      </c>
      <c r="N2258" s="285">
        <v>0</v>
      </c>
    </row>
    <row r="2259" spans="2:14" x14ac:dyDescent="0.2">
      <c r="B2259" s="104" t="s">
        <v>2288</v>
      </c>
      <c r="C2259" s="284">
        <v>14</v>
      </c>
      <c r="D2259" s="285">
        <v>372.42857142857144</v>
      </c>
      <c r="E2259" s="286">
        <v>0.22394983248861777</v>
      </c>
      <c r="F2259" s="285">
        <v>1410</v>
      </c>
      <c r="G2259" s="284">
        <v>0</v>
      </c>
      <c r="H2259" s="285">
        <v>0</v>
      </c>
      <c r="I2259" s="286">
        <v>0</v>
      </c>
      <c r="J2259" s="285">
        <v>0</v>
      </c>
      <c r="K2259" s="284">
        <v>0</v>
      </c>
      <c r="L2259" s="285">
        <v>0</v>
      </c>
      <c r="M2259" s="286">
        <v>0</v>
      </c>
      <c r="N2259" s="285">
        <v>0</v>
      </c>
    </row>
    <row r="2260" spans="2:14" x14ac:dyDescent="0.2">
      <c r="B2260" s="104" t="s">
        <v>2289</v>
      </c>
      <c r="C2260" s="284">
        <v>11</v>
      </c>
      <c r="D2260" s="285">
        <v>176.63636363636363</v>
      </c>
      <c r="E2260" s="286">
        <v>0.15043357076494268</v>
      </c>
      <c r="F2260" s="285">
        <v>305</v>
      </c>
      <c r="G2260" s="284">
        <v>9</v>
      </c>
      <c r="H2260" s="285">
        <v>0</v>
      </c>
      <c r="I2260" s="286">
        <v>0</v>
      </c>
      <c r="J2260" s="285">
        <v>0</v>
      </c>
      <c r="K2260" s="284">
        <v>0</v>
      </c>
      <c r="L2260" s="285">
        <v>0</v>
      </c>
      <c r="M2260" s="286">
        <v>0</v>
      </c>
      <c r="N2260" s="285">
        <v>0</v>
      </c>
    </row>
    <row r="2261" spans="2:14" x14ac:dyDescent="0.2">
      <c r="B2261" s="104" t="s">
        <v>2290</v>
      </c>
      <c r="C2261" s="284">
        <v>27</v>
      </c>
      <c r="D2261" s="285">
        <v>393.2962962962963</v>
      </c>
      <c r="E2261" s="286">
        <v>0.19450855405355894</v>
      </c>
      <c r="F2261" s="285">
        <v>677</v>
      </c>
      <c r="G2261" s="284">
        <v>5</v>
      </c>
      <c r="H2261" s="285">
        <v>0</v>
      </c>
      <c r="I2261" s="286">
        <v>0</v>
      </c>
      <c r="J2261" s="285">
        <v>0</v>
      </c>
      <c r="K2261" s="284">
        <v>0</v>
      </c>
      <c r="L2261" s="285">
        <v>0</v>
      </c>
      <c r="M2261" s="286">
        <v>0</v>
      </c>
      <c r="N2261" s="285">
        <v>0</v>
      </c>
    </row>
    <row r="2262" spans="2:14" x14ac:dyDescent="0.2">
      <c r="B2262" s="104" t="s">
        <v>2291</v>
      </c>
      <c r="C2262" s="284">
        <v>26</v>
      </c>
      <c r="D2262" s="285">
        <v>499.11538461538464</v>
      </c>
      <c r="E2262" s="286">
        <v>0.31161751993084241</v>
      </c>
      <c r="F2262" s="285">
        <v>2252</v>
      </c>
      <c r="G2262" s="284">
        <v>3</v>
      </c>
      <c r="H2262" s="285">
        <v>0</v>
      </c>
      <c r="I2262" s="286">
        <v>0</v>
      </c>
      <c r="J2262" s="285">
        <v>0</v>
      </c>
      <c r="K2262" s="284">
        <v>0</v>
      </c>
      <c r="L2262" s="285">
        <v>0</v>
      </c>
      <c r="M2262" s="286">
        <v>0</v>
      </c>
      <c r="N2262" s="285">
        <v>0</v>
      </c>
    </row>
    <row r="2263" spans="2:14" x14ac:dyDescent="0.2">
      <c r="B2263" s="104" t="s">
        <v>2292</v>
      </c>
      <c r="C2263" s="284">
        <v>3</v>
      </c>
      <c r="D2263" s="285">
        <v>256.33333333333331</v>
      </c>
      <c r="E2263" s="286">
        <v>0.19697745901639352</v>
      </c>
      <c r="F2263" s="285">
        <v>294</v>
      </c>
      <c r="G2263" s="284">
        <v>2</v>
      </c>
      <c r="H2263" s="285">
        <v>0</v>
      </c>
      <c r="I2263" s="286">
        <v>0</v>
      </c>
      <c r="J2263" s="285">
        <v>0</v>
      </c>
      <c r="K2263" s="284">
        <v>0</v>
      </c>
      <c r="L2263" s="285">
        <v>0</v>
      </c>
      <c r="M2263" s="286">
        <v>0</v>
      </c>
      <c r="N2263" s="285">
        <v>0</v>
      </c>
    </row>
    <row r="2264" spans="2:14" x14ac:dyDescent="0.2">
      <c r="B2264" s="104" t="s">
        <v>2293</v>
      </c>
      <c r="C2264" s="284">
        <v>29</v>
      </c>
      <c r="D2264" s="285">
        <v>282.62068965517244</v>
      </c>
      <c r="E2264" s="286">
        <v>0.18410117028684381</v>
      </c>
      <c r="F2264" s="285">
        <v>504</v>
      </c>
      <c r="G2264" s="284">
        <v>6</v>
      </c>
      <c r="H2264" s="285">
        <v>0</v>
      </c>
      <c r="I2264" s="286">
        <v>0</v>
      </c>
      <c r="J2264" s="285">
        <v>0</v>
      </c>
      <c r="K2264" s="284">
        <v>0</v>
      </c>
      <c r="L2264" s="285">
        <v>0</v>
      </c>
      <c r="M2264" s="286">
        <v>0</v>
      </c>
      <c r="N2264" s="285">
        <v>0</v>
      </c>
    </row>
    <row r="2265" spans="2:14" x14ac:dyDescent="0.2">
      <c r="B2265" s="104" t="s">
        <v>2294</v>
      </c>
      <c r="C2265" s="284">
        <v>188</v>
      </c>
      <c r="D2265" s="285">
        <v>131.2659574468085</v>
      </c>
      <c r="E2265" s="286">
        <v>0.12764240678194039</v>
      </c>
      <c r="F2265" s="285">
        <v>504</v>
      </c>
      <c r="G2265" s="284">
        <v>57</v>
      </c>
      <c r="H2265" s="285">
        <v>0</v>
      </c>
      <c r="I2265" s="286">
        <v>0</v>
      </c>
      <c r="J2265" s="285">
        <v>0</v>
      </c>
      <c r="K2265" s="284">
        <v>0</v>
      </c>
      <c r="L2265" s="285">
        <v>0</v>
      </c>
      <c r="M2265" s="286">
        <v>0</v>
      </c>
      <c r="N2265" s="285">
        <v>0</v>
      </c>
    </row>
    <row r="2266" spans="2:14" x14ac:dyDescent="0.2">
      <c r="B2266" s="104" t="s">
        <v>2295</v>
      </c>
      <c r="C2266" s="284">
        <v>34</v>
      </c>
      <c r="D2266" s="285">
        <v>419.85294117647061</v>
      </c>
      <c r="E2266" s="286">
        <v>0.21037196415939641</v>
      </c>
      <c r="F2266" s="285">
        <v>808</v>
      </c>
      <c r="G2266" s="284">
        <v>1</v>
      </c>
      <c r="H2266" s="285">
        <v>0</v>
      </c>
      <c r="I2266" s="286">
        <v>0</v>
      </c>
      <c r="J2266" s="285">
        <v>0</v>
      </c>
      <c r="K2266" s="284">
        <v>0</v>
      </c>
      <c r="L2266" s="285">
        <v>0</v>
      </c>
      <c r="M2266" s="286">
        <v>0</v>
      </c>
      <c r="N2266" s="285">
        <v>0</v>
      </c>
    </row>
    <row r="2267" spans="2:14" x14ac:dyDescent="0.2">
      <c r="B2267" s="104" t="s">
        <v>2296</v>
      </c>
      <c r="C2267" s="284">
        <v>20</v>
      </c>
      <c r="D2267" s="285">
        <v>141.55000000000001</v>
      </c>
      <c r="E2267" s="286">
        <v>0.13827968543935909</v>
      </c>
      <c r="F2267" s="285">
        <v>301</v>
      </c>
      <c r="G2267" s="284">
        <v>13</v>
      </c>
      <c r="H2267" s="285">
        <v>0</v>
      </c>
      <c r="I2267" s="286">
        <v>0</v>
      </c>
      <c r="J2267" s="285">
        <v>0</v>
      </c>
      <c r="K2267" s="284">
        <v>0</v>
      </c>
      <c r="L2267" s="285">
        <v>0</v>
      </c>
      <c r="M2267" s="286">
        <v>0</v>
      </c>
      <c r="N2267" s="285">
        <v>0</v>
      </c>
    </row>
    <row r="2268" spans="2:14" x14ac:dyDescent="0.2">
      <c r="B2268" s="104" t="s">
        <v>2297</v>
      </c>
      <c r="C2268" s="284">
        <v>57</v>
      </c>
      <c r="D2268" s="285">
        <v>140.36842105263159</v>
      </c>
      <c r="E2268" s="286">
        <v>0.1316755262248408</v>
      </c>
      <c r="F2268" s="285">
        <v>554</v>
      </c>
      <c r="G2268" s="284">
        <v>14</v>
      </c>
      <c r="H2268" s="285">
        <v>0</v>
      </c>
      <c r="I2268" s="286">
        <v>0</v>
      </c>
      <c r="J2268" s="285">
        <v>0</v>
      </c>
      <c r="K2268" s="284">
        <v>0</v>
      </c>
      <c r="L2268" s="285">
        <v>0</v>
      </c>
      <c r="M2268" s="286">
        <v>0</v>
      </c>
      <c r="N2268" s="285">
        <v>0</v>
      </c>
    </row>
    <row r="2269" spans="2:14" x14ac:dyDescent="0.2">
      <c r="B2269" s="104" t="s">
        <v>2298</v>
      </c>
      <c r="C2269" s="284">
        <v>126</v>
      </c>
      <c r="D2269" s="285">
        <v>304.84920634920633</v>
      </c>
      <c r="E2269" s="286">
        <v>0.20532736058843648</v>
      </c>
      <c r="F2269" s="285">
        <v>1279</v>
      </c>
      <c r="G2269" s="284">
        <v>33</v>
      </c>
      <c r="H2269" s="285">
        <v>0</v>
      </c>
      <c r="I2269" s="286">
        <v>0</v>
      </c>
      <c r="J2269" s="285">
        <v>0</v>
      </c>
      <c r="K2269" s="284">
        <v>0</v>
      </c>
      <c r="L2269" s="285">
        <v>0</v>
      </c>
      <c r="M2269" s="286">
        <v>0</v>
      </c>
      <c r="N2269" s="285">
        <v>0</v>
      </c>
    </row>
    <row r="2270" spans="2:14" x14ac:dyDescent="0.2">
      <c r="B2270" s="104" t="s">
        <v>2299</v>
      </c>
      <c r="C2270" s="284">
        <v>6</v>
      </c>
      <c r="D2270" s="285">
        <v>797</v>
      </c>
      <c r="E2270" s="286">
        <v>0.2961540843500341</v>
      </c>
      <c r="F2270" s="285">
        <v>1550</v>
      </c>
      <c r="G2270" s="284">
        <v>1</v>
      </c>
      <c r="H2270" s="285">
        <v>0</v>
      </c>
      <c r="I2270" s="286">
        <v>0</v>
      </c>
      <c r="J2270" s="285">
        <v>0</v>
      </c>
      <c r="K2270" s="284">
        <v>0</v>
      </c>
      <c r="L2270" s="285">
        <v>0</v>
      </c>
      <c r="M2270" s="286">
        <v>0</v>
      </c>
      <c r="N2270" s="285">
        <v>0</v>
      </c>
    </row>
    <row r="2271" spans="2:14" x14ac:dyDescent="0.2">
      <c r="B2271" s="104" t="s">
        <v>2300</v>
      </c>
      <c r="C2271" s="284">
        <v>18</v>
      </c>
      <c r="D2271" s="285">
        <v>188.05555555555554</v>
      </c>
      <c r="E2271" s="286">
        <v>0.15454503949230691</v>
      </c>
      <c r="F2271" s="285">
        <v>444</v>
      </c>
      <c r="G2271" s="284">
        <v>1</v>
      </c>
      <c r="H2271" s="285">
        <v>0</v>
      </c>
      <c r="I2271" s="286">
        <v>0</v>
      </c>
      <c r="J2271" s="285">
        <v>0</v>
      </c>
      <c r="K2271" s="284">
        <v>0</v>
      </c>
      <c r="L2271" s="285">
        <v>0</v>
      </c>
      <c r="M2271" s="286">
        <v>0</v>
      </c>
      <c r="N2271" s="285">
        <v>0</v>
      </c>
    </row>
    <row r="2272" spans="2:14" x14ac:dyDescent="0.2">
      <c r="B2272" s="104" t="s">
        <v>2301</v>
      </c>
      <c r="C2272" s="284">
        <v>215</v>
      </c>
      <c r="D2272" s="285">
        <v>315.04651162790697</v>
      </c>
      <c r="E2272" s="286">
        <v>0.19319406969646846</v>
      </c>
      <c r="F2272" s="285">
        <v>1313</v>
      </c>
      <c r="G2272" s="284">
        <v>29</v>
      </c>
      <c r="H2272" s="285">
        <v>0</v>
      </c>
      <c r="I2272" s="286">
        <v>0</v>
      </c>
      <c r="J2272" s="285">
        <v>0</v>
      </c>
      <c r="K2272" s="284">
        <v>0</v>
      </c>
      <c r="L2272" s="285">
        <v>0</v>
      </c>
      <c r="M2272" s="286">
        <v>0</v>
      </c>
      <c r="N2272" s="285">
        <v>0</v>
      </c>
    </row>
    <row r="2273" spans="2:15" x14ac:dyDescent="0.2">
      <c r="B2273" s="104" t="s">
        <v>2302</v>
      </c>
      <c r="C2273" s="284">
        <v>10</v>
      </c>
      <c r="D2273" s="285">
        <v>248.6</v>
      </c>
      <c r="E2273" s="286">
        <v>0.19517939860249656</v>
      </c>
      <c r="F2273" s="285">
        <v>413</v>
      </c>
      <c r="G2273" s="284">
        <v>2</v>
      </c>
      <c r="H2273" s="285">
        <v>0</v>
      </c>
      <c r="I2273" s="286">
        <v>0</v>
      </c>
      <c r="J2273" s="285">
        <v>0</v>
      </c>
      <c r="K2273" s="284">
        <v>0</v>
      </c>
      <c r="L2273" s="285">
        <v>0</v>
      </c>
      <c r="M2273" s="286">
        <v>0</v>
      </c>
      <c r="N2273" s="285">
        <v>0</v>
      </c>
    </row>
    <row r="2274" spans="2:15" x14ac:dyDescent="0.2">
      <c r="B2274" s="104" t="s">
        <v>2303</v>
      </c>
      <c r="C2274" s="284">
        <v>140</v>
      </c>
      <c r="D2274" s="285">
        <v>266.14999999999998</v>
      </c>
      <c r="E2274" s="286">
        <v>0.17209987621704514</v>
      </c>
      <c r="F2274" s="285">
        <v>723</v>
      </c>
      <c r="G2274" s="284">
        <v>6</v>
      </c>
      <c r="H2274" s="285">
        <v>0</v>
      </c>
      <c r="I2274" s="286">
        <v>0</v>
      </c>
      <c r="J2274" s="285">
        <v>0</v>
      </c>
      <c r="K2274" s="284">
        <v>0</v>
      </c>
      <c r="L2274" s="285">
        <v>0</v>
      </c>
      <c r="M2274" s="286">
        <v>0</v>
      </c>
      <c r="N2274" s="285">
        <v>0</v>
      </c>
    </row>
    <row r="2275" spans="2:15" x14ac:dyDescent="0.2">
      <c r="B2275" s="104" t="s">
        <v>2304</v>
      </c>
      <c r="C2275" s="284">
        <v>10</v>
      </c>
      <c r="D2275" s="285">
        <v>596.6</v>
      </c>
      <c r="E2275" s="286">
        <v>0.2986135442214326</v>
      </c>
      <c r="F2275" s="285">
        <v>887</v>
      </c>
      <c r="G2275" s="284">
        <v>1</v>
      </c>
      <c r="H2275" s="285">
        <v>0</v>
      </c>
      <c r="I2275" s="286">
        <v>0</v>
      </c>
      <c r="J2275" s="285">
        <v>0</v>
      </c>
      <c r="K2275" s="284">
        <v>0</v>
      </c>
      <c r="L2275" s="285">
        <v>0</v>
      </c>
      <c r="M2275" s="286">
        <v>0</v>
      </c>
      <c r="N2275" s="285">
        <v>0</v>
      </c>
    </row>
    <row r="2276" spans="2:15" x14ac:dyDescent="0.2">
      <c r="B2276" s="104" t="s">
        <v>2305</v>
      </c>
      <c r="C2276" s="284">
        <v>1</v>
      </c>
      <c r="D2276" s="285">
        <v>200</v>
      </c>
      <c r="E2276" s="286">
        <v>8.9086859688195963E-2</v>
      </c>
      <c r="F2276" s="285">
        <v>200</v>
      </c>
      <c r="G2276" s="284">
        <v>0</v>
      </c>
      <c r="H2276" s="285">
        <v>0</v>
      </c>
      <c r="I2276" s="286">
        <v>0</v>
      </c>
      <c r="J2276" s="285">
        <v>0</v>
      </c>
      <c r="K2276" s="284">
        <v>0</v>
      </c>
      <c r="L2276" s="285">
        <v>0</v>
      </c>
      <c r="M2276" s="286">
        <v>0</v>
      </c>
      <c r="N2276" s="285">
        <v>0</v>
      </c>
    </row>
    <row r="2277" spans="2:15" x14ac:dyDescent="0.2">
      <c r="B2277" s="104" t="s">
        <v>2306</v>
      </c>
      <c r="C2277" s="284">
        <v>107</v>
      </c>
      <c r="D2277" s="285">
        <v>442.8878504672897</v>
      </c>
      <c r="E2277" s="286">
        <v>0.2632575968001778</v>
      </c>
      <c r="F2277" s="285">
        <v>1347</v>
      </c>
      <c r="G2277" s="284">
        <v>2</v>
      </c>
      <c r="H2277" s="285">
        <v>0</v>
      </c>
      <c r="I2277" s="286">
        <v>0</v>
      </c>
      <c r="J2277" s="285">
        <v>0</v>
      </c>
      <c r="K2277" s="284">
        <v>0</v>
      </c>
      <c r="L2277" s="285">
        <v>0</v>
      </c>
      <c r="M2277" s="286">
        <v>0</v>
      </c>
      <c r="N2277" s="285">
        <v>0</v>
      </c>
    </row>
    <row r="2278" spans="2:15" x14ac:dyDescent="0.2">
      <c r="B2278" s="104" t="s">
        <v>2307</v>
      </c>
      <c r="C2278" s="284">
        <v>2</v>
      </c>
      <c r="D2278" s="285">
        <v>496</v>
      </c>
      <c r="E2278" s="286">
        <v>0.19531403819649529</v>
      </c>
      <c r="F2278" s="285">
        <v>767</v>
      </c>
      <c r="G2278" s="284">
        <v>2</v>
      </c>
      <c r="H2278" s="285">
        <v>0</v>
      </c>
      <c r="I2278" s="286">
        <v>0</v>
      </c>
      <c r="J2278" s="285">
        <v>0</v>
      </c>
      <c r="K2278" s="284">
        <v>0</v>
      </c>
      <c r="L2278" s="285">
        <v>0</v>
      </c>
      <c r="M2278" s="286">
        <v>0</v>
      </c>
      <c r="N2278" s="285">
        <v>0</v>
      </c>
    </row>
    <row r="2279" spans="2:15" x14ac:dyDescent="0.2">
      <c r="B2279" s="105" t="s">
        <v>2308</v>
      </c>
      <c r="C2279" s="287">
        <v>22</v>
      </c>
      <c r="D2279" s="288">
        <v>2255.9545454545455</v>
      </c>
      <c r="E2279" s="289">
        <v>0.54862707817474354</v>
      </c>
      <c r="F2279" s="288">
        <v>3935</v>
      </c>
      <c r="G2279" s="287">
        <v>10</v>
      </c>
      <c r="H2279" s="288">
        <v>0</v>
      </c>
      <c r="I2279" s="289">
        <v>0</v>
      </c>
      <c r="J2279" s="288">
        <v>0</v>
      </c>
      <c r="K2279" s="287">
        <v>0</v>
      </c>
      <c r="L2279" s="288">
        <v>0</v>
      </c>
      <c r="M2279" s="289">
        <v>0</v>
      </c>
      <c r="N2279" s="288">
        <v>0</v>
      </c>
    </row>
    <row r="2281" spans="2:15" x14ac:dyDescent="0.2">
      <c r="O2281" s="12" t="s">
        <v>313</v>
      </c>
    </row>
    <row r="2282" spans="2:15" x14ac:dyDescent="0.2">
      <c r="O2282" s="12" t="s">
        <v>345</v>
      </c>
    </row>
    <row r="2283" spans="2:15" x14ac:dyDescent="0.2">
      <c r="B2283" s="3" t="s">
        <v>0</v>
      </c>
      <c r="C2283" s="272"/>
      <c r="D2283" s="273"/>
      <c r="E2283" s="274"/>
      <c r="F2283" s="274"/>
      <c r="G2283" s="272"/>
      <c r="H2283" s="273"/>
      <c r="I2283" s="274"/>
      <c r="J2283" s="274"/>
      <c r="K2283" s="272"/>
      <c r="L2283" s="273"/>
      <c r="M2283" s="274"/>
      <c r="N2283" s="274"/>
    </row>
    <row r="2284" spans="2:15" x14ac:dyDescent="0.2">
      <c r="B2284" s="3" t="s">
        <v>277</v>
      </c>
      <c r="C2284" s="272"/>
      <c r="D2284" s="273"/>
      <c r="E2284" s="274"/>
      <c r="F2284" s="274"/>
      <c r="G2284" s="272"/>
      <c r="H2284" s="273"/>
      <c r="I2284" s="274"/>
      <c r="J2284" s="274"/>
      <c r="K2284" s="272"/>
      <c r="L2284" s="273"/>
      <c r="M2284" s="274"/>
      <c r="N2284" s="274"/>
    </row>
    <row r="2285" spans="2:15" x14ac:dyDescent="0.2">
      <c r="B2285" s="103" t="s">
        <v>308</v>
      </c>
      <c r="C2285" s="272"/>
      <c r="D2285" s="273"/>
      <c r="E2285" s="274"/>
      <c r="F2285" s="274"/>
      <c r="G2285" s="272"/>
      <c r="H2285" s="273"/>
      <c r="I2285" s="274"/>
      <c r="J2285" s="274"/>
      <c r="K2285" s="272"/>
      <c r="L2285" s="273"/>
      <c r="M2285" s="274"/>
      <c r="N2285" s="274"/>
    </row>
    <row r="2286" spans="2:15" x14ac:dyDescent="0.2">
      <c r="B2286" s="3"/>
      <c r="C2286" s="101"/>
      <c r="D2286" s="101"/>
      <c r="E2286" s="101"/>
      <c r="F2286" s="101"/>
      <c r="G2286" s="101"/>
      <c r="H2286" s="101"/>
      <c r="I2286" s="101"/>
      <c r="J2286" s="101"/>
      <c r="K2286" s="101"/>
      <c r="L2286" s="101"/>
      <c r="M2286" s="101"/>
      <c r="N2286" s="101"/>
    </row>
    <row r="2287" spans="2:15" x14ac:dyDescent="0.2">
      <c r="B2287" s="109"/>
      <c r="C2287" s="180" t="s">
        <v>152</v>
      </c>
      <c r="D2287" s="275"/>
      <c r="E2287" s="276"/>
      <c r="F2287" s="277"/>
      <c r="G2287" s="180" t="s">
        <v>2699</v>
      </c>
      <c r="H2287" s="275"/>
      <c r="I2287" s="276"/>
      <c r="J2287" s="277"/>
      <c r="K2287" s="180" t="s">
        <v>376</v>
      </c>
      <c r="L2287" s="275"/>
      <c r="M2287" s="276"/>
      <c r="N2287" s="277"/>
    </row>
    <row r="2288" spans="2:15" ht="25.5" x14ac:dyDescent="0.2">
      <c r="B2288" s="181" t="s">
        <v>314</v>
      </c>
      <c r="C2288" s="278" t="s">
        <v>2853</v>
      </c>
      <c r="D2288" s="279" t="s">
        <v>2850</v>
      </c>
      <c r="E2288" s="280" t="s">
        <v>2851</v>
      </c>
      <c r="F2288" s="279" t="s">
        <v>2852</v>
      </c>
      <c r="G2288" s="278" t="s">
        <v>2853</v>
      </c>
      <c r="H2288" s="279" t="s">
        <v>2850</v>
      </c>
      <c r="I2288" s="280" t="s">
        <v>2851</v>
      </c>
      <c r="J2288" s="279" t="s">
        <v>2852</v>
      </c>
      <c r="K2288" s="278" t="s">
        <v>2853</v>
      </c>
      <c r="L2288" s="279" t="s">
        <v>2850</v>
      </c>
      <c r="M2288" s="280" t="s">
        <v>2851</v>
      </c>
      <c r="N2288" s="279" t="s">
        <v>2852</v>
      </c>
    </row>
    <row r="2289" spans="2:14" x14ac:dyDescent="0.2">
      <c r="B2289" s="129" t="s">
        <v>2309</v>
      </c>
      <c r="C2289" s="281">
        <v>1304</v>
      </c>
      <c r="D2289" s="282">
        <v>653.54907975460128</v>
      </c>
      <c r="E2289" s="283">
        <v>0.23579520301737111</v>
      </c>
      <c r="F2289" s="282">
        <v>3757</v>
      </c>
      <c r="G2289" s="281">
        <v>143</v>
      </c>
      <c r="H2289" s="282">
        <v>0</v>
      </c>
      <c r="I2289" s="283">
        <v>0</v>
      </c>
      <c r="J2289" s="282">
        <v>0</v>
      </c>
      <c r="K2289" s="281">
        <v>16</v>
      </c>
      <c r="L2289" s="282">
        <v>103.125</v>
      </c>
      <c r="M2289" s="283">
        <v>0.20377917747313812</v>
      </c>
      <c r="N2289" s="282">
        <v>202</v>
      </c>
    </row>
    <row r="2290" spans="2:14" x14ac:dyDescent="0.2">
      <c r="B2290" s="104" t="s">
        <v>2310</v>
      </c>
      <c r="C2290" s="284">
        <v>2066</v>
      </c>
      <c r="D2290" s="285">
        <v>641.85575992255565</v>
      </c>
      <c r="E2290" s="286">
        <v>0.29466399069215954</v>
      </c>
      <c r="F2290" s="285">
        <v>6397</v>
      </c>
      <c r="G2290" s="284">
        <v>400</v>
      </c>
      <c r="H2290" s="285">
        <v>0</v>
      </c>
      <c r="I2290" s="286">
        <v>0</v>
      </c>
      <c r="J2290" s="285">
        <v>0</v>
      </c>
      <c r="K2290" s="284">
        <v>47</v>
      </c>
      <c r="L2290" s="285">
        <v>148.78723404255319</v>
      </c>
      <c r="M2290" s="286">
        <v>0.20265453386269461</v>
      </c>
      <c r="N2290" s="285">
        <v>442</v>
      </c>
    </row>
    <row r="2291" spans="2:14" x14ac:dyDescent="0.2">
      <c r="B2291" s="104" t="s">
        <v>2311</v>
      </c>
      <c r="C2291" s="284">
        <v>0</v>
      </c>
      <c r="D2291" s="285">
        <v>0</v>
      </c>
      <c r="E2291" s="286">
        <v>0</v>
      </c>
      <c r="F2291" s="285">
        <v>0</v>
      </c>
      <c r="G2291" s="284">
        <v>0</v>
      </c>
      <c r="H2291" s="285">
        <v>0</v>
      </c>
      <c r="I2291" s="286">
        <v>0</v>
      </c>
      <c r="J2291" s="285">
        <v>0</v>
      </c>
      <c r="K2291" s="284">
        <v>0</v>
      </c>
      <c r="L2291" s="285">
        <v>0</v>
      </c>
      <c r="M2291" s="286">
        <v>0</v>
      </c>
      <c r="N2291" s="285">
        <v>0</v>
      </c>
    </row>
    <row r="2292" spans="2:14" x14ac:dyDescent="0.2">
      <c r="B2292" s="104" t="s">
        <v>2312</v>
      </c>
      <c r="C2292" s="284">
        <v>267</v>
      </c>
      <c r="D2292" s="285">
        <v>156.97378277153558</v>
      </c>
      <c r="E2292" s="286">
        <v>0.16726062439390366</v>
      </c>
      <c r="F2292" s="285">
        <v>401</v>
      </c>
      <c r="G2292" s="284">
        <v>223</v>
      </c>
      <c r="H2292" s="285">
        <v>0</v>
      </c>
      <c r="I2292" s="286">
        <v>0</v>
      </c>
      <c r="J2292" s="285">
        <v>0</v>
      </c>
      <c r="K2292" s="284">
        <v>7</v>
      </c>
      <c r="L2292" s="285">
        <v>90.142857142857139</v>
      </c>
      <c r="M2292" s="286">
        <v>0.19343960760269763</v>
      </c>
      <c r="N2292" s="285">
        <v>143</v>
      </c>
    </row>
    <row r="2293" spans="2:14" x14ac:dyDescent="0.2">
      <c r="B2293" s="104" t="s">
        <v>2313</v>
      </c>
      <c r="C2293" s="284">
        <v>9</v>
      </c>
      <c r="D2293" s="285">
        <v>522.55555555555554</v>
      </c>
      <c r="E2293" s="286">
        <v>0.28261522745027334</v>
      </c>
      <c r="F2293" s="285">
        <v>1369</v>
      </c>
      <c r="G2293" s="284">
        <v>3</v>
      </c>
      <c r="H2293" s="285">
        <v>0</v>
      </c>
      <c r="I2293" s="286">
        <v>0</v>
      </c>
      <c r="J2293" s="285">
        <v>0</v>
      </c>
      <c r="K2293" s="284">
        <v>0</v>
      </c>
      <c r="L2293" s="285">
        <v>0</v>
      </c>
      <c r="M2293" s="286">
        <v>0</v>
      </c>
      <c r="N2293" s="285">
        <v>0</v>
      </c>
    </row>
    <row r="2294" spans="2:14" x14ac:dyDescent="0.2">
      <c r="B2294" s="104" t="s">
        <v>2314</v>
      </c>
      <c r="C2294" s="284">
        <v>12</v>
      </c>
      <c r="D2294" s="285">
        <v>224.25</v>
      </c>
      <c r="E2294" s="286">
        <v>0.13661285409686252</v>
      </c>
      <c r="F2294" s="285">
        <v>626</v>
      </c>
      <c r="G2294" s="284">
        <v>1</v>
      </c>
      <c r="H2294" s="285">
        <v>0</v>
      </c>
      <c r="I2294" s="286">
        <v>0</v>
      </c>
      <c r="J2294" s="285">
        <v>0</v>
      </c>
      <c r="K2294" s="284">
        <v>0</v>
      </c>
      <c r="L2294" s="285">
        <v>0</v>
      </c>
      <c r="M2294" s="286">
        <v>0</v>
      </c>
      <c r="N2294" s="285">
        <v>0</v>
      </c>
    </row>
    <row r="2295" spans="2:14" x14ac:dyDescent="0.2">
      <c r="B2295" s="104" t="s">
        <v>2315</v>
      </c>
      <c r="C2295" s="284">
        <v>2347</v>
      </c>
      <c r="D2295" s="285">
        <v>195.73583297827014</v>
      </c>
      <c r="E2295" s="286">
        <v>0.1563741266775025</v>
      </c>
      <c r="F2295" s="285">
        <v>1394</v>
      </c>
      <c r="G2295" s="284">
        <v>963</v>
      </c>
      <c r="H2295" s="285">
        <v>0</v>
      </c>
      <c r="I2295" s="286">
        <v>0</v>
      </c>
      <c r="J2295" s="285">
        <v>0</v>
      </c>
      <c r="K2295" s="284">
        <v>121</v>
      </c>
      <c r="L2295" s="285">
        <v>117.4297520661157</v>
      </c>
      <c r="M2295" s="286">
        <v>0.19712819089900102</v>
      </c>
      <c r="N2295" s="285">
        <v>403</v>
      </c>
    </row>
    <row r="2296" spans="2:14" x14ac:dyDescent="0.2">
      <c r="B2296" s="104" t="s">
        <v>2316</v>
      </c>
      <c r="C2296" s="284">
        <v>0</v>
      </c>
      <c r="D2296" s="285">
        <v>0</v>
      </c>
      <c r="E2296" s="286">
        <v>0</v>
      </c>
      <c r="F2296" s="285">
        <v>0</v>
      </c>
      <c r="G2296" s="284">
        <v>0</v>
      </c>
      <c r="H2296" s="285">
        <v>0</v>
      </c>
      <c r="I2296" s="286">
        <v>0</v>
      </c>
      <c r="J2296" s="285">
        <v>0</v>
      </c>
      <c r="K2296" s="284">
        <v>0</v>
      </c>
      <c r="L2296" s="285">
        <v>0</v>
      </c>
      <c r="M2296" s="286">
        <v>0</v>
      </c>
      <c r="N2296" s="285">
        <v>0</v>
      </c>
    </row>
    <row r="2297" spans="2:14" x14ac:dyDescent="0.2">
      <c r="B2297" s="104" t="s">
        <v>2317</v>
      </c>
      <c r="C2297" s="284">
        <v>1334</v>
      </c>
      <c r="D2297" s="285">
        <v>147.75637181409294</v>
      </c>
      <c r="E2297" s="286">
        <v>0.14607075472397235</v>
      </c>
      <c r="F2297" s="285">
        <v>400</v>
      </c>
      <c r="G2297" s="284">
        <v>762</v>
      </c>
      <c r="H2297" s="285">
        <v>0</v>
      </c>
      <c r="I2297" s="286">
        <v>0</v>
      </c>
      <c r="J2297" s="285">
        <v>0</v>
      </c>
      <c r="K2297" s="284">
        <v>113</v>
      </c>
      <c r="L2297" s="285">
        <v>119.39823008849558</v>
      </c>
      <c r="M2297" s="286">
        <v>0.1970123972372706</v>
      </c>
      <c r="N2297" s="285">
        <v>344</v>
      </c>
    </row>
    <row r="2298" spans="2:14" x14ac:dyDescent="0.2">
      <c r="B2298" s="104" t="s">
        <v>2318</v>
      </c>
      <c r="C2298" s="284">
        <v>0</v>
      </c>
      <c r="D2298" s="285">
        <v>0</v>
      </c>
      <c r="E2298" s="286">
        <v>0</v>
      </c>
      <c r="F2298" s="285">
        <v>0</v>
      </c>
      <c r="G2298" s="284">
        <v>0</v>
      </c>
      <c r="H2298" s="285">
        <v>0</v>
      </c>
      <c r="I2298" s="286">
        <v>0</v>
      </c>
      <c r="J2298" s="285">
        <v>0</v>
      </c>
      <c r="K2298" s="284">
        <v>0</v>
      </c>
      <c r="L2298" s="285">
        <v>0</v>
      </c>
      <c r="M2298" s="286">
        <v>0</v>
      </c>
      <c r="N2298" s="285">
        <v>0</v>
      </c>
    </row>
    <row r="2299" spans="2:14" x14ac:dyDescent="0.2">
      <c r="B2299" s="104" t="s">
        <v>2319</v>
      </c>
      <c r="C2299" s="284">
        <v>39</v>
      </c>
      <c r="D2299" s="285">
        <v>209.33333333333334</v>
      </c>
      <c r="E2299" s="286">
        <v>0.13618696515255135</v>
      </c>
      <c r="F2299" s="285">
        <v>469</v>
      </c>
      <c r="G2299" s="284">
        <v>16</v>
      </c>
      <c r="H2299" s="285">
        <v>0</v>
      </c>
      <c r="I2299" s="286">
        <v>0</v>
      </c>
      <c r="J2299" s="285">
        <v>0</v>
      </c>
      <c r="K2299" s="284">
        <v>0</v>
      </c>
      <c r="L2299" s="285">
        <v>0</v>
      </c>
      <c r="M2299" s="286">
        <v>0</v>
      </c>
      <c r="N2299" s="285">
        <v>0</v>
      </c>
    </row>
    <row r="2300" spans="2:14" x14ac:dyDescent="0.2">
      <c r="B2300" s="104" t="s">
        <v>2320</v>
      </c>
      <c r="C2300" s="284">
        <v>26</v>
      </c>
      <c r="D2300" s="285">
        <v>1471.6153846153845</v>
      </c>
      <c r="E2300" s="286">
        <v>0.47804195454715837</v>
      </c>
      <c r="F2300" s="285">
        <v>5846</v>
      </c>
      <c r="G2300" s="284">
        <v>2</v>
      </c>
      <c r="H2300" s="285">
        <v>0</v>
      </c>
      <c r="I2300" s="286">
        <v>0</v>
      </c>
      <c r="J2300" s="285">
        <v>0</v>
      </c>
      <c r="K2300" s="284">
        <v>0</v>
      </c>
      <c r="L2300" s="285">
        <v>0</v>
      </c>
      <c r="M2300" s="286">
        <v>0</v>
      </c>
      <c r="N2300" s="285">
        <v>0</v>
      </c>
    </row>
    <row r="2301" spans="2:14" x14ac:dyDescent="0.2">
      <c r="B2301" s="104" t="s">
        <v>2321</v>
      </c>
      <c r="C2301" s="284">
        <v>452</v>
      </c>
      <c r="D2301" s="285">
        <v>1609.429203539823</v>
      </c>
      <c r="E2301" s="286">
        <v>0.41812173927037821</v>
      </c>
      <c r="F2301" s="285">
        <v>4449</v>
      </c>
      <c r="G2301" s="284">
        <v>14</v>
      </c>
      <c r="H2301" s="285">
        <v>0</v>
      </c>
      <c r="I2301" s="286">
        <v>0</v>
      </c>
      <c r="J2301" s="285">
        <v>0</v>
      </c>
      <c r="K2301" s="284">
        <v>0</v>
      </c>
      <c r="L2301" s="285">
        <v>0</v>
      </c>
      <c r="M2301" s="286">
        <v>0</v>
      </c>
      <c r="N2301" s="285">
        <v>0</v>
      </c>
    </row>
    <row r="2302" spans="2:14" x14ac:dyDescent="0.2">
      <c r="B2302" s="104" t="s">
        <v>2322</v>
      </c>
      <c r="C2302" s="284">
        <v>14</v>
      </c>
      <c r="D2302" s="285">
        <v>134.5</v>
      </c>
      <c r="E2302" s="286">
        <v>0.12857630590645264</v>
      </c>
      <c r="F2302" s="285">
        <v>197</v>
      </c>
      <c r="G2302" s="284">
        <v>5</v>
      </c>
      <c r="H2302" s="285">
        <v>0</v>
      </c>
      <c r="I2302" s="286">
        <v>0</v>
      </c>
      <c r="J2302" s="285">
        <v>0</v>
      </c>
      <c r="K2302" s="284">
        <v>0</v>
      </c>
      <c r="L2302" s="285">
        <v>0</v>
      </c>
      <c r="M2302" s="286">
        <v>0</v>
      </c>
      <c r="N2302" s="285">
        <v>0</v>
      </c>
    </row>
    <row r="2303" spans="2:14" x14ac:dyDescent="0.2">
      <c r="B2303" s="104" t="s">
        <v>2323</v>
      </c>
      <c r="C2303" s="284">
        <v>1909</v>
      </c>
      <c r="D2303" s="285">
        <v>129.27972760607648</v>
      </c>
      <c r="E2303" s="286">
        <v>0.12050160541858057</v>
      </c>
      <c r="F2303" s="285">
        <v>433</v>
      </c>
      <c r="G2303" s="284">
        <v>1399</v>
      </c>
      <c r="H2303" s="285">
        <v>0</v>
      </c>
      <c r="I2303" s="286">
        <v>0</v>
      </c>
      <c r="J2303" s="285">
        <v>0</v>
      </c>
      <c r="K2303" s="284">
        <v>76</v>
      </c>
      <c r="L2303" s="285">
        <v>110.86842105263158</v>
      </c>
      <c r="M2303" s="286">
        <v>0.19777949909630776</v>
      </c>
      <c r="N2303" s="285">
        <v>497</v>
      </c>
    </row>
    <row r="2304" spans="2:14" x14ac:dyDescent="0.2">
      <c r="B2304" s="104" t="s">
        <v>2324</v>
      </c>
      <c r="C2304" s="284">
        <v>0</v>
      </c>
      <c r="D2304" s="285">
        <v>0</v>
      </c>
      <c r="E2304" s="286">
        <v>0</v>
      </c>
      <c r="F2304" s="285">
        <v>0</v>
      </c>
      <c r="G2304" s="284">
        <v>0</v>
      </c>
      <c r="H2304" s="285">
        <v>0</v>
      </c>
      <c r="I2304" s="286">
        <v>0</v>
      </c>
      <c r="J2304" s="285">
        <v>0</v>
      </c>
      <c r="K2304" s="284">
        <v>0</v>
      </c>
      <c r="L2304" s="285">
        <v>0</v>
      </c>
      <c r="M2304" s="286">
        <v>0</v>
      </c>
      <c r="N2304" s="285">
        <v>0</v>
      </c>
    </row>
    <row r="2305" spans="2:14" x14ac:dyDescent="0.2">
      <c r="B2305" s="104" t="s">
        <v>2325</v>
      </c>
      <c r="C2305" s="284">
        <v>1343</v>
      </c>
      <c r="D2305" s="285">
        <v>131.79821295606851</v>
      </c>
      <c r="E2305" s="286">
        <v>0.11124232166851233</v>
      </c>
      <c r="F2305" s="285">
        <v>515</v>
      </c>
      <c r="G2305" s="284">
        <v>589</v>
      </c>
      <c r="H2305" s="285">
        <v>0</v>
      </c>
      <c r="I2305" s="286">
        <v>0</v>
      </c>
      <c r="J2305" s="285">
        <v>0</v>
      </c>
      <c r="K2305" s="284">
        <v>68</v>
      </c>
      <c r="L2305" s="285">
        <v>101.11764705882354</v>
      </c>
      <c r="M2305" s="286">
        <v>0.19773393914993953</v>
      </c>
      <c r="N2305" s="285">
        <v>274</v>
      </c>
    </row>
    <row r="2306" spans="2:14" x14ac:dyDescent="0.2">
      <c r="B2306" s="104" t="s">
        <v>2326</v>
      </c>
      <c r="C2306" s="284">
        <v>268</v>
      </c>
      <c r="D2306" s="285">
        <v>1115.9514925373135</v>
      </c>
      <c r="E2306" s="286">
        <v>0.44284313957758314</v>
      </c>
      <c r="F2306" s="285">
        <v>4236</v>
      </c>
      <c r="G2306" s="284">
        <v>37</v>
      </c>
      <c r="H2306" s="285">
        <v>0</v>
      </c>
      <c r="I2306" s="286">
        <v>0</v>
      </c>
      <c r="J2306" s="285">
        <v>0</v>
      </c>
      <c r="K2306" s="284">
        <v>5</v>
      </c>
      <c r="L2306" s="285">
        <v>163</v>
      </c>
      <c r="M2306" s="286">
        <v>0.20088735518856304</v>
      </c>
      <c r="N2306" s="285">
        <v>218</v>
      </c>
    </row>
    <row r="2307" spans="2:14" x14ac:dyDescent="0.2">
      <c r="B2307" s="104" t="s">
        <v>2327</v>
      </c>
      <c r="C2307" s="284">
        <v>977</v>
      </c>
      <c r="D2307" s="285">
        <v>86.96724667349028</v>
      </c>
      <c r="E2307" s="286">
        <v>8.4672424634695931E-2</v>
      </c>
      <c r="F2307" s="285">
        <v>339</v>
      </c>
      <c r="G2307" s="284">
        <v>286</v>
      </c>
      <c r="H2307" s="285">
        <v>0</v>
      </c>
      <c r="I2307" s="286">
        <v>0</v>
      </c>
      <c r="J2307" s="285">
        <v>0</v>
      </c>
      <c r="K2307" s="284">
        <v>0</v>
      </c>
      <c r="L2307" s="285">
        <v>0</v>
      </c>
      <c r="M2307" s="286">
        <v>0</v>
      </c>
      <c r="N2307" s="285">
        <v>0</v>
      </c>
    </row>
    <row r="2308" spans="2:14" x14ac:dyDescent="0.2">
      <c r="B2308" s="104" t="s">
        <v>2328</v>
      </c>
      <c r="C2308" s="284">
        <v>1300</v>
      </c>
      <c r="D2308" s="285">
        <v>147.03</v>
      </c>
      <c r="E2308" s="286">
        <v>0.15706164829313507</v>
      </c>
      <c r="F2308" s="285">
        <v>392</v>
      </c>
      <c r="G2308" s="284">
        <v>639</v>
      </c>
      <c r="H2308" s="285">
        <v>0</v>
      </c>
      <c r="I2308" s="286">
        <v>0</v>
      </c>
      <c r="J2308" s="285">
        <v>0</v>
      </c>
      <c r="K2308" s="284">
        <v>182</v>
      </c>
      <c r="L2308" s="285">
        <v>121.41208791208791</v>
      </c>
      <c r="M2308" s="286">
        <v>0.19926235864879982</v>
      </c>
      <c r="N2308" s="285">
        <v>308</v>
      </c>
    </row>
    <row r="2309" spans="2:14" x14ac:dyDescent="0.2">
      <c r="B2309" s="104" t="s">
        <v>2329</v>
      </c>
      <c r="C2309" s="284">
        <v>234</v>
      </c>
      <c r="D2309" s="285">
        <v>903.89316239316236</v>
      </c>
      <c r="E2309" s="286">
        <v>0.28272827282728263</v>
      </c>
      <c r="F2309" s="285">
        <v>3781</v>
      </c>
      <c r="G2309" s="284">
        <v>28</v>
      </c>
      <c r="H2309" s="285">
        <v>0</v>
      </c>
      <c r="I2309" s="286">
        <v>0</v>
      </c>
      <c r="J2309" s="285">
        <v>0</v>
      </c>
      <c r="K2309" s="284">
        <v>2</v>
      </c>
      <c r="L2309" s="285">
        <v>91.5</v>
      </c>
      <c r="M2309" s="286">
        <v>0.19303797468354422</v>
      </c>
      <c r="N2309" s="285">
        <v>92</v>
      </c>
    </row>
    <row r="2310" spans="2:14" x14ac:dyDescent="0.2">
      <c r="B2310" s="104" t="s">
        <v>2330</v>
      </c>
      <c r="C2310" s="284">
        <v>2025</v>
      </c>
      <c r="D2310" s="285">
        <v>146.50864197530865</v>
      </c>
      <c r="E2310" s="286">
        <v>0.12753946165863206</v>
      </c>
      <c r="F2310" s="285">
        <v>739</v>
      </c>
      <c r="G2310" s="284">
        <v>453</v>
      </c>
      <c r="H2310" s="285">
        <v>0</v>
      </c>
      <c r="I2310" s="286">
        <v>0</v>
      </c>
      <c r="J2310" s="285">
        <v>0</v>
      </c>
      <c r="K2310" s="284">
        <v>6</v>
      </c>
      <c r="L2310" s="285">
        <v>92</v>
      </c>
      <c r="M2310" s="286">
        <v>0.19093739190591497</v>
      </c>
      <c r="N2310" s="285">
        <v>137</v>
      </c>
    </row>
    <row r="2311" spans="2:14" x14ac:dyDescent="0.2">
      <c r="B2311" s="104" t="s">
        <v>2331</v>
      </c>
      <c r="C2311" s="284">
        <v>14</v>
      </c>
      <c r="D2311" s="285">
        <v>106.35714285714286</v>
      </c>
      <c r="E2311" s="286">
        <v>0.10996233660734056</v>
      </c>
      <c r="F2311" s="285">
        <v>141</v>
      </c>
      <c r="G2311" s="284">
        <v>4</v>
      </c>
      <c r="H2311" s="285">
        <v>0</v>
      </c>
      <c r="I2311" s="286">
        <v>0</v>
      </c>
      <c r="J2311" s="285">
        <v>0</v>
      </c>
      <c r="K2311" s="284">
        <v>0</v>
      </c>
      <c r="L2311" s="285">
        <v>0</v>
      </c>
      <c r="M2311" s="286">
        <v>0</v>
      </c>
      <c r="N2311" s="285">
        <v>0</v>
      </c>
    </row>
    <row r="2312" spans="2:14" x14ac:dyDescent="0.2">
      <c r="B2312" s="104" t="s">
        <v>2332</v>
      </c>
      <c r="C2312" s="284">
        <v>190</v>
      </c>
      <c r="D2312" s="285">
        <v>187.83157894736843</v>
      </c>
      <c r="E2312" s="286">
        <v>0.16859569723825807</v>
      </c>
      <c r="F2312" s="285">
        <v>376</v>
      </c>
      <c r="G2312" s="284">
        <v>31</v>
      </c>
      <c r="H2312" s="285">
        <v>0</v>
      </c>
      <c r="I2312" s="286">
        <v>0</v>
      </c>
      <c r="J2312" s="285">
        <v>0</v>
      </c>
      <c r="K2312" s="284">
        <v>0</v>
      </c>
      <c r="L2312" s="285">
        <v>0</v>
      </c>
      <c r="M2312" s="286">
        <v>0</v>
      </c>
      <c r="N2312" s="285">
        <v>0</v>
      </c>
    </row>
    <row r="2313" spans="2:14" x14ac:dyDescent="0.2">
      <c r="B2313" s="104" t="s">
        <v>2333</v>
      </c>
      <c r="C2313" s="284">
        <v>84</v>
      </c>
      <c r="D2313" s="285">
        <v>86.297619047619051</v>
      </c>
      <c r="E2313" s="286">
        <v>8.2686012159372213E-2</v>
      </c>
      <c r="F2313" s="285">
        <v>183</v>
      </c>
      <c r="G2313" s="284">
        <v>29</v>
      </c>
      <c r="H2313" s="285">
        <v>0</v>
      </c>
      <c r="I2313" s="286">
        <v>0</v>
      </c>
      <c r="J2313" s="285">
        <v>0</v>
      </c>
      <c r="K2313" s="284">
        <v>0</v>
      </c>
      <c r="L2313" s="285">
        <v>0</v>
      </c>
      <c r="M2313" s="286">
        <v>0</v>
      </c>
      <c r="N2313" s="285">
        <v>0</v>
      </c>
    </row>
    <row r="2314" spans="2:14" x14ac:dyDescent="0.2">
      <c r="B2314" s="104" t="s">
        <v>2334</v>
      </c>
      <c r="C2314" s="284">
        <v>1990</v>
      </c>
      <c r="D2314" s="285">
        <v>175.66934673366833</v>
      </c>
      <c r="E2314" s="286">
        <v>0.13760578792817046</v>
      </c>
      <c r="F2314" s="285">
        <v>1934</v>
      </c>
      <c r="G2314" s="284">
        <v>659</v>
      </c>
      <c r="H2314" s="285">
        <v>0</v>
      </c>
      <c r="I2314" s="286">
        <v>0</v>
      </c>
      <c r="J2314" s="285">
        <v>0</v>
      </c>
      <c r="K2314" s="284">
        <v>92</v>
      </c>
      <c r="L2314" s="285">
        <v>131.02173913043478</v>
      </c>
      <c r="M2314" s="286">
        <v>0.19761627621030553</v>
      </c>
      <c r="N2314" s="285">
        <v>323</v>
      </c>
    </row>
    <row r="2315" spans="2:14" x14ac:dyDescent="0.2">
      <c r="B2315" s="104" t="s">
        <v>2335</v>
      </c>
      <c r="C2315" s="284">
        <v>65</v>
      </c>
      <c r="D2315" s="285">
        <v>1653.8615384615384</v>
      </c>
      <c r="E2315" s="286">
        <v>0.44026210709532099</v>
      </c>
      <c r="F2315" s="285">
        <v>5645</v>
      </c>
      <c r="G2315" s="284">
        <v>2</v>
      </c>
      <c r="H2315" s="285">
        <v>0</v>
      </c>
      <c r="I2315" s="286">
        <v>0</v>
      </c>
      <c r="J2315" s="285">
        <v>0</v>
      </c>
      <c r="K2315" s="284">
        <v>0</v>
      </c>
      <c r="L2315" s="285">
        <v>0</v>
      </c>
      <c r="M2315" s="286">
        <v>0</v>
      </c>
      <c r="N2315" s="285">
        <v>0</v>
      </c>
    </row>
    <row r="2316" spans="2:14" x14ac:dyDescent="0.2">
      <c r="B2316" s="104" t="s">
        <v>2336</v>
      </c>
      <c r="C2316" s="284">
        <v>2661</v>
      </c>
      <c r="D2316" s="285">
        <v>227.6880871852687</v>
      </c>
      <c r="E2316" s="286">
        <v>0.16876034770517712</v>
      </c>
      <c r="F2316" s="285">
        <v>1119</v>
      </c>
      <c r="G2316" s="284">
        <v>999</v>
      </c>
      <c r="H2316" s="285">
        <v>0</v>
      </c>
      <c r="I2316" s="286">
        <v>0</v>
      </c>
      <c r="J2316" s="285">
        <v>0</v>
      </c>
      <c r="K2316" s="284">
        <v>178</v>
      </c>
      <c r="L2316" s="285">
        <v>111.31460674157303</v>
      </c>
      <c r="M2316" s="286">
        <v>0.19626371884781491</v>
      </c>
      <c r="N2316" s="285">
        <v>427</v>
      </c>
    </row>
    <row r="2317" spans="2:14" x14ac:dyDescent="0.2">
      <c r="B2317" s="104" t="s">
        <v>2337</v>
      </c>
      <c r="C2317" s="284">
        <v>272</v>
      </c>
      <c r="D2317" s="285">
        <v>1734.5367647058824</v>
      </c>
      <c r="E2317" s="286">
        <v>0.44915608420022446</v>
      </c>
      <c r="F2317" s="285">
        <v>9707</v>
      </c>
      <c r="G2317" s="284">
        <v>8</v>
      </c>
      <c r="H2317" s="285">
        <v>0</v>
      </c>
      <c r="I2317" s="286">
        <v>0</v>
      </c>
      <c r="J2317" s="285">
        <v>0</v>
      </c>
      <c r="K2317" s="284">
        <v>0</v>
      </c>
      <c r="L2317" s="285">
        <v>0</v>
      </c>
      <c r="M2317" s="286">
        <v>0</v>
      </c>
      <c r="N2317" s="285">
        <v>0</v>
      </c>
    </row>
    <row r="2318" spans="2:14" x14ac:dyDescent="0.2">
      <c r="B2318" s="104" t="s">
        <v>2338</v>
      </c>
      <c r="C2318" s="284">
        <v>1432</v>
      </c>
      <c r="D2318" s="285">
        <v>110.78980446927375</v>
      </c>
      <c r="E2318" s="286">
        <v>0.11447432695797488</v>
      </c>
      <c r="F2318" s="285">
        <v>443</v>
      </c>
      <c r="G2318" s="284">
        <v>315</v>
      </c>
      <c r="H2318" s="285">
        <v>0</v>
      </c>
      <c r="I2318" s="286">
        <v>0</v>
      </c>
      <c r="J2318" s="285">
        <v>0</v>
      </c>
      <c r="K2318" s="284">
        <v>5</v>
      </c>
      <c r="L2318" s="285">
        <v>70.8</v>
      </c>
      <c r="M2318" s="286">
        <v>0.18651211801896728</v>
      </c>
      <c r="N2318" s="285">
        <v>92</v>
      </c>
    </row>
    <row r="2319" spans="2:14" x14ac:dyDescent="0.2">
      <c r="B2319" s="104" t="s">
        <v>2339</v>
      </c>
      <c r="C2319" s="284">
        <v>107</v>
      </c>
      <c r="D2319" s="285">
        <v>3648.4953271028039</v>
      </c>
      <c r="E2319" s="286">
        <v>0.90779906008524813</v>
      </c>
      <c r="F2319" s="285">
        <v>10176</v>
      </c>
      <c r="G2319" s="284">
        <v>9</v>
      </c>
      <c r="H2319" s="285">
        <v>0</v>
      </c>
      <c r="I2319" s="286">
        <v>0</v>
      </c>
      <c r="J2319" s="285">
        <v>0</v>
      </c>
      <c r="K2319" s="284">
        <v>0</v>
      </c>
      <c r="L2319" s="285">
        <v>0</v>
      </c>
      <c r="M2319" s="286">
        <v>0</v>
      </c>
      <c r="N2319" s="285">
        <v>0</v>
      </c>
    </row>
    <row r="2320" spans="2:14" x14ac:dyDescent="0.2">
      <c r="B2320" s="104" t="s">
        <v>2340</v>
      </c>
      <c r="C2320" s="284">
        <v>83</v>
      </c>
      <c r="D2320" s="285">
        <v>1862.6024096385543</v>
      </c>
      <c r="E2320" s="286">
        <v>0.46570250298979099</v>
      </c>
      <c r="F2320" s="285">
        <v>6101</v>
      </c>
      <c r="G2320" s="284">
        <v>2</v>
      </c>
      <c r="H2320" s="285">
        <v>0</v>
      </c>
      <c r="I2320" s="286">
        <v>0</v>
      </c>
      <c r="J2320" s="285">
        <v>0</v>
      </c>
      <c r="K2320" s="284">
        <v>0</v>
      </c>
      <c r="L2320" s="285">
        <v>0</v>
      </c>
      <c r="M2320" s="286">
        <v>0</v>
      </c>
      <c r="N2320" s="285">
        <v>0</v>
      </c>
    </row>
    <row r="2321" spans="2:14" x14ac:dyDescent="0.2">
      <c r="B2321" s="104" t="s">
        <v>2341</v>
      </c>
      <c r="C2321" s="284">
        <v>38</v>
      </c>
      <c r="D2321" s="285">
        <v>1983.078947368421</v>
      </c>
      <c r="E2321" s="286">
        <v>0.45779670489891133</v>
      </c>
      <c r="F2321" s="285">
        <v>5000</v>
      </c>
      <c r="G2321" s="284">
        <v>1</v>
      </c>
      <c r="H2321" s="285">
        <v>0</v>
      </c>
      <c r="I2321" s="286">
        <v>0</v>
      </c>
      <c r="J2321" s="285">
        <v>0</v>
      </c>
      <c r="K2321" s="284">
        <v>0</v>
      </c>
      <c r="L2321" s="285">
        <v>0</v>
      </c>
      <c r="M2321" s="286">
        <v>0</v>
      </c>
      <c r="N2321" s="285">
        <v>0</v>
      </c>
    </row>
    <row r="2322" spans="2:14" x14ac:dyDescent="0.2">
      <c r="B2322" s="104" t="s">
        <v>2342</v>
      </c>
      <c r="C2322" s="284">
        <v>20</v>
      </c>
      <c r="D2322" s="285">
        <v>739.6</v>
      </c>
      <c r="E2322" s="286">
        <v>0.27633102932934794</v>
      </c>
      <c r="F2322" s="285">
        <v>1468</v>
      </c>
      <c r="G2322" s="284">
        <v>0</v>
      </c>
      <c r="H2322" s="285">
        <v>0</v>
      </c>
      <c r="I2322" s="286">
        <v>0</v>
      </c>
      <c r="J2322" s="285">
        <v>0</v>
      </c>
      <c r="K2322" s="284">
        <v>0</v>
      </c>
      <c r="L2322" s="285">
        <v>0</v>
      </c>
      <c r="M2322" s="286">
        <v>0</v>
      </c>
      <c r="N2322" s="285">
        <v>0</v>
      </c>
    </row>
    <row r="2323" spans="2:14" x14ac:dyDescent="0.2">
      <c r="B2323" s="104" t="s">
        <v>2343</v>
      </c>
      <c r="C2323" s="284">
        <v>13</v>
      </c>
      <c r="D2323" s="285">
        <v>446.38461538461536</v>
      </c>
      <c r="E2323" s="286">
        <v>0.2042015623900344</v>
      </c>
      <c r="F2323" s="285">
        <v>1169</v>
      </c>
      <c r="G2323" s="284">
        <v>5</v>
      </c>
      <c r="H2323" s="285">
        <v>0</v>
      </c>
      <c r="I2323" s="286">
        <v>0</v>
      </c>
      <c r="J2323" s="285">
        <v>0</v>
      </c>
      <c r="K2323" s="284">
        <v>0</v>
      </c>
      <c r="L2323" s="285">
        <v>0</v>
      </c>
      <c r="M2323" s="286">
        <v>0</v>
      </c>
      <c r="N2323" s="285">
        <v>0</v>
      </c>
    </row>
    <row r="2324" spans="2:14" x14ac:dyDescent="0.2">
      <c r="B2324" s="104" t="s">
        <v>2344</v>
      </c>
      <c r="C2324" s="284">
        <v>91</v>
      </c>
      <c r="D2324" s="285">
        <v>86.637362637362642</v>
      </c>
      <c r="E2324" s="286">
        <v>5.3938303447426561E-2</v>
      </c>
      <c r="F2324" s="285">
        <v>426</v>
      </c>
      <c r="G2324" s="284">
        <v>19</v>
      </c>
      <c r="H2324" s="285">
        <v>0</v>
      </c>
      <c r="I2324" s="286">
        <v>0</v>
      </c>
      <c r="J2324" s="285">
        <v>0</v>
      </c>
      <c r="K2324" s="284">
        <v>0</v>
      </c>
      <c r="L2324" s="285">
        <v>0</v>
      </c>
      <c r="M2324" s="286">
        <v>0</v>
      </c>
      <c r="N2324" s="285">
        <v>0</v>
      </c>
    </row>
    <row r="2325" spans="2:14" x14ac:dyDescent="0.2">
      <c r="B2325" s="104" t="s">
        <v>2345</v>
      </c>
      <c r="C2325" s="284">
        <v>8</v>
      </c>
      <c r="D2325" s="285">
        <v>121.125</v>
      </c>
      <c r="E2325" s="286">
        <v>0.13968574311662096</v>
      </c>
      <c r="F2325" s="285">
        <v>274</v>
      </c>
      <c r="G2325" s="284">
        <v>2</v>
      </c>
      <c r="H2325" s="285">
        <v>0</v>
      </c>
      <c r="I2325" s="286">
        <v>0</v>
      </c>
      <c r="J2325" s="285">
        <v>0</v>
      </c>
      <c r="K2325" s="284">
        <v>0</v>
      </c>
      <c r="L2325" s="285">
        <v>0</v>
      </c>
      <c r="M2325" s="286">
        <v>0</v>
      </c>
      <c r="N2325" s="285">
        <v>0</v>
      </c>
    </row>
    <row r="2326" spans="2:14" x14ac:dyDescent="0.2">
      <c r="B2326" s="104" t="s">
        <v>2346</v>
      </c>
      <c r="C2326" s="284">
        <v>363</v>
      </c>
      <c r="D2326" s="285">
        <v>224.0082644628099</v>
      </c>
      <c r="E2326" s="286">
        <v>0.13024487285447939</v>
      </c>
      <c r="F2326" s="285">
        <v>2612</v>
      </c>
      <c r="G2326" s="284">
        <v>109</v>
      </c>
      <c r="H2326" s="285">
        <v>0</v>
      </c>
      <c r="I2326" s="286">
        <v>0</v>
      </c>
      <c r="J2326" s="285">
        <v>0</v>
      </c>
      <c r="K2326" s="284">
        <v>0</v>
      </c>
      <c r="L2326" s="285">
        <v>0</v>
      </c>
      <c r="M2326" s="286">
        <v>0</v>
      </c>
      <c r="N2326" s="285">
        <v>0</v>
      </c>
    </row>
    <row r="2327" spans="2:14" x14ac:dyDescent="0.2">
      <c r="B2327" s="104" t="s">
        <v>2347</v>
      </c>
      <c r="C2327" s="284">
        <v>47</v>
      </c>
      <c r="D2327" s="285">
        <v>152.17021276595744</v>
      </c>
      <c r="E2327" s="286">
        <v>0.12940112176587659</v>
      </c>
      <c r="F2327" s="285">
        <v>414</v>
      </c>
      <c r="G2327" s="284">
        <v>18</v>
      </c>
      <c r="H2327" s="285">
        <v>0</v>
      </c>
      <c r="I2327" s="286">
        <v>0</v>
      </c>
      <c r="J2327" s="285">
        <v>0</v>
      </c>
      <c r="K2327" s="284">
        <v>0</v>
      </c>
      <c r="L2327" s="285">
        <v>0</v>
      </c>
      <c r="M2327" s="286">
        <v>0</v>
      </c>
      <c r="N2327" s="285">
        <v>0</v>
      </c>
    </row>
    <row r="2328" spans="2:14" x14ac:dyDescent="0.2">
      <c r="B2328" s="104" t="s">
        <v>2348</v>
      </c>
      <c r="C2328" s="284">
        <v>428</v>
      </c>
      <c r="D2328" s="285">
        <v>1018.6191588785047</v>
      </c>
      <c r="E2328" s="286">
        <v>0.32734288301465186</v>
      </c>
      <c r="F2328" s="285">
        <v>4260</v>
      </c>
      <c r="G2328" s="284">
        <v>156</v>
      </c>
      <c r="H2328" s="285">
        <v>0</v>
      </c>
      <c r="I2328" s="286">
        <v>0</v>
      </c>
      <c r="J2328" s="285">
        <v>0</v>
      </c>
      <c r="K2328" s="284">
        <v>7</v>
      </c>
      <c r="L2328" s="285">
        <v>223.14285714285714</v>
      </c>
      <c r="M2328" s="286">
        <v>0.20590561560769838</v>
      </c>
      <c r="N2328" s="285">
        <v>524</v>
      </c>
    </row>
    <row r="2329" spans="2:14" x14ac:dyDescent="0.2">
      <c r="B2329" s="104" t="s">
        <v>2349</v>
      </c>
      <c r="C2329" s="284">
        <v>1</v>
      </c>
      <c r="D2329" s="285">
        <v>150</v>
      </c>
      <c r="E2329" s="286">
        <v>0.15560165975103724</v>
      </c>
      <c r="F2329" s="285">
        <v>150</v>
      </c>
      <c r="G2329" s="284">
        <v>0</v>
      </c>
      <c r="H2329" s="285">
        <v>0</v>
      </c>
      <c r="I2329" s="286">
        <v>0</v>
      </c>
      <c r="J2329" s="285">
        <v>0</v>
      </c>
      <c r="K2329" s="284">
        <v>0</v>
      </c>
      <c r="L2329" s="285">
        <v>0</v>
      </c>
      <c r="M2329" s="286">
        <v>0</v>
      </c>
      <c r="N2329" s="285">
        <v>0</v>
      </c>
    </row>
    <row r="2330" spans="2:14" x14ac:dyDescent="0.2">
      <c r="B2330" s="104" t="s">
        <v>2350</v>
      </c>
      <c r="C2330" s="284">
        <v>42</v>
      </c>
      <c r="D2330" s="285">
        <v>110.30952380952381</v>
      </c>
      <c r="E2330" s="286">
        <v>0.13196046597738476</v>
      </c>
      <c r="F2330" s="285">
        <v>176</v>
      </c>
      <c r="G2330" s="284">
        <v>8</v>
      </c>
      <c r="H2330" s="285">
        <v>0</v>
      </c>
      <c r="I2330" s="286">
        <v>0</v>
      </c>
      <c r="J2330" s="285">
        <v>0</v>
      </c>
      <c r="K2330" s="284">
        <v>1</v>
      </c>
      <c r="L2330" s="285">
        <v>85</v>
      </c>
      <c r="M2330" s="286">
        <v>0.18279569892473124</v>
      </c>
      <c r="N2330" s="285">
        <v>85</v>
      </c>
    </row>
    <row r="2331" spans="2:14" x14ac:dyDescent="0.2">
      <c r="B2331" s="104" t="s">
        <v>2351</v>
      </c>
      <c r="C2331" s="284">
        <v>93</v>
      </c>
      <c r="D2331" s="285">
        <v>379.44086021505376</v>
      </c>
      <c r="E2331" s="286">
        <v>0.11048111633265822</v>
      </c>
      <c r="F2331" s="285">
        <v>1451</v>
      </c>
      <c r="G2331" s="284">
        <v>1</v>
      </c>
      <c r="H2331" s="285">
        <v>0</v>
      </c>
      <c r="I2331" s="286">
        <v>0</v>
      </c>
      <c r="J2331" s="285">
        <v>0</v>
      </c>
      <c r="K2331" s="284">
        <v>86</v>
      </c>
      <c r="L2331" s="285">
        <v>159.41860465116278</v>
      </c>
      <c r="M2331" s="286">
        <v>0.19434954566718177</v>
      </c>
      <c r="N2331" s="285">
        <v>512</v>
      </c>
    </row>
    <row r="2332" spans="2:14" x14ac:dyDescent="0.2">
      <c r="B2332" s="104" t="s">
        <v>2352</v>
      </c>
      <c r="C2332" s="284">
        <v>3466</v>
      </c>
      <c r="D2332" s="285">
        <v>147.25735718407387</v>
      </c>
      <c r="E2332" s="286">
        <v>0.1239274287597083</v>
      </c>
      <c r="F2332" s="285">
        <v>2005</v>
      </c>
      <c r="G2332" s="284">
        <v>477</v>
      </c>
      <c r="H2332" s="285">
        <v>0</v>
      </c>
      <c r="I2332" s="286">
        <v>0</v>
      </c>
      <c r="J2332" s="285">
        <v>0</v>
      </c>
      <c r="K2332" s="284">
        <v>47</v>
      </c>
      <c r="L2332" s="285">
        <v>110.57446808510639</v>
      </c>
      <c r="M2332" s="286">
        <v>0.19829822954822962</v>
      </c>
      <c r="N2332" s="285">
        <v>205</v>
      </c>
    </row>
    <row r="2333" spans="2:14" x14ac:dyDescent="0.2">
      <c r="B2333" s="104" t="s">
        <v>2353</v>
      </c>
      <c r="C2333" s="284">
        <v>913</v>
      </c>
      <c r="D2333" s="285">
        <v>338.75684556407447</v>
      </c>
      <c r="E2333" s="286">
        <v>0.15612569409389199</v>
      </c>
      <c r="F2333" s="285">
        <v>2222</v>
      </c>
      <c r="G2333" s="284">
        <v>109</v>
      </c>
      <c r="H2333" s="285">
        <v>0</v>
      </c>
      <c r="I2333" s="286">
        <v>0</v>
      </c>
      <c r="J2333" s="285">
        <v>0</v>
      </c>
      <c r="K2333" s="284">
        <v>6</v>
      </c>
      <c r="L2333" s="285">
        <v>105</v>
      </c>
      <c r="M2333" s="286">
        <v>0.19613947696139467</v>
      </c>
      <c r="N2333" s="285">
        <v>158</v>
      </c>
    </row>
    <row r="2334" spans="2:14" x14ac:dyDescent="0.2">
      <c r="B2334" s="104" t="s">
        <v>2354</v>
      </c>
      <c r="C2334" s="284">
        <v>47</v>
      </c>
      <c r="D2334" s="285">
        <v>1495.5319148936171</v>
      </c>
      <c r="E2334" s="286">
        <v>0.39147215585370332</v>
      </c>
      <c r="F2334" s="285">
        <v>5844</v>
      </c>
      <c r="G2334" s="284">
        <v>2</v>
      </c>
      <c r="H2334" s="285">
        <v>0</v>
      </c>
      <c r="I2334" s="286">
        <v>0</v>
      </c>
      <c r="J2334" s="285">
        <v>0</v>
      </c>
      <c r="K2334" s="284">
        <v>0</v>
      </c>
      <c r="L2334" s="285">
        <v>0</v>
      </c>
      <c r="M2334" s="286">
        <v>0</v>
      </c>
      <c r="N2334" s="285">
        <v>0</v>
      </c>
    </row>
    <row r="2335" spans="2:14" x14ac:dyDescent="0.2">
      <c r="B2335" s="104" t="s">
        <v>2355</v>
      </c>
      <c r="C2335" s="284">
        <v>0</v>
      </c>
      <c r="D2335" s="285">
        <v>0</v>
      </c>
      <c r="E2335" s="286">
        <v>0</v>
      </c>
      <c r="F2335" s="285">
        <v>0</v>
      </c>
      <c r="G2335" s="284">
        <v>17</v>
      </c>
      <c r="H2335" s="285">
        <v>0</v>
      </c>
      <c r="I2335" s="286">
        <v>0</v>
      </c>
      <c r="J2335" s="285">
        <v>0</v>
      </c>
      <c r="K2335" s="284">
        <v>0</v>
      </c>
      <c r="L2335" s="285">
        <v>0</v>
      </c>
      <c r="M2335" s="286">
        <v>0</v>
      </c>
      <c r="N2335" s="285">
        <v>0</v>
      </c>
    </row>
    <row r="2336" spans="2:14" x14ac:dyDescent="0.2">
      <c r="B2336" s="105" t="s">
        <v>2356</v>
      </c>
      <c r="C2336" s="287">
        <v>13</v>
      </c>
      <c r="D2336" s="288">
        <v>78.307692307692307</v>
      </c>
      <c r="E2336" s="289">
        <v>0.10177964407118578</v>
      </c>
      <c r="F2336" s="288">
        <v>107</v>
      </c>
      <c r="G2336" s="287">
        <v>4</v>
      </c>
      <c r="H2336" s="288">
        <v>0</v>
      </c>
      <c r="I2336" s="289">
        <v>0</v>
      </c>
      <c r="J2336" s="288">
        <v>0</v>
      </c>
      <c r="K2336" s="287">
        <v>0</v>
      </c>
      <c r="L2336" s="288">
        <v>0</v>
      </c>
      <c r="M2336" s="289">
        <v>0</v>
      </c>
      <c r="N2336" s="288">
        <v>0</v>
      </c>
    </row>
    <row r="2338" spans="2:15" x14ac:dyDescent="0.2">
      <c r="O2338" s="12" t="s">
        <v>313</v>
      </c>
    </row>
    <row r="2339" spans="2:15" x14ac:dyDescent="0.2">
      <c r="O2339" s="12" t="s">
        <v>346</v>
      </c>
    </row>
    <row r="2340" spans="2:15" x14ac:dyDescent="0.2">
      <c r="B2340" s="3" t="s">
        <v>0</v>
      </c>
      <c r="C2340" s="272"/>
      <c r="D2340" s="273"/>
      <c r="E2340" s="274"/>
      <c r="F2340" s="274"/>
      <c r="G2340" s="272"/>
      <c r="H2340" s="273"/>
      <c r="I2340" s="274"/>
      <c r="J2340" s="274"/>
      <c r="K2340" s="272"/>
      <c r="L2340" s="273"/>
      <c r="M2340" s="274"/>
      <c r="N2340" s="274"/>
    </row>
    <row r="2341" spans="2:15" x14ac:dyDescent="0.2">
      <c r="B2341" s="3" t="s">
        <v>277</v>
      </c>
      <c r="C2341" s="272"/>
      <c r="D2341" s="273"/>
      <c r="E2341" s="274"/>
      <c r="F2341" s="274"/>
      <c r="G2341" s="272"/>
      <c r="H2341" s="273"/>
      <c r="I2341" s="274"/>
      <c r="J2341" s="274"/>
      <c r="K2341" s="272"/>
      <c r="L2341" s="273"/>
      <c r="M2341" s="274"/>
      <c r="N2341" s="274"/>
    </row>
    <row r="2342" spans="2:15" x14ac:dyDescent="0.2">
      <c r="B2342" s="103" t="s">
        <v>308</v>
      </c>
      <c r="C2342" s="272"/>
      <c r="D2342" s="273"/>
      <c r="E2342" s="274"/>
      <c r="F2342" s="274"/>
      <c r="G2342" s="272"/>
      <c r="H2342" s="273"/>
      <c r="I2342" s="274"/>
      <c r="J2342" s="274"/>
      <c r="K2342" s="272"/>
      <c r="L2342" s="273"/>
      <c r="M2342" s="274"/>
      <c r="N2342" s="274"/>
    </row>
    <row r="2343" spans="2:15" x14ac:dyDescent="0.2">
      <c r="B2343" s="3"/>
      <c r="C2343" s="101"/>
      <c r="D2343" s="101"/>
      <c r="E2343" s="101"/>
      <c r="F2343" s="101"/>
      <c r="G2343" s="101"/>
      <c r="H2343" s="101"/>
      <c r="I2343" s="101"/>
      <c r="J2343" s="101"/>
      <c r="K2343" s="101"/>
      <c r="L2343" s="101"/>
      <c r="M2343" s="101"/>
      <c r="N2343" s="101"/>
    </row>
    <row r="2344" spans="2:15" x14ac:dyDescent="0.2">
      <c r="B2344" s="109"/>
      <c r="C2344" s="180" t="s">
        <v>152</v>
      </c>
      <c r="D2344" s="275"/>
      <c r="E2344" s="276"/>
      <c r="F2344" s="277"/>
      <c r="G2344" s="180" t="s">
        <v>2699</v>
      </c>
      <c r="H2344" s="275"/>
      <c r="I2344" s="276"/>
      <c r="J2344" s="277"/>
      <c r="K2344" s="180" t="s">
        <v>376</v>
      </c>
      <c r="L2344" s="275"/>
      <c r="M2344" s="276"/>
      <c r="N2344" s="277"/>
    </row>
    <row r="2345" spans="2:15" ht="25.5" x14ac:dyDescent="0.2">
      <c r="B2345" s="181" t="s">
        <v>314</v>
      </c>
      <c r="C2345" s="278" t="s">
        <v>2853</v>
      </c>
      <c r="D2345" s="279" t="s">
        <v>2850</v>
      </c>
      <c r="E2345" s="280" t="s">
        <v>2851</v>
      </c>
      <c r="F2345" s="279" t="s">
        <v>2852</v>
      </c>
      <c r="G2345" s="278" t="s">
        <v>2853</v>
      </c>
      <c r="H2345" s="279" t="s">
        <v>2850</v>
      </c>
      <c r="I2345" s="280" t="s">
        <v>2851</v>
      </c>
      <c r="J2345" s="279" t="s">
        <v>2852</v>
      </c>
      <c r="K2345" s="278" t="s">
        <v>2853</v>
      </c>
      <c r="L2345" s="279" t="s">
        <v>2850</v>
      </c>
      <c r="M2345" s="280" t="s">
        <v>2851</v>
      </c>
      <c r="N2345" s="279" t="s">
        <v>2852</v>
      </c>
    </row>
    <row r="2346" spans="2:15" x14ac:dyDescent="0.2">
      <c r="B2346" s="129" t="s">
        <v>2357</v>
      </c>
      <c r="C2346" s="281">
        <v>0</v>
      </c>
      <c r="D2346" s="282">
        <v>0</v>
      </c>
      <c r="E2346" s="283">
        <v>0</v>
      </c>
      <c r="F2346" s="282">
        <v>0</v>
      </c>
      <c r="G2346" s="281">
        <v>0</v>
      </c>
      <c r="H2346" s="282">
        <v>0</v>
      </c>
      <c r="I2346" s="283">
        <v>0</v>
      </c>
      <c r="J2346" s="282">
        <v>0</v>
      </c>
      <c r="K2346" s="281">
        <v>0</v>
      </c>
      <c r="L2346" s="282">
        <v>0</v>
      </c>
      <c r="M2346" s="283">
        <v>0</v>
      </c>
      <c r="N2346" s="282">
        <v>0</v>
      </c>
    </row>
    <row r="2347" spans="2:15" x14ac:dyDescent="0.2">
      <c r="B2347" s="104" t="s">
        <v>2358</v>
      </c>
      <c r="C2347" s="284">
        <v>142</v>
      </c>
      <c r="D2347" s="285">
        <v>134.45070422535213</v>
      </c>
      <c r="E2347" s="286">
        <v>0.12360881810236002</v>
      </c>
      <c r="F2347" s="285">
        <v>325</v>
      </c>
      <c r="G2347" s="284">
        <v>22</v>
      </c>
      <c r="H2347" s="285">
        <v>0</v>
      </c>
      <c r="I2347" s="286">
        <v>0</v>
      </c>
      <c r="J2347" s="285">
        <v>0</v>
      </c>
      <c r="K2347" s="284">
        <v>0</v>
      </c>
      <c r="L2347" s="285">
        <v>0</v>
      </c>
      <c r="M2347" s="286">
        <v>0</v>
      </c>
      <c r="N2347" s="285">
        <v>0</v>
      </c>
    </row>
    <row r="2348" spans="2:15" x14ac:dyDescent="0.2">
      <c r="B2348" s="104" t="s">
        <v>2359</v>
      </c>
      <c r="C2348" s="284">
        <v>21</v>
      </c>
      <c r="D2348" s="285">
        <v>955.61904761904759</v>
      </c>
      <c r="E2348" s="286">
        <v>0.30764513804786064</v>
      </c>
      <c r="F2348" s="285">
        <v>3161</v>
      </c>
      <c r="G2348" s="284">
        <v>0</v>
      </c>
      <c r="H2348" s="285">
        <v>0</v>
      </c>
      <c r="I2348" s="286">
        <v>0</v>
      </c>
      <c r="J2348" s="285">
        <v>0</v>
      </c>
      <c r="K2348" s="284">
        <v>0</v>
      </c>
      <c r="L2348" s="285">
        <v>0</v>
      </c>
      <c r="M2348" s="286">
        <v>0</v>
      </c>
      <c r="N2348" s="285">
        <v>0</v>
      </c>
    </row>
    <row r="2349" spans="2:15" x14ac:dyDescent="0.2">
      <c r="B2349" s="104" t="s">
        <v>2360</v>
      </c>
      <c r="C2349" s="284">
        <v>614</v>
      </c>
      <c r="D2349" s="285">
        <v>450.62703583061887</v>
      </c>
      <c r="E2349" s="286">
        <v>0.18853595630798381</v>
      </c>
      <c r="F2349" s="285">
        <v>1722</v>
      </c>
      <c r="G2349" s="284">
        <v>47</v>
      </c>
      <c r="H2349" s="285">
        <v>0</v>
      </c>
      <c r="I2349" s="286">
        <v>0</v>
      </c>
      <c r="J2349" s="285">
        <v>0</v>
      </c>
      <c r="K2349" s="284">
        <v>0</v>
      </c>
      <c r="L2349" s="285">
        <v>0</v>
      </c>
      <c r="M2349" s="286">
        <v>0</v>
      </c>
      <c r="N2349" s="285">
        <v>0</v>
      </c>
    </row>
    <row r="2350" spans="2:15" x14ac:dyDescent="0.2">
      <c r="B2350" s="104" t="s">
        <v>2361</v>
      </c>
      <c r="C2350" s="284">
        <v>27</v>
      </c>
      <c r="D2350" s="285">
        <v>155.96296296296296</v>
      </c>
      <c r="E2350" s="286">
        <v>0.13208079794241256</v>
      </c>
      <c r="F2350" s="285">
        <v>474</v>
      </c>
      <c r="G2350" s="284">
        <v>8</v>
      </c>
      <c r="H2350" s="285">
        <v>0</v>
      </c>
      <c r="I2350" s="286">
        <v>0</v>
      </c>
      <c r="J2350" s="285">
        <v>0</v>
      </c>
      <c r="K2350" s="284">
        <v>0</v>
      </c>
      <c r="L2350" s="285">
        <v>0</v>
      </c>
      <c r="M2350" s="286">
        <v>0</v>
      </c>
      <c r="N2350" s="285">
        <v>0</v>
      </c>
    </row>
    <row r="2351" spans="2:15" x14ac:dyDescent="0.2">
      <c r="B2351" s="104" t="s">
        <v>2362</v>
      </c>
      <c r="C2351" s="284">
        <v>683</v>
      </c>
      <c r="D2351" s="285">
        <v>174.68081991215226</v>
      </c>
      <c r="E2351" s="286">
        <v>0.19107769182722345</v>
      </c>
      <c r="F2351" s="285">
        <v>586</v>
      </c>
      <c r="G2351" s="284">
        <v>229</v>
      </c>
      <c r="H2351" s="285">
        <v>0</v>
      </c>
      <c r="I2351" s="286">
        <v>0</v>
      </c>
      <c r="J2351" s="285">
        <v>0</v>
      </c>
      <c r="K2351" s="284">
        <v>6</v>
      </c>
      <c r="L2351" s="285">
        <v>104.16666666666667</v>
      </c>
      <c r="M2351" s="286">
        <v>0.20180820148530842</v>
      </c>
      <c r="N2351" s="285">
        <v>170</v>
      </c>
    </row>
    <row r="2352" spans="2:15" x14ac:dyDescent="0.2">
      <c r="B2352" s="104" t="s">
        <v>2363</v>
      </c>
      <c r="C2352" s="284">
        <v>1320</v>
      </c>
      <c r="D2352" s="285">
        <v>169.81893939393939</v>
      </c>
      <c r="E2352" s="286">
        <v>0.14189901767526192</v>
      </c>
      <c r="F2352" s="285">
        <v>415</v>
      </c>
      <c r="G2352" s="284">
        <v>520</v>
      </c>
      <c r="H2352" s="285">
        <v>0</v>
      </c>
      <c r="I2352" s="286">
        <v>0</v>
      </c>
      <c r="J2352" s="285">
        <v>0</v>
      </c>
      <c r="K2352" s="284">
        <v>13</v>
      </c>
      <c r="L2352" s="285">
        <v>86.615384615384613</v>
      </c>
      <c r="M2352" s="286">
        <v>0.18801135414927361</v>
      </c>
      <c r="N2352" s="285">
        <v>177</v>
      </c>
    </row>
    <row r="2353" spans="2:14" x14ac:dyDescent="0.2">
      <c r="B2353" s="104" t="s">
        <v>2364</v>
      </c>
      <c r="C2353" s="284">
        <v>1532</v>
      </c>
      <c r="D2353" s="285">
        <v>153.42689295039165</v>
      </c>
      <c r="E2353" s="286">
        <v>0.13987216618277221</v>
      </c>
      <c r="F2353" s="285">
        <v>903</v>
      </c>
      <c r="G2353" s="284">
        <v>329</v>
      </c>
      <c r="H2353" s="285">
        <v>0</v>
      </c>
      <c r="I2353" s="286">
        <v>0</v>
      </c>
      <c r="J2353" s="285">
        <v>0</v>
      </c>
      <c r="K2353" s="284">
        <v>14</v>
      </c>
      <c r="L2353" s="285">
        <v>122.14285714285714</v>
      </c>
      <c r="M2353" s="286">
        <v>0.19920782851817331</v>
      </c>
      <c r="N2353" s="285">
        <v>190</v>
      </c>
    </row>
    <row r="2354" spans="2:14" x14ac:dyDescent="0.2">
      <c r="B2354" s="104" t="s">
        <v>2365</v>
      </c>
      <c r="C2354" s="284">
        <v>265</v>
      </c>
      <c r="D2354" s="285">
        <v>272.71320754716982</v>
      </c>
      <c r="E2354" s="286">
        <v>0.1483536560331733</v>
      </c>
      <c r="F2354" s="285">
        <v>1197</v>
      </c>
      <c r="G2354" s="284">
        <v>14</v>
      </c>
      <c r="H2354" s="285">
        <v>0</v>
      </c>
      <c r="I2354" s="286">
        <v>0</v>
      </c>
      <c r="J2354" s="285">
        <v>0</v>
      </c>
      <c r="K2354" s="284">
        <v>4</v>
      </c>
      <c r="L2354" s="285">
        <v>158.75</v>
      </c>
      <c r="M2354" s="286">
        <v>0.19702140862550421</v>
      </c>
      <c r="N2354" s="285">
        <v>248</v>
      </c>
    </row>
    <row r="2355" spans="2:14" x14ac:dyDescent="0.2">
      <c r="B2355" s="104" t="s">
        <v>2366</v>
      </c>
      <c r="C2355" s="284">
        <v>66</v>
      </c>
      <c r="D2355" s="285">
        <v>939.0454545454545</v>
      </c>
      <c r="E2355" s="286">
        <v>0.25660485163149471</v>
      </c>
      <c r="F2355" s="285">
        <v>3091</v>
      </c>
      <c r="G2355" s="284">
        <v>1</v>
      </c>
      <c r="H2355" s="285">
        <v>0</v>
      </c>
      <c r="I2355" s="286">
        <v>0</v>
      </c>
      <c r="J2355" s="285">
        <v>0</v>
      </c>
      <c r="K2355" s="284">
        <v>0</v>
      </c>
      <c r="L2355" s="285">
        <v>0</v>
      </c>
      <c r="M2355" s="286">
        <v>0</v>
      </c>
      <c r="N2355" s="285">
        <v>0</v>
      </c>
    </row>
    <row r="2356" spans="2:14" x14ac:dyDescent="0.2">
      <c r="B2356" s="104" t="s">
        <v>2367</v>
      </c>
      <c r="C2356" s="284">
        <v>316</v>
      </c>
      <c r="D2356" s="285">
        <v>1317.9398734177216</v>
      </c>
      <c r="E2356" s="286">
        <v>0.40868197367362269</v>
      </c>
      <c r="F2356" s="285">
        <v>4252</v>
      </c>
      <c r="G2356" s="284">
        <v>20</v>
      </c>
      <c r="H2356" s="285">
        <v>0</v>
      </c>
      <c r="I2356" s="286">
        <v>0</v>
      </c>
      <c r="J2356" s="285">
        <v>0</v>
      </c>
      <c r="K2356" s="284">
        <v>0</v>
      </c>
      <c r="L2356" s="285">
        <v>0</v>
      </c>
      <c r="M2356" s="286">
        <v>0</v>
      </c>
      <c r="N2356" s="285">
        <v>0</v>
      </c>
    </row>
    <row r="2357" spans="2:14" x14ac:dyDescent="0.2">
      <c r="B2357" s="104" t="s">
        <v>2368</v>
      </c>
      <c r="C2357" s="284">
        <v>412</v>
      </c>
      <c r="D2357" s="285">
        <v>1011.3373786407767</v>
      </c>
      <c r="E2357" s="286">
        <v>0.33563982623167132</v>
      </c>
      <c r="F2357" s="285">
        <v>4165</v>
      </c>
      <c r="G2357" s="284">
        <v>2</v>
      </c>
      <c r="H2357" s="285">
        <v>0</v>
      </c>
      <c r="I2357" s="286">
        <v>0</v>
      </c>
      <c r="J2357" s="285">
        <v>0</v>
      </c>
      <c r="K2357" s="284">
        <v>0</v>
      </c>
      <c r="L2357" s="285">
        <v>0</v>
      </c>
      <c r="M2357" s="286">
        <v>0</v>
      </c>
      <c r="N2357" s="285">
        <v>0</v>
      </c>
    </row>
    <row r="2358" spans="2:14" x14ac:dyDescent="0.2">
      <c r="B2358" s="104" t="s">
        <v>2369</v>
      </c>
      <c r="C2358" s="284">
        <v>2124</v>
      </c>
      <c r="D2358" s="285">
        <v>1033.1694915254238</v>
      </c>
      <c r="E2358" s="286">
        <v>0.34168993307588869</v>
      </c>
      <c r="F2358" s="285">
        <v>9805</v>
      </c>
      <c r="G2358" s="284">
        <v>220</v>
      </c>
      <c r="H2358" s="285">
        <v>0</v>
      </c>
      <c r="I2358" s="286">
        <v>0</v>
      </c>
      <c r="J2358" s="285">
        <v>0</v>
      </c>
      <c r="K2358" s="284">
        <v>16</v>
      </c>
      <c r="L2358" s="285">
        <v>163</v>
      </c>
      <c r="M2358" s="286">
        <v>0.20376591921243836</v>
      </c>
      <c r="N2358" s="285">
        <v>294</v>
      </c>
    </row>
    <row r="2359" spans="2:14" x14ac:dyDescent="0.2">
      <c r="B2359" s="104" t="s">
        <v>2370</v>
      </c>
      <c r="C2359" s="284">
        <v>22</v>
      </c>
      <c r="D2359" s="285">
        <v>131.95454545454547</v>
      </c>
      <c r="E2359" s="286">
        <v>0.11771145892466151</v>
      </c>
      <c r="F2359" s="285">
        <v>290</v>
      </c>
      <c r="G2359" s="284">
        <v>4</v>
      </c>
      <c r="H2359" s="285">
        <v>0</v>
      </c>
      <c r="I2359" s="286">
        <v>0</v>
      </c>
      <c r="J2359" s="285">
        <v>0</v>
      </c>
      <c r="K2359" s="284">
        <v>0</v>
      </c>
      <c r="L2359" s="285">
        <v>0</v>
      </c>
      <c r="M2359" s="286">
        <v>0</v>
      </c>
      <c r="N2359" s="285">
        <v>0</v>
      </c>
    </row>
    <row r="2360" spans="2:14" x14ac:dyDescent="0.2">
      <c r="B2360" s="104" t="s">
        <v>2371</v>
      </c>
      <c r="C2360" s="284">
        <v>110</v>
      </c>
      <c r="D2360" s="285">
        <v>754.4727272727273</v>
      </c>
      <c r="E2360" s="286">
        <v>0.25233892079746778</v>
      </c>
      <c r="F2360" s="285">
        <v>8125</v>
      </c>
      <c r="G2360" s="284">
        <v>24</v>
      </c>
      <c r="H2360" s="285">
        <v>0</v>
      </c>
      <c r="I2360" s="286">
        <v>0</v>
      </c>
      <c r="J2360" s="285">
        <v>0</v>
      </c>
      <c r="K2360" s="284">
        <v>0</v>
      </c>
      <c r="L2360" s="285">
        <v>0</v>
      </c>
      <c r="M2360" s="286">
        <v>0</v>
      </c>
      <c r="N2360" s="285">
        <v>0</v>
      </c>
    </row>
    <row r="2361" spans="2:14" x14ac:dyDescent="0.2">
      <c r="B2361" s="104" t="s">
        <v>2372</v>
      </c>
      <c r="C2361" s="284">
        <v>1714</v>
      </c>
      <c r="D2361" s="285">
        <v>146.50991831971996</v>
      </c>
      <c r="E2361" s="286">
        <v>0.14109353982867723</v>
      </c>
      <c r="F2361" s="285">
        <v>432</v>
      </c>
      <c r="G2361" s="284">
        <v>755</v>
      </c>
      <c r="H2361" s="285">
        <v>0</v>
      </c>
      <c r="I2361" s="286">
        <v>0</v>
      </c>
      <c r="J2361" s="285">
        <v>0</v>
      </c>
      <c r="K2361" s="284">
        <v>103</v>
      </c>
      <c r="L2361" s="285">
        <v>111.36893203883496</v>
      </c>
      <c r="M2361" s="286">
        <v>0.19696761564614174</v>
      </c>
      <c r="N2361" s="285">
        <v>325</v>
      </c>
    </row>
    <row r="2362" spans="2:14" x14ac:dyDescent="0.2">
      <c r="B2362" s="104" t="s">
        <v>2373</v>
      </c>
      <c r="C2362" s="284">
        <v>0</v>
      </c>
      <c r="D2362" s="285">
        <v>0</v>
      </c>
      <c r="E2362" s="286">
        <v>0</v>
      </c>
      <c r="F2362" s="285">
        <v>0</v>
      </c>
      <c r="G2362" s="284">
        <v>0</v>
      </c>
      <c r="H2362" s="285">
        <v>0</v>
      </c>
      <c r="I2362" s="286">
        <v>0</v>
      </c>
      <c r="J2362" s="285">
        <v>0</v>
      </c>
      <c r="K2362" s="284">
        <v>0</v>
      </c>
      <c r="L2362" s="285">
        <v>0</v>
      </c>
      <c r="M2362" s="286">
        <v>0</v>
      </c>
      <c r="N2362" s="285">
        <v>0</v>
      </c>
    </row>
    <row r="2363" spans="2:14" x14ac:dyDescent="0.2">
      <c r="B2363" s="104" t="s">
        <v>2374</v>
      </c>
      <c r="C2363" s="284">
        <v>278</v>
      </c>
      <c r="D2363" s="285">
        <v>511.29136690647482</v>
      </c>
      <c r="E2363" s="286">
        <v>0.17729986890145399</v>
      </c>
      <c r="F2363" s="285">
        <v>2592</v>
      </c>
      <c r="G2363" s="284">
        <v>16</v>
      </c>
      <c r="H2363" s="285">
        <v>0</v>
      </c>
      <c r="I2363" s="286">
        <v>0</v>
      </c>
      <c r="J2363" s="285">
        <v>0</v>
      </c>
      <c r="K2363" s="284">
        <v>0</v>
      </c>
      <c r="L2363" s="285">
        <v>0</v>
      </c>
      <c r="M2363" s="286">
        <v>0</v>
      </c>
      <c r="N2363" s="285">
        <v>0</v>
      </c>
    </row>
    <row r="2364" spans="2:14" x14ac:dyDescent="0.2">
      <c r="B2364" s="104" t="s">
        <v>2375</v>
      </c>
      <c r="C2364" s="284">
        <v>512</v>
      </c>
      <c r="D2364" s="285">
        <v>197.341796875</v>
      </c>
      <c r="E2364" s="286">
        <v>0.1995879408499559</v>
      </c>
      <c r="F2364" s="285">
        <v>647</v>
      </c>
      <c r="G2364" s="284">
        <v>97</v>
      </c>
      <c r="H2364" s="285">
        <v>0</v>
      </c>
      <c r="I2364" s="286">
        <v>0</v>
      </c>
      <c r="J2364" s="285">
        <v>0</v>
      </c>
      <c r="K2364" s="284">
        <v>0</v>
      </c>
      <c r="L2364" s="285">
        <v>0</v>
      </c>
      <c r="M2364" s="286">
        <v>0</v>
      </c>
      <c r="N2364" s="285">
        <v>0</v>
      </c>
    </row>
    <row r="2365" spans="2:14" x14ac:dyDescent="0.2">
      <c r="B2365" s="104" t="s">
        <v>2376</v>
      </c>
      <c r="C2365" s="284">
        <v>23</v>
      </c>
      <c r="D2365" s="285">
        <v>157.86956521739131</v>
      </c>
      <c r="E2365" s="286">
        <v>0.13064910765687965</v>
      </c>
      <c r="F2365" s="285">
        <v>275</v>
      </c>
      <c r="G2365" s="284">
        <v>9</v>
      </c>
      <c r="H2365" s="285">
        <v>0</v>
      </c>
      <c r="I2365" s="286">
        <v>0</v>
      </c>
      <c r="J2365" s="285">
        <v>0</v>
      </c>
      <c r="K2365" s="284">
        <v>0</v>
      </c>
      <c r="L2365" s="285">
        <v>0</v>
      </c>
      <c r="M2365" s="286">
        <v>0</v>
      </c>
      <c r="N2365" s="285">
        <v>0</v>
      </c>
    </row>
    <row r="2366" spans="2:14" x14ac:dyDescent="0.2">
      <c r="B2366" s="104" t="s">
        <v>2377</v>
      </c>
      <c r="C2366" s="284">
        <v>10</v>
      </c>
      <c r="D2366" s="285">
        <v>1031</v>
      </c>
      <c r="E2366" s="286">
        <v>0.32526737546140017</v>
      </c>
      <c r="F2366" s="285">
        <v>3123</v>
      </c>
      <c r="G2366" s="284">
        <v>0</v>
      </c>
      <c r="H2366" s="285">
        <v>0</v>
      </c>
      <c r="I2366" s="286">
        <v>0</v>
      </c>
      <c r="J2366" s="285">
        <v>0</v>
      </c>
      <c r="K2366" s="284">
        <v>0</v>
      </c>
      <c r="L2366" s="285">
        <v>0</v>
      </c>
      <c r="M2366" s="286">
        <v>0</v>
      </c>
      <c r="N2366" s="285">
        <v>0</v>
      </c>
    </row>
    <row r="2367" spans="2:14" x14ac:dyDescent="0.2">
      <c r="B2367" s="104" t="s">
        <v>2378</v>
      </c>
      <c r="C2367" s="284">
        <v>12</v>
      </c>
      <c r="D2367" s="285">
        <v>105.41666666666667</v>
      </c>
      <c r="E2367" s="286">
        <v>0.13310185185185186</v>
      </c>
      <c r="F2367" s="285">
        <v>160</v>
      </c>
      <c r="G2367" s="284">
        <v>1</v>
      </c>
      <c r="H2367" s="285">
        <v>0</v>
      </c>
      <c r="I2367" s="286">
        <v>0</v>
      </c>
      <c r="J2367" s="285">
        <v>0</v>
      </c>
      <c r="K2367" s="284">
        <v>0</v>
      </c>
      <c r="L2367" s="285">
        <v>0</v>
      </c>
      <c r="M2367" s="286">
        <v>0</v>
      </c>
      <c r="N2367" s="285">
        <v>0</v>
      </c>
    </row>
    <row r="2368" spans="2:14" x14ac:dyDescent="0.2">
      <c r="B2368" s="104" t="s">
        <v>2379</v>
      </c>
      <c r="C2368" s="284">
        <v>1297</v>
      </c>
      <c r="D2368" s="285">
        <v>173.59521973785658</v>
      </c>
      <c r="E2368" s="286">
        <v>0.15095327584022167</v>
      </c>
      <c r="F2368" s="285">
        <v>662</v>
      </c>
      <c r="G2368" s="284">
        <v>406</v>
      </c>
      <c r="H2368" s="285">
        <v>0</v>
      </c>
      <c r="I2368" s="286">
        <v>0</v>
      </c>
      <c r="J2368" s="285">
        <v>0</v>
      </c>
      <c r="K2368" s="284">
        <v>47</v>
      </c>
      <c r="L2368" s="285">
        <v>99.319148936170208</v>
      </c>
      <c r="M2368" s="286">
        <v>0.19486537257357539</v>
      </c>
      <c r="N2368" s="285">
        <v>211</v>
      </c>
    </row>
    <row r="2369" spans="2:14" x14ac:dyDescent="0.2">
      <c r="B2369" s="104" t="s">
        <v>2380</v>
      </c>
      <c r="C2369" s="284">
        <v>1454</v>
      </c>
      <c r="D2369" s="285">
        <v>163.55845942228336</v>
      </c>
      <c r="E2369" s="286">
        <v>0.15963853197583688</v>
      </c>
      <c r="F2369" s="285">
        <v>1132</v>
      </c>
      <c r="G2369" s="284">
        <v>852</v>
      </c>
      <c r="H2369" s="285">
        <v>0</v>
      </c>
      <c r="I2369" s="286">
        <v>0</v>
      </c>
      <c r="J2369" s="285">
        <v>0</v>
      </c>
      <c r="K2369" s="284">
        <v>79</v>
      </c>
      <c r="L2369" s="285">
        <v>99.759493670886073</v>
      </c>
      <c r="M2369" s="286">
        <v>0.19456376833061761</v>
      </c>
      <c r="N2369" s="285">
        <v>428</v>
      </c>
    </row>
    <row r="2370" spans="2:14" x14ac:dyDescent="0.2">
      <c r="B2370" s="104" t="s">
        <v>2381</v>
      </c>
      <c r="C2370" s="284">
        <v>4</v>
      </c>
      <c r="D2370" s="285">
        <v>521.75</v>
      </c>
      <c r="E2370" s="286">
        <v>0.22841195140636961</v>
      </c>
      <c r="F2370" s="285">
        <v>965</v>
      </c>
      <c r="G2370" s="284">
        <v>0</v>
      </c>
      <c r="H2370" s="285">
        <v>0</v>
      </c>
      <c r="I2370" s="286">
        <v>0</v>
      </c>
      <c r="J2370" s="285">
        <v>0</v>
      </c>
      <c r="K2370" s="284">
        <v>0</v>
      </c>
      <c r="L2370" s="285">
        <v>0</v>
      </c>
      <c r="M2370" s="286">
        <v>0</v>
      </c>
      <c r="N2370" s="285">
        <v>0</v>
      </c>
    </row>
    <row r="2371" spans="2:14" x14ac:dyDescent="0.2">
      <c r="B2371" s="104" t="s">
        <v>2382</v>
      </c>
      <c r="C2371" s="284">
        <v>1</v>
      </c>
      <c r="D2371" s="285">
        <v>108</v>
      </c>
      <c r="E2371" s="286">
        <v>0.13899613899613894</v>
      </c>
      <c r="F2371" s="285">
        <v>108</v>
      </c>
      <c r="G2371" s="284">
        <v>2</v>
      </c>
      <c r="H2371" s="285">
        <v>0</v>
      </c>
      <c r="I2371" s="286">
        <v>0</v>
      </c>
      <c r="J2371" s="285">
        <v>0</v>
      </c>
      <c r="K2371" s="284">
        <v>0</v>
      </c>
      <c r="L2371" s="285">
        <v>0</v>
      </c>
      <c r="M2371" s="286">
        <v>0</v>
      </c>
      <c r="N2371" s="285">
        <v>0</v>
      </c>
    </row>
    <row r="2372" spans="2:14" x14ac:dyDescent="0.2">
      <c r="B2372" s="104" t="s">
        <v>2383</v>
      </c>
      <c r="C2372" s="284">
        <v>61</v>
      </c>
      <c r="D2372" s="285">
        <v>159.90163934426229</v>
      </c>
      <c r="E2372" s="286">
        <v>0.13854326458723931</v>
      </c>
      <c r="F2372" s="285">
        <v>347</v>
      </c>
      <c r="G2372" s="284">
        <v>12</v>
      </c>
      <c r="H2372" s="285">
        <v>0</v>
      </c>
      <c r="I2372" s="286">
        <v>0</v>
      </c>
      <c r="J2372" s="285">
        <v>0</v>
      </c>
      <c r="K2372" s="284">
        <v>0</v>
      </c>
      <c r="L2372" s="285">
        <v>0</v>
      </c>
      <c r="M2372" s="286">
        <v>0</v>
      </c>
      <c r="N2372" s="285">
        <v>0</v>
      </c>
    </row>
    <row r="2373" spans="2:14" x14ac:dyDescent="0.2">
      <c r="B2373" s="104" t="s">
        <v>2384</v>
      </c>
      <c r="C2373" s="284">
        <v>1472</v>
      </c>
      <c r="D2373" s="285">
        <v>605.16711956521738</v>
      </c>
      <c r="E2373" s="286">
        <v>0.22596431167848152</v>
      </c>
      <c r="F2373" s="285">
        <v>7862</v>
      </c>
      <c r="G2373" s="284">
        <v>281</v>
      </c>
      <c r="H2373" s="285">
        <v>0</v>
      </c>
      <c r="I2373" s="286">
        <v>0</v>
      </c>
      <c r="J2373" s="285">
        <v>0</v>
      </c>
      <c r="K2373" s="284">
        <v>80</v>
      </c>
      <c r="L2373" s="285">
        <v>150.1</v>
      </c>
      <c r="M2373" s="286">
        <v>0.19754548744776756</v>
      </c>
      <c r="N2373" s="285">
        <v>348</v>
      </c>
    </row>
    <row r="2374" spans="2:14" x14ac:dyDescent="0.2">
      <c r="B2374" s="104" t="s">
        <v>2385</v>
      </c>
      <c r="C2374" s="284">
        <v>331</v>
      </c>
      <c r="D2374" s="285">
        <v>37.619335347432028</v>
      </c>
      <c r="E2374" s="286">
        <v>2.3241272857246864E-2</v>
      </c>
      <c r="F2374" s="285">
        <v>356</v>
      </c>
      <c r="G2374" s="284">
        <v>45</v>
      </c>
      <c r="H2374" s="285">
        <v>0</v>
      </c>
      <c r="I2374" s="286">
        <v>0</v>
      </c>
      <c r="J2374" s="285">
        <v>0</v>
      </c>
      <c r="K2374" s="284">
        <v>39</v>
      </c>
      <c r="L2374" s="285">
        <v>133.30769230769232</v>
      </c>
      <c r="M2374" s="286">
        <v>0.19781599573852837</v>
      </c>
      <c r="N2374" s="285">
        <v>358</v>
      </c>
    </row>
    <row r="2375" spans="2:14" x14ac:dyDescent="0.2">
      <c r="B2375" s="104" t="s">
        <v>2386</v>
      </c>
      <c r="C2375" s="284">
        <v>217</v>
      </c>
      <c r="D2375" s="285">
        <v>1166.4700460829492</v>
      </c>
      <c r="E2375" s="286">
        <v>0.34940884965524854</v>
      </c>
      <c r="F2375" s="285">
        <v>3948</v>
      </c>
      <c r="G2375" s="284">
        <v>8</v>
      </c>
      <c r="H2375" s="285">
        <v>0</v>
      </c>
      <c r="I2375" s="286">
        <v>0</v>
      </c>
      <c r="J2375" s="285">
        <v>0</v>
      </c>
      <c r="K2375" s="284">
        <v>0</v>
      </c>
      <c r="L2375" s="285">
        <v>0</v>
      </c>
      <c r="M2375" s="286">
        <v>0</v>
      </c>
      <c r="N2375" s="285">
        <v>0</v>
      </c>
    </row>
    <row r="2376" spans="2:14" x14ac:dyDescent="0.2">
      <c r="B2376" s="104" t="s">
        <v>2387</v>
      </c>
      <c r="C2376" s="284">
        <v>277</v>
      </c>
      <c r="D2376" s="285">
        <v>1472.8483754512636</v>
      </c>
      <c r="E2376" s="286">
        <v>0.44627716770055881</v>
      </c>
      <c r="F2376" s="285">
        <v>11923</v>
      </c>
      <c r="G2376" s="284">
        <v>77</v>
      </c>
      <c r="H2376" s="285">
        <v>0</v>
      </c>
      <c r="I2376" s="286">
        <v>0</v>
      </c>
      <c r="J2376" s="285">
        <v>0</v>
      </c>
      <c r="K2376" s="284">
        <v>0</v>
      </c>
      <c r="L2376" s="285">
        <v>0</v>
      </c>
      <c r="M2376" s="286">
        <v>0</v>
      </c>
      <c r="N2376" s="285">
        <v>0</v>
      </c>
    </row>
    <row r="2377" spans="2:14" x14ac:dyDescent="0.2">
      <c r="B2377" s="104" t="s">
        <v>2388</v>
      </c>
      <c r="C2377" s="284">
        <v>28</v>
      </c>
      <c r="D2377" s="285">
        <v>115.07142857142857</v>
      </c>
      <c r="E2377" s="286">
        <v>0.12612542080952016</v>
      </c>
      <c r="F2377" s="285">
        <v>224</v>
      </c>
      <c r="G2377" s="284">
        <v>12</v>
      </c>
      <c r="H2377" s="285">
        <v>0</v>
      </c>
      <c r="I2377" s="286">
        <v>0</v>
      </c>
      <c r="J2377" s="285">
        <v>0</v>
      </c>
      <c r="K2377" s="284">
        <v>0</v>
      </c>
      <c r="L2377" s="285">
        <v>0</v>
      </c>
      <c r="M2377" s="286">
        <v>0</v>
      </c>
      <c r="N2377" s="285">
        <v>0</v>
      </c>
    </row>
    <row r="2378" spans="2:14" x14ac:dyDescent="0.2">
      <c r="B2378" s="104" t="s">
        <v>2389</v>
      </c>
      <c r="C2378" s="284">
        <v>2678</v>
      </c>
      <c r="D2378" s="285">
        <v>153.57318894697536</v>
      </c>
      <c r="E2378" s="286">
        <v>0.14059897009388678</v>
      </c>
      <c r="F2378" s="285">
        <v>564</v>
      </c>
      <c r="G2378" s="284">
        <v>972</v>
      </c>
      <c r="H2378" s="285">
        <v>0</v>
      </c>
      <c r="I2378" s="286">
        <v>0</v>
      </c>
      <c r="J2378" s="285">
        <v>0</v>
      </c>
      <c r="K2378" s="284">
        <v>92</v>
      </c>
      <c r="L2378" s="285">
        <v>125.98913043478261</v>
      </c>
      <c r="M2378" s="286">
        <v>0.19856102783725915</v>
      </c>
      <c r="N2378" s="285">
        <v>409</v>
      </c>
    </row>
    <row r="2379" spans="2:14" x14ac:dyDescent="0.2">
      <c r="B2379" s="104" t="s">
        <v>2390</v>
      </c>
      <c r="C2379" s="284">
        <v>1862</v>
      </c>
      <c r="D2379" s="285">
        <v>187.57142857142858</v>
      </c>
      <c r="E2379" s="286">
        <v>0.13397126617112187</v>
      </c>
      <c r="F2379" s="285">
        <v>9504</v>
      </c>
      <c r="G2379" s="284">
        <v>485</v>
      </c>
      <c r="H2379" s="285">
        <v>0</v>
      </c>
      <c r="I2379" s="286">
        <v>0</v>
      </c>
      <c r="J2379" s="285">
        <v>0</v>
      </c>
      <c r="K2379" s="284">
        <v>17</v>
      </c>
      <c r="L2379" s="285">
        <v>135</v>
      </c>
      <c r="M2379" s="286">
        <v>0.20316926345609065</v>
      </c>
      <c r="N2379" s="285">
        <v>261</v>
      </c>
    </row>
    <row r="2380" spans="2:14" x14ac:dyDescent="0.2">
      <c r="B2380" s="104" t="s">
        <v>2391</v>
      </c>
      <c r="C2380" s="284">
        <v>145</v>
      </c>
      <c r="D2380" s="285">
        <v>1403.6758620689654</v>
      </c>
      <c r="E2380" s="286">
        <v>0.39793342783127228</v>
      </c>
      <c r="F2380" s="285">
        <v>4983</v>
      </c>
      <c r="G2380" s="284">
        <v>3</v>
      </c>
      <c r="H2380" s="285">
        <v>0</v>
      </c>
      <c r="I2380" s="286">
        <v>0</v>
      </c>
      <c r="J2380" s="285">
        <v>0</v>
      </c>
      <c r="K2380" s="284">
        <v>0</v>
      </c>
      <c r="L2380" s="285">
        <v>0</v>
      </c>
      <c r="M2380" s="286">
        <v>0</v>
      </c>
      <c r="N2380" s="285">
        <v>0</v>
      </c>
    </row>
    <row r="2381" spans="2:14" x14ac:dyDescent="0.2">
      <c r="B2381" s="104" t="s">
        <v>2392</v>
      </c>
      <c r="C2381" s="284">
        <v>72</v>
      </c>
      <c r="D2381" s="285">
        <v>188.01388888888889</v>
      </c>
      <c r="E2381" s="286">
        <v>0.13962003382977839</v>
      </c>
      <c r="F2381" s="285">
        <v>1027</v>
      </c>
      <c r="G2381" s="284">
        <v>37</v>
      </c>
      <c r="H2381" s="285">
        <v>0</v>
      </c>
      <c r="I2381" s="286">
        <v>0</v>
      </c>
      <c r="J2381" s="285">
        <v>0</v>
      </c>
      <c r="K2381" s="284">
        <v>0</v>
      </c>
      <c r="L2381" s="285">
        <v>0</v>
      </c>
      <c r="M2381" s="286">
        <v>0</v>
      </c>
      <c r="N2381" s="285">
        <v>0</v>
      </c>
    </row>
    <row r="2382" spans="2:14" x14ac:dyDescent="0.2">
      <c r="B2382" s="104" t="s">
        <v>2393</v>
      </c>
      <c r="C2382" s="284">
        <v>1303</v>
      </c>
      <c r="D2382" s="285">
        <v>156.32770529547199</v>
      </c>
      <c r="E2382" s="286">
        <v>0.1518261700479937</v>
      </c>
      <c r="F2382" s="285">
        <v>761</v>
      </c>
      <c r="G2382" s="284">
        <v>472</v>
      </c>
      <c r="H2382" s="285">
        <v>0</v>
      </c>
      <c r="I2382" s="286">
        <v>0</v>
      </c>
      <c r="J2382" s="285">
        <v>0</v>
      </c>
      <c r="K2382" s="284">
        <v>52</v>
      </c>
      <c r="L2382" s="285">
        <v>95.442307692307693</v>
      </c>
      <c r="M2382" s="286">
        <v>0.19685851414065292</v>
      </c>
      <c r="N2382" s="285">
        <v>287</v>
      </c>
    </row>
    <row r="2383" spans="2:14" x14ac:dyDescent="0.2">
      <c r="B2383" s="104" t="s">
        <v>2394</v>
      </c>
      <c r="C2383" s="284">
        <v>177</v>
      </c>
      <c r="D2383" s="285">
        <v>165.79096045197741</v>
      </c>
      <c r="E2383" s="286">
        <v>0.16306582647062084</v>
      </c>
      <c r="F2383" s="285">
        <v>552</v>
      </c>
      <c r="G2383" s="284">
        <v>43</v>
      </c>
      <c r="H2383" s="285">
        <v>0</v>
      </c>
      <c r="I2383" s="286">
        <v>0</v>
      </c>
      <c r="J2383" s="285">
        <v>0</v>
      </c>
      <c r="K2383" s="284">
        <v>0</v>
      </c>
      <c r="L2383" s="285">
        <v>0</v>
      </c>
      <c r="M2383" s="286">
        <v>0</v>
      </c>
      <c r="N2383" s="285">
        <v>0</v>
      </c>
    </row>
    <row r="2384" spans="2:14" x14ac:dyDescent="0.2">
      <c r="B2384" s="104" t="s">
        <v>2395</v>
      </c>
      <c r="C2384" s="284">
        <v>366</v>
      </c>
      <c r="D2384" s="285">
        <v>104.97540983606558</v>
      </c>
      <c r="E2384" s="286">
        <v>6.1840785850063362E-2</v>
      </c>
      <c r="F2384" s="285">
        <v>415</v>
      </c>
      <c r="G2384" s="284">
        <v>59</v>
      </c>
      <c r="H2384" s="285">
        <v>0</v>
      </c>
      <c r="I2384" s="286">
        <v>0</v>
      </c>
      <c r="J2384" s="285">
        <v>0</v>
      </c>
      <c r="K2384" s="284">
        <v>0</v>
      </c>
      <c r="L2384" s="285">
        <v>0</v>
      </c>
      <c r="M2384" s="286">
        <v>0</v>
      </c>
      <c r="N2384" s="285">
        <v>0</v>
      </c>
    </row>
    <row r="2385" spans="2:15" x14ac:dyDescent="0.2">
      <c r="B2385" s="104" t="s">
        <v>2396</v>
      </c>
      <c r="C2385" s="284">
        <v>521</v>
      </c>
      <c r="D2385" s="285">
        <v>201.86180422264874</v>
      </c>
      <c r="E2385" s="286">
        <v>0.14678768474075232</v>
      </c>
      <c r="F2385" s="285">
        <v>4731</v>
      </c>
      <c r="G2385" s="284">
        <v>120</v>
      </c>
      <c r="H2385" s="285">
        <v>0</v>
      </c>
      <c r="I2385" s="286">
        <v>0</v>
      </c>
      <c r="J2385" s="285">
        <v>0</v>
      </c>
      <c r="K2385" s="284">
        <v>1</v>
      </c>
      <c r="L2385" s="285">
        <v>98</v>
      </c>
      <c r="M2385" s="286">
        <v>0.17500000000000004</v>
      </c>
      <c r="N2385" s="285">
        <v>98</v>
      </c>
    </row>
    <row r="2386" spans="2:15" x14ac:dyDescent="0.2">
      <c r="B2386" s="104" t="s">
        <v>2397</v>
      </c>
      <c r="C2386" s="284">
        <v>1473</v>
      </c>
      <c r="D2386" s="285">
        <v>87.283095723014256</v>
      </c>
      <c r="E2386" s="286">
        <v>9.1640139532960907E-2</v>
      </c>
      <c r="F2386" s="285">
        <v>430</v>
      </c>
      <c r="G2386" s="284">
        <v>508</v>
      </c>
      <c r="H2386" s="285">
        <v>0</v>
      </c>
      <c r="I2386" s="286">
        <v>0</v>
      </c>
      <c r="J2386" s="285">
        <v>0</v>
      </c>
      <c r="K2386" s="284">
        <v>31</v>
      </c>
      <c r="L2386" s="285">
        <v>91.483870967741936</v>
      </c>
      <c r="M2386" s="286">
        <v>0.19848824188129899</v>
      </c>
      <c r="N2386" s="285">
        <v>211</v>
      </c>
    </row>
    <row r="2387" spans="2:15" x14ac:dyDescent="0.2">
      <c r="B2387" s="104" t="s">
        <v>2398</v>
      </c>
      <c r="C2387" s="284">
        <v>0</v>
      </c>
      <c r="D2387" s="285">
        <v>0</v>
      </c>
      <c r="E2387" s="286">
        <v>0</v>
      </c>
      <c r="F2387" s="285">
        <v>0</v>
      </c>
      <c r="G2387" s="284">
        <v>0</v>
      </c>
      <c r="H2387" s="285">
        <v>0</v>
      </c>
      <c r="I2387" s="286">
        <v>0</v>
      </c>
      <c r="J2387" s="285">
        <v>0</v>
      </c>
      <c r="K2387" s="284">
        <v>0</v>
      </c>
      <c r="L2387" s="285">
        <v>0</v>
      </c>
      <c r="M2387" s="286">
        <v>0</v>
      </c>
      <c r="N2387" s="285">
        <v>0</v>
      </c>
    </row>
    <row r="2388" spans="2:15" x14ac:dyDescent="0.2">
      <c r="B2388" s="104" t="s">
        <v>2399</v>
      </c>
      <c r="C2388" s="284">
        <v>9</v>
      </c>
      <c r="D2388" s="285">
        <v>166.66666666666666</v>
      </c>
      <c r="E2388" s="286">
        <v>0.13974287311347111</v>
      </c>
      <c r="F2388" s="285">
        <v>458</v>
      </c>
      <c r="G2388" s="284">
        <v>3</v>
      </c>
      <c r="H2388" s="285">
        <v>0</v>
      </c>
      <c r="I2388" s="286">
        <v>0</v>
      </c>
      <c r="J2388" s="285">
        <v>0</v>
      </c>
      <c r="K2388" s="284">
        <v>0</v>
      </c>
      <c r="L2388" s="285">
        <v>0</v>
      </c>
      <c r="M2388" s="286">
        <v>0</v>
      </c>
      <c r="N2388" s="285">
        <v>0</v>
      </c>
    </row>
    <row r="2389" spans="2:15" x14ac:dyDescent="0.2">
      <c r="B2389" s="104" t="s">
        <v>2400</v>
      </c>
      <c r="C2389" s="284">
        <v>12</v>
      </c>
      <c r="D2389" s="285">
        <v>116</v>
      </c>
      <c r="E2389" s="286">
        <v>0.10160583941605839</v>
      </c>
      <c r="F2389" s="285">
        <v>164</v>
      </c>
      <c r="G2389" s="284">
        <v>2</v>
      </c>
      <c r="H2389" s="285">
        <v>0</v>
      </c>
      <c r="I2389" s="286">
        <v>0</v>
      </c>
      <c r="J2389" s="285">
        <v>0</v>
      </c>
      <c r="K2389" s="284">
        <v>0</v>
      </c>
      <c r="L2389" s="285">
        <v>0</v>
      </c>
      <c r="M2389" s="286">
        <v>0</v>
      </c>
      <c r="N2389" s="285">
        <v>0</v>
      </c>
    </row>
    <row r="2390" spans="2:15" x14ac:dyDescent="0.2">
      <c r="B2390" s="104" t="s">
        <v>2401</v>
      </c>
      <c r="C2390" s="284">
        <v>10</v>
      </c>
      <c r="D2390" s="285">
        <v>357.3</v>
      </c>
      <c r="E2390" s="286">
        <v>0.15882117615682101</v>
      </c>
      <c r="F2390" s="285">
        <v>923</v>
      </c>
      <c r="G2390" s="284">
        <v>2</v>
      </c>
      <c r="H2390" s="285">
        <v>0</v>
      </c>
      <c r="I2390" s="286">
        <v>0</v>
      </c>
      <c r="J2390" s="285">
        <v>0</v>
      </c>
      <c r="K2390" s="284">
        <v>0</v>
      </c>
      <c r="L2390" s="285">
        <v>0</v>
      </c>
      <c r="M2390" s="286">
        <v>0</v>
      </c>
      <c r="N2390" s="285">
        <v>0</v>
      </c>
    </row>
    <row r="2391" spans="2:15" x14ac:dyDescent="0.2">
      <c r="B2391" s="104" t="s">
        <v>2402</v>
      </c>
      <c r="C2391" s="284">
        <v>75</v>
      </c>
      <c r="D2391" s="285">
        <v>630.66666666666663</v>
      </c>
      <c r="E2391" s="286">
        <v>0.20462991403813136</v>
      </c>
      <c r="F2391" s="285">
        <v>3234</v>
      </c>
      <c r="G2391" s="284">
        <v>3</v>
      </c>
      <c r="H2391" s="285">
        <v>0</v>
      </c>
      <c r="I2391" s="286">
        <v>0</v>
      </c>
      <c r="J2391" s="285">
        <v>0</v>
      </c>
      <c r="K2391" s="284">
        <v>0</v>
      </c>
      <c r="L2391" s="285">
        <v>0</v>
      </c>
      <c r="M2391" s="286">
        <v>0</v>
      </c>
      <c r="N2391" s="285">
        <v>0</v>
      </c>
    </row>
    <row r="2392" spans="2:15" x14ac:dyDescent="0.2">
      <c r="B2392" s="104" t="s">
        <v>2403</v>
      </c>
      <c r="C2392" s="284">
        <v>151</v>
      </c>
      <c r="D2392" s="285">
        <v>1405.9006622516556</v>
      </c>
      <c r="E2392" s="286">
        <v>0.39051215734462552</v>
      </c>
      <c r="F2392" s="285">
        <v>3673</v>
      </c>
      <c r="G2392" s="284">
        <v>10</v>
      </c>
      <c r="H2392" s="285">
        <v>0</v>
      </c>
      <c r="I2392" s="286">
        <v>0</v>
      </c>
      <c r="J2392" s="285">
        <v>0</v>
      </c>
      <c r="K2392" s="284">
        <v>0</v>
      </c>
      <c r="L2392" s="285">
        <v>0</v>
      </c>
      <c r="M2392" s="286">
        <v>0</v>
      </c>
      <c r="N2392" s="285">
        <v>0</v>
      </c>
    </row>
    <row r="2393" spans="2:15" x14ac:dyDescent="0.2">
      <c r="B2393" s="105" t="s">
        <v>2404</v>
      </c>
      <c r="C2393" s="287">
        <v>356</v>
      </c>
      <c r="D2393" s="288">
        <v>1371.3511235955057</v>
      </c>
      <c r="E2393" s="289">
        <v>0.37799708411695443</v>
      </c>
      <c r="F2393" s="288">
        <v>10436</v>
      </c>
      <c r="G2393" s="287">
        <v>21</v>
      </c>
      <c r="H2393" s="288">
        <v>0</v>
      </c>
      <c r="I2393" s="289">
        <v>0</v>
      </c>
      <c r="J2393" s="288">
        <v>0</v>
      </c>
      <c r="K2393" s="287">
        <v>0</v>
      </c>
      <c r="L2393" s="288">
        <v>0</v>
      </c>
      <c r="M2393" s="289">
        <v>0</v>
      </c>
      <c r="N2393" s="288">
        <v>0</v>
      </c>
    </row>
    <row r="2395" spans="2:15" x14ac:dyDescent="0.2">
      <c r="O2395" s="12" t="s">
        <v>313</v>
      </c>
    </row>
    <row r="2396" spans="2:15" x14ac:dyDescent="0.2">
      <c r="O2396" s="12" t="s">
        <v>347</v>
      </c>
    </row>
    <row r="2397" spans="2:15" x14ac:dyDescent="0.2">
      <c r="B2397" s="3" t="s">
        <v>0</v>
      </c>
      <c r="C2397" s="272"/>
      <c r="D2397" s="273"/>
      <c r="E2397" s="274"/>
      <c r="F2397" s="274"/>
      <c r="G2397" s="272"/>
      <c r="H2397" s="273"/>
      <c r="I2397" s="274"/>
      <c r="J2397" s="274"/>
      <c r="K2397" s="272"/>
      <c r="L2397" s="273"/>
      <c r="M2397" s="274"/>
      <c r="N2397" s="274"/>
    </row>
    <row r="2398" spans="2:15" x14ac:dyDescent="0.2">
      <c r="B2398" s="3" t="s">
        <v>277</v>
      </c>
      <c r="C2398" s="272"/>
      <c r="D2398" s="273"/>
      <c r="E2398" s="274"/>
      <c r="F2398" s="274"/>
      <c r="G2398" s="272"/>
      <c r="H2398" s="273"/>
      <c r="I2398" s="274"/>
      <c r="J2398" s="274"/>
      <c r="K2398" s="272"/>
      <c r="L2398" s="273"/>
      <c r="M2398" s="274"/>
      <c r="N2398" s="274"/>
    </row>
    <row r="2399" spans="2:15" x14ac:dyDescent="0.2">
      <c r="B2399" s="103" t="s">
        <v>308</v>
      </c>
      <c r="C2399" s="272"/>
      <c r="D2399" s="273"/>
      <c r="E2399" s="274"/>
      <c r="F2399" s="274"/>
      <c r="G2399" s="272"/>
      <c r="H2399" s="273"/>
      <c r="I2399" s="274"/>
      <c r="J2399" s="274"/>
      <c r="K2399" s="272"/>
      <c r="L2399" s="273"/>
      <c r="M2399" s="274"/>
      <c r="N2399" s="274"/>
    </row>
    <row r="2400" spans="2:15" x14ac:dyDescent="0.2">
      <c r="B2400" s="3"/>
      <c r="C2400" s="101"/>
      <c r="D2400" s="101"/>
      <c r="E2400" s="101"/>
      <c r="F2400" s="101"/>
      <c r="G2400" s="101"/>
      <c r="H2400" s="101"/>
      <c r="I2400" s="101"/>
      <c r="J2400" s="101"/>
      <c r="K2400" s="101"/>
      <c r="L2400" s="101"/>
      <c r="M2400" s="101"/>
      <c r="N2400" s="101"/>
    </row>
    <row r="2401" spans="2:14" x14ac:dyDescent="0.2">
      <c r="B2401" s="109"/>
      <c r="C2401" s="180" t="s">
        <v>152</v>
      </c>
      <c r="D2401" s="275"/>
      <c r="E2401" s="276"/>
      <c r="F2401" s="277"/>
      <c r="G2401" s="180" t="s">
        <v>2699</v>
      </c>
      <c r="H2401" s="275"/>
      <c r="I2401" s="276"/>
      <c r="J2401" s="277"/>
      <c r="K2401" s="180" t="s">
        <v>376</v>
      </c>
      <c r="L2401" s="275"/>
      <c r="M2401" s="276"/>
      <c r="N2401" s="277"/>
    </row>
    <row r="2402" spans="2:14" ht="25.5" x14ac:dyDescent="0.2">
      <c r="B2402" s="181" t="s">
        <v>314</v>
      </c>
      <c r="C2402" s="278" t="s">
        <v>2853</v>
      </c>
      <c r="D2402" s="279" t="s">
        <v>2850</v>
      </c>
      <c r="E2402" s="280" t="s">
        <v>2851</v>
      </c>
      <c r="F2402" s="279" t="s">
        <v>2852</v>
      </c>
      <c r="G2402" s="278" t="s">
        <v>2853</v>
      </c>
      <c r="H2402" s="279" t="s">
        <v>2850</v>
      </c>
      <c r="I2402" s="280" t="s">
        <v>2851</v>
      </c>
      <c r="J2402" s="279" t="s">
        <v>2852</v>
      </c>
      <c r="K2402" s="278" t="s">
        <v>2853</v>
      </c>
      <c r="L2402" s="279" t="s">
        <v>2850</v>
      </c>
      <c r="M2402" s="280" t="s">
        <v>2851</v>
      </c>
      <c r="N2402" s="279" t="s">
        <v>2852</v>
      </c>
    </row>
    <row r="2403" spans="2:14" x14ac:dyDescent="0.2">
      <c r="B2403" s="129" t="s">
        <v>2405</v>
      </c>
      <c r="C2403" s="281">
        <v>3</v>
      </c>
      <c r="D2403" s="282">
        <v>520</v>
      </c>
      <c r="E2403" s="283">
        <v>0.19221291276490882</v>
      </c>
      <c r="F2403" s="282">
        <v>645</v>
      </c>
      <c r="G2403" s="281">
        <v>0</v>
      </c>
      <c r="H2403" s="282">
        <v>0</v>
      </c>
      <c r="I2403" s="283">
        <v>0</v>
      </c>
      <c r="J2403" s="282">
        <v>0</v>
      </c>
      <c r="K2403" s="281">
        <v>0</v>
      </c>
      <c r="L2403" s="282">
        <v>0</v>
      </c>
      <c r="M2403" s="283">
        <v>0</v>
      </c>
      <c r="N2403" s="282">
        <v>0</v>
      </c>
    </row>
    <row r="2404" spans="2:14" x14ac:dyDescent="0.2">
      <c r="B2404" s="104" t="s">
        <v>2406</v>
      </c>
      <c r="C2404" s="284">
        <v>709</v>
      </c>
      <c r="D2404" s="285">
        <v>1406.6741889985897</v>
      </c>
      <c r="E2404" s="286">
        <v>0.37892250859700582</v>
      </c>
      <c r="F2404" s="285">
        <v>5967</v>
      </c>
      <c r="G2404" s="284">
        <v>67</v>
      </c>
      <c r="H2404" s="285">
        <v>0</v>
      </c>
      <c r="I2404" s="286">
        <v>0</v>
      </c>
      <c r="J2404" s="285">
        <v>0</v>
      </c>
      <c r="K2404" s="284">
        <v>2</v>
      </c>
      <c r="L2404" s="285">
        <v>249</v>
      </c>
      <c r="M2404" s="286">
        <v>0.20836820083682017</v>
      </c>
      <c r="N2404" s="285">
        <v>353</v>
      </c>
    </row>
    <row r="2405" spans="2:14" x14ac:dyDescent="0.2">
      <c r="B2405" s="104" t="s">
        <v>2407</v>
      </c>
      <c r="C2405" s="284">
        <v>55</v>
      </c>
      <c r="D2405" s="285">
        <v>747.4545454545455</v>
      </c>
      <c r="E2405" s="286">
        <v>0.23535810385297995</v>
      </c>
      <c r="F2405" s="285">
        <v>2544</v>
      </c>
      <c r="G2405" s="284">
        <v>4</v>
      </c>
      <c r="H2405" s="285">
        <v>0</v>
      </c>
      <c r="I2405" s="286">
        <v>0</v>
      </c>
      <c r="J2405" s="285">
        <v>0</v>
      </c>
      <c r="K2405" s="284">
        <v>0</v>
      </c>
      <c r="L2405" s="285">
        <v>0</v>
      </c>
      <c r="M2405" s="286">
        <v>0</v>
      </c>
      <c r="N2405" s="285">
        <v>0</v>
      </c>
    </row>
    <row r="2406" spans="2:14" x14ac:dyDescent="0.2">
      <c r="B2406" s="104" t="s">
        <v>2408</v>
      </c>
      <c r="C2406" s="284">
        <v>19</v>
      </c>
      <c r="D2406" s="285">
        <v>454.84210526315792</v>
      </c>
      <c r="E2406" s="286">
        <v>0.1918227825623724</v>
      </c>
      <c r="F2406" s="285">
        <v>1133</v>
      </c>
      <c r="G2406" s="284">
        <v>0</v>
      </c>
      <c r="H2406" s="285">
        <v>0</v>
      </c>
      <c r="I2406" s="286">
        <v>0</v>
      </c>
      <c r="J2406" s="285">
        <v>0</v>
      </c>
      <c r="K2406" s="284">
        <v>0</v>
      </c>
      <c r="L2406" s="285">
        <v>0</v>
      </c>
      <c r="M2406" s="286">
        <v>0</v>
      </c>
      <c r="N2406" s="285">
        <v>0</v>
      </c>
    </row>
    <row r="2407" spans="2:14" x14ac:dyDescent="0.2">
      <c r="B2407" s="104" t="s">
        <v>2409</v>
      </c>
      <c r="C2407" s="284">
        <v>6</v>
      </c>
      <c r="D2407" s="285">
        <v>1176.5</v>
      </c>
      <c r="E2407" s="286">
        <v>0.27796810395747196</v>
      </c>
      <c r="F2407" s="285">
        <v>3001</v>
      </c>
      <c r="G2407" s="284">
        <v>0</v>
      </c>
      <c r="H2407" s="285">
        <v>0</v>
      </c>
      <c r="I2407" s="286">
        <v>0</v>
      </c>
      <c r="J2407" s="285">
        <v>0</v>
      </c>
      <c r="K2407" s="284">
        <v>0</v>
      </c>
      <c r="L2407" s="285">
        <v>0</v>
      </c>
      <c r="M2407" s="286">
        <v>0</v>
      </c>
      <c r="N2407" s="285">
        <v>0</v>
      </c>
    </row>
    <row r="2408" spans="2:14" x14ac:dyDescent="0.2">
      <c r="B2408" s="104" t="s">
        <v>2410</v>
      </c>
      <c r="C2408" s="284">
        <v>0</v>
      </c>
      <c r="D2408" s="285">
        <v>0</v>
      </c>
      <c r="E2408" s="286">
        <v>0</v>
      </c>
      <c r="F2408" s="285">
        <v>0</v>
      </c>
      <c r="G2408" s="284">
        <v>0</v>
      </c>
      <c r="H2408" s="285">
        <v>0</v>
      </c>
      <c r="I2408" s="286">
        <v>0</v>
      </c>
      <c r="J2408" s="285">
        <v>0</v>
      </c>
      <c r="K2408" s="284">
        <v>0</v>
      </c>
      <c r="L2408" s="285">
        <v>0</v>
      </c>
      <c r="M2408" s="286">
        <v>0</v>
      </c>
      <c r="N2408" s="285">
        <v>0</v>
      </c>
    </row>
    <row r="2409" spans="2:14" x14ac:dyDescent="0.2">
      <c r="B2409" s="104" t="s">
        <v>2411</v>
      </c>
      <c r="C2409" s="284">
        <v>76</v>
      </c>
      <c r="D2409" s="285">
        <v>445.30263157894734</v>
      </c>
      <c r="E2409" s="286">
        <v>0.21298032749745133</v>
      </c>
      <c r="F2409" s="285">
        <v>1980</v>
      </c>
      <c r="G2409" s="284">
        <v>1</v>
      </c>
      <c r="H2409" s="285">
        <v>0</v>
      </c>
      <c r="I2409" s="286">
        <v>0</v>
      </c>
      <c r="J2409" s="285">
        <v>0</v>
      </c>
      <c r="K2409" s="284">
        <v>0</v>
      </c>
      <c r="L2409" s="285">
        <v>0</v>
      </c>
      <c r="M2409" s="286">
        <v>0</v>
      </c>
      <c r="N2409" s="285">
        <v>0</v>
      </c>
    </row>
    <row r="2410" spans="2:14" x14ac:dyDescent="0.2">
      <c r="B2410" s="104" t="s">
        <v>2412</v>
      </c>
      <c r="C2410" s="284">
        <v>30</v>
      </c>
      <c r="D2410" s="285">
        <v>174.86666666666667</v>
      </c>
      <c r="E2410" s="286">
        <v>0.10872989553971157</v>
      </c>
      <c r="F2410" s="285">
        <v>455</v>
      </c>
      <c r="G2410" s="284">
        <v>0</v>
      </c>
      <c r="H2410" s="285">
        <v>0</v>
      </c>
      <c r="I2410" s="286">
        <v>0</v>
      </c>
      <c r="J2410" s="285">
        <v>0</v>
      </c>
      <c r="K2410" s="284">
        <v>0</v>
      </c>
      <c r="L2410" s="285">
        <v>0</v>
      </c>
      <c r="M2410" s="286">
        <v>0</v>
      </c>
      <c r="N2410" s="285">
        <v>0</v>
      </c>
    </row>
    <row r="2411" spans="2:14" x14ac:dyDescent="0.2">
      <c r="B2411" s="104" t="s">
        <v>2413</v>
      </c>
      <c r="C2411" s="284">
        <v>317</v>
      </c>
      <c r="D2411" s="285">
        <v>1095.4100946372239</v>
      </c>
      <c r="E2411" s="286">
        <v>0.28179295122010606</v>
      </c>
      <c r="F2411" s="285">
        <v>7743</v>
      </c>
      <c r="G2411" s="284">
        <v>11</v>
      </c>
      <c r="H2411" s="285">
        <v>0</v>
      </c>
      <c r="I2411" s="286">
        <v>0</v>
      </c>
      <c r="J2411" s="285">
        <v>0</v>
      </c>
      <c r="K2411" s="284">
        <v>0</v>
      </c>
      <c r="L2411" s="285">
        <v>0</v>
      </c>
      <c r="M2411" s="286">
        <v>0</v>
      </c>
      <c r="N2411" s="285">
        <v>0</v>
      </c>
    </row>
    <row r="2412" spans="2:14" x14ac:dyDescent="0.2">
      <c r="B2412" s="104" t="s">
        <v>2414</v>
      </c>
      <c r="C2412" s="284">
        <v>0</v>
      </c>
      <c r="D2412" s="285">
        <v>0</v>
      </c>
      <c r="E2412" s="286">
        <v>0</v>
      </c>
      <c r="F2412" s="285">
        <v>0</v>
      </c>
      <c r="G2412" s="284">
        <v>0</v>
      </c>
      <c r="H2412" s="285">
        <v>0</v>
      </c>
      <c r="I2412" s="286">
        <v>0</v>
      </c>
      <c r="J2412" s="285">
        <v>0</v>
      </c>
      <c r="K2412" s="284">
        <v>0</v>
      </c>
      <c r="L2412" s="285">
        <v>0</v>
      </c>
      <c r="M2412" s="286">
        <v>0</v>
      </c>
      <c r="N2412" s="285">
        <v>0</v>
      </c>
    </row>
    <row r="2413" spans="2:14" x14ac:dyDescent="0.2">
      <c r="B2413" s="104" t="s">
        <v>2415</v>
      </c>
      <c r="C2413" s="284">
        <v>32</v>
      </c>
      <c r="D2413" s="285">
        <v>240.28125</v>
      </c>
      <c r="E2413" s="286">
        <v>7.284699194694455E-2</v>
      </c>
      <c r="F2413" s="285">
        <v>1399</v>
      </c>
      <c r="G2413" s="284">
        <v>0</v>
      </c>
      <c r="H2413" s="285">
        <v>0</v>
      </c>
      <c r="I2413" s="286">
        <v>0</v>
      </c>
      <c r="J2413" s="285">
        <v>0</v>
      </c>
      <c r="K2413" s="284">
        <v>14</v>
      </c>
      <c r="L2413" s="285">
        <v>205.35714285714286</v>
      </c>
      <c r="M2413" s="286">
        <v>0.20127415289834771</v>
      </c>
      <c r="N2413" s="285">
        <v>725</v>
      </c>
    </row>
    <row r="2414" spans="2:14" x14ac:dyDescent="0.2">
      <c r="B2414" s="104" t="s">
        <v>2416</v>
      </c>
      <c r="C2414" s="284">
        <v>331</v>
      </c>
      <c r="D2414" s="285">
        <v>896.05740181268879</v>
      </c>
      <c r="E2414" s="286">
        <v>0.31141557881120407</v>
      </c>
      <c r="F2414" s="285">
        <v>2845</v>
      </c>
      <c r="G2414" s="284">
        <v>5</v>
      </c>
      <c r="H2414" s="285">
        <v>0</v>
      </c>
      <c r="I2414" s="286">
        <v>0</v>
      </c>
      <c r="J2414" s="285">
        <v>0</v>
      </c>
      <c r="K2414" s="284">
        <v>0</v>
      </c>
      <c r="L2414" s="285">
        <v>0</v>
      </c>
      <c r="M2414" s="286">
        <v>0</v>
      </c>
      <c r="N2414" s="285">
        <v>0</v>
      </c>
    </row>
    <row r="2415" spans="2:14" x14ac:dyDescent="0.2">
      <c r="B2415" s="104" t="s">
        <v>2417</v>
      </c>
      <c r="C2415" s="284">
        <v>278</v>
      </c>
      <c r="D2415" s="285">
        <v>162.38129496402877</v>
      </c>
      <c r="E2415" s="286">
        <v>6.6782848486283131E-2</v>
      </c>
      <c r="F2415" s="285">
        <v>3578</v>
      </c>
      <c r="G2415" s="284">
        <v>4</v>
      </c>
      <c r="H2415" s="285">
        <v>0</v>
      </c>
      <c r="I2415" s="286">
        <v>0</v>
      </c>
      <c r="J2415" s="285">
        <v>0</v>
      </c>
      <c r="K2415" s="284">
        <v>4</v>
      </c>
      <c r="L2415" s="285">
        <v>170</v>
      </c>
      <c r="M2415" s="286">
        <v>0.20058997050147487</v>
      </c>
      <c r="N2415" s="285">
        <v>220</v>
      </c>
    </row>
    <row r="2416" spans="2:14" x14ac:dyDescent="0.2">
      <c r="B2416" s="104" t="s">
        <v>2418</v>
      </c>
      <c r="C2416" s="284">
        <v>97</v>
      </c>
      <c r="D2416" s="285">
        <v>375.44329896907215</v>
      </c>
      <c r="E2416" s="286">
        <v>0.18522870032704164</v>
      </c>
      <c r="F2416" s="285">
        <v>971</v>
      </c>
      <c r="G2416" s="284">
        <v>0</v>
      </c>
      <c r="H2416" s="285">
        <v>0</v>
      </c>
      <c r="I2416" s="286">
        <v>0</v>
      </c>
      <c r="J2416" s="285">
        <v>0</v>
      </c>
      <c r="K2416" s="284">
        <v>0</v>
      </c>
      <c r="L2416" s="285">
        <v>0</v>
      </c>
      <c r="M2416" s="286">
        <v>0</v>
      </c>
      <c r="N2416" s="285">
        <v>0</v>
      </c>
    </row>
    <row r="2417" spans="2:14" x14ac:dyDescent="0.2">
      <c r="B2417" s="104" t="s">
        <v>2419</v>
      </c>
      <c r="C2417" s="284">
        <v>37</v>
      </c>
      <c r="D2417" s="285">
        <v>1737.8378378378379</v>
      </c>
      <c r="E2417" s="286">
        <v>0.41470760856245437</v>
      </c>
      <c r="F2417" s="285">
        <v>7696</v>
      </c>
      <c r="G2417" s="284">
        <v>3</v>
      </c>
      <c r="H2417" s="285">
        <v>0</v>
      </c>
      <c r="I2417" s="286">
        <v>0</v>
      </c>
      <c r="J2417" s="285">
        <v>0</v>
      </c>
      <c r="K2417" s="284">
        <v>0</v>
      </c>
      <c r="L2417" s="285">
        <v>0</v>
      </c>
      <c r="M2417" s="286">
        <v>0</v>
      </c>
      <c r="N2417" s="285">
        <v>0</v>
      </c>
    </row>
    <row r="2418" spans="2:14" x14ac:dyDescent="0.2">
      <c r="B2418" s="104" t="s">
        <v>2420</v>
      </c>
      <c r="C2418" s="284">
        <v>0</v>
      </c>
      <c r="D2418" s="285">
        <v>0</v>
      </c>
      <c r="E2418" s="286">
        <v>0</v>
      </c>
      <c r="F2418" s="285">
        <v>0</v>
      </c>
      <c r="G2418" s="284">
        <v>0</v>
      </c>
      <c r="H2418" s="285">
        <v>0</v>
      </c>
      <c r="I2418" s="286">
        <v>0</v>
      </c>
      <c r="J2418" s="285">
        <v>0</v>
      </c>
      <c r="K2418" s="284">
        <v>0</v>
      </c>
      <c r="L2418" s="285">
        <v>0</v>
      </c>
      <c r="M2418" s="286">
        <v>0</v>
      </c>
      <c r="N2418" s="285">
        <v>0</v>
      </c>
    </row>
    <row r="2419" spans="2:14" x14ac:dyDescent="0.2">
      <c r="B2419" s="104" t="s">
        <v>2421</v>
      </c>
      <c r="C2419" s="284">
        <v>632</v>
      </c>
      <c r="D2419" s="285">
        <v>133.15348101265823</v>
      </c>
      <c r="E2419" s="286">
        <v>0.12550315051638639</v>
      </c>
      <c r="F2419" s="285">
        <v>423</v>
      </c>
      <c r="G2419" s="284">
        <v>126</v>
      </c>
      <c r="H2419" s="285">
        <v>0</v>
      </c>
      <c r="I2419" s="286">
        <v>0</v>
      </c>
      <c r="J2419" s="285">
        <v>0</v>
      </c>
      <c r="K2419" s="284">
        <v>0</v>
      </c>
      <c r="L2419" s="285">
        <v>0</v>
      </c>
      <c r="M2419" s="286">
        <v>0</v>
      </c>
      <c r="N2419" s="285">
        <v>0</v>
      </c>
    </row>
    <row r="2420" spans="2:14" x14ac:dyDescent="0.2">
      <c r="B2420" s="104" t="s">
        <v>2422</v>
      </c>
      <c r="C2420" s="284">
        <v>1555</v>
      </c>
      <c r="D2420" s="285">
        <v>398.67845659163987</v>
      </c>
      <c r="E2420" s="286">
        <v>0.17822828814366254</v>
      </c>
      <c r="F2420" s="285">
        <v>4279</v>
      </c>
      <c r="G2420" s="284">
        <v>97</v>
      </c>
      <c r="H2420" s="285">
        <v>0</v>
      </c>
      <c r="I2420" s="286">
        <v>0</v>
      </c>
      <c r="J2420" s="285">
        <v>0</v>
      </c>
      <c r="K2420" s="284">
        <v>7</v>
      </c>
      <c r="L2420" s="285">
        <v>154.28571428571428</v>
      </c>
      <c r="M2420" s="286">
        <v>0.20115477742596388</v>
      </c>
      <c r="N2420" s="285">
        <v>276</v>
      </c>
    </row>
    <row r="2421" spans="2:14" x14ac:dyDescent="0.2">
      <c r="B2421" s="104" t="s">
        <v>2423</v>
      </c>
      <c r="C2421" s="284">
        <v>3824</v>
      </c>
      <c r="D2421" s="285">
        <v>134.67939330543933</v>
      </c>
      <c r="E2421" s="286">
        <v>0.12655638621796639</v>
      </c>
      <c r="F2421" s="285">
        <v>605</v>
      </c>
      <c r="G2421" s="284">
        <v>831</v>
      </c>
      <c r="H2421" s="285">
        <v>0</v>
      </c>
      <c r="I2421" s="286">
        <v>0</v>
      </c>
      <c r="J2421" s="285">
        <v>0</v>
      </c>
      <c r="K2421" s="284">
        <v>15</v>
      </c>
      <c r="L2421" s="285">
        <v>131.06666666666666</v>
      </c>
      <c r="M2421" s="286">
        <v>0.20124884839799373</v>
      </c>
      <c r="N2421" s="285">
        <v>358</v>
      </c>
    </row>
    <row r="2422" spans="2:14" x14ac:dyDescent="0.2">
      <c r="B2422" s="104" t="s">
        <v>2424</v>
      </c>
      <c r="C2422" s="284">
        <v>1323</v>
      </c>
      <c r="D2422" s="285">
        <v>143.43008314436887</v>
      </c>
      <c r="E2422" s="286">
        <v>0.13129115864838425</v>
      </c>
      <c r="F2422" s="285">
        <v>360</v>
      </c>
      <c r="G2422" s="284">
        <v>404</v>
      </c>
      <c r="H2422" s="285">
        <v>0</v>
      </c>
      <c r="I2422" s="286">
        <v>0</v>
      </c>
      <c r="J2422" s="285">
        <v>0</v>
      </c>
      <c r="K2422" s="284">
        <v>12</v>
      </c>
      <c r="L2422" s="285">
        <v>97.416666666666671</v>
      </c>
      <c r="M2422" s="286">
        <v>0.20141281874569272</v>
      </c>
      <c r="N2422" s="285">
        <v>295</v>
      </c>
    </row>
    <row r="2423" spans="2:14" x14ac:dyDescent="0.2">
      <c r="B2423" s="104" t="s">
        <v>2425</v>
      </c>
      <c r="C2423" s="284">
        <v>1816</v>
      </c>
      <c r="D2423" s="285">
        <v>137.31662995594715</v>
      </c>
      <c r="E2423" s="286">
        <v>0.13279713963757667</v>
      </c>
      <c r="F2423" s="285">
        <v>411</v>
      </c>
      <c r="G2423" s="284">
        <v>564</v>
      </c>
      <c r="H2423" s="285">
        <v>0</v>
      </c>
      <c r="I2423" s="286">
        <v>0</v>
      </c>
      <c r="J2423" s="285">
        <v>0</v>
      </c>
      <c r="K2423" s="284">
        <v>58</v>
      </c>
      <c r="L2423" s="285">
        <v>88.120689655172413</v>
      </c>
      <c r="M2423" s="286">
        <v>0.19364249450632709</v>
      </c>
      <c r="N2423" s="285">
        <v>346</v>
      </c>
    </row>
    <row r="2424" spans="2:14" x14ac:dyDescent="0.2">
      <c r="B2424" s="104" t="s">
        <v>2426</v>
      </c>
      <c r="C2424" s="284">
        <v>0</v>
      </c>
      <c r="D2424" s="285">
        <v>0</v>
      </c>
      <c r="E2424" s="286">
        <v>0</v>
      </c>
      <c r="F2424" s="285">
        <v>0</v>
      </c>
      <c r="G2424" s="284">
        <v>0</v>
      </c>
      <c r="H2424" s="285">
        <v>0</v>
      </c>
      <c r="I2424" s="286">
        <v>0</v>
      </c>
      <c r="J2424" s="285">
        <v>0</v>
      </c>
      <c r="K2424" s="284">
        <v>0</v>
      </c>
      <c r="L2424" s="285">
        <v>0</v>
      </c>
      <c r="M2424" s="286">
        <v>0</v>
      </c>
      <c r="N2424" s="285">
        <v>0</v>
      </c>
    </row>
    <row r="2425" spans="2:14" x14ac:dyDescent="0.2">
      <c r="B2425" s="104" t="s">
        <v>2427</v>
      </c>
      <c r="C2425" s="284">
        <v>3261</v>
      </c>
      <c r="D2425" s="285">
        <v>314.5967494633548</v>
      </c>
      <c r="E2425" s="286">
        <v>0.14459606899962618</v>
      </c>
      <c r="F2425" s="285">
        <v>4717</v>
      </c>
      <c r="G2425" s="284">
        <v>386</v>
      </c>
      <c r="H2425" s="285">
        <v>0</v>
      </c>
      <c r="I2425" s="286">
        <v>0</v>
      </c>
      <c r="J2425" s="285">
        <v>0</v>
      </c>
      <c r="K2425" s="284">
        <v>27</v>
      </c>
      <c r="L2425" s="285">
        <v>131.81481481481481</v>
      </c>
      <c r="M2425" s="286">
        <v>0.19615299823633148</v>
      </c>
      <c r="N2425" s="285">
        <v>287</v>
      </c>
    </row>
    <row r="2426" spans="2:14" x14ac:dyDescent="0.2">
      <c r="B2426" s="104" t="s">
        <v>2428</v>
      </c>
      <c r="C2426" s="284">
        <v>0</v>
      </c>
      <c r="D2426" s="285">
        <v>0</v>
      </c>
      <c r="E2426" s="286">
        <v>0</v>
      </c>
      <c r="F2426" s="285">
        <v>0</v>
      </c>
      <c r="G2426" s="284">
        <v>0</v>
      </c>
      <c r="H2426" s="285">
        <v>0</v>
      </c>
      <c r="I2426" s="286">
        <v>0</v>
      </c>
      <c r="J2426" s="285">
        <v>0</v>
      </c>
      <c r="K2426" s="284">
        <v>0</v>
      </c>
      <c r="L2426" s="285">
        <v>0</v>
      </c>
      <c r="M2426" s="286">
        <v>0</v>
      </c>
      <c r="N2426" s="285">
        <v>0</v>
      </c>
    </row>
    <row r="2427" spans="2:14" x14ac:dyDescent="0.2">
      <c r="B2427" s="104" t="s">
        <v>2429</v>
      </c>
      <c r="C2427" s="284">
        <v>1729</v>
      </c>
      <c r="D2427" s="285">
        <v>132.57779063042221</v>
      </c>
      <c r="E2427" s="286">
        <v>0.11500572703204281</v>
      </c>
      <c r="F2427" s="285">
        <v>453</v>
      </c>
      <c r="G2427" s="284">
        <v>558</v>
      </c>
      <c r="H2427" s="285">
        <v>0</v>
      </c>
      <c r="I2427" s="286">
        <v>0</v>
      </c>
      <c r="J2427" s="285">
        <v>0</v>
      </c>
      <c r="K2427" s="284">
        <v>49</v>
      </c>
      <c r="L2427" s="285">
        <v>112.10204081632654</v>
      </c>
      <c r="M2427" s="286">
        <v>0.19833188908145583</v>
      </c>
      <c r="N2427" s="285">
        <v>266</v>
      </c>
    </row>
    <row r="2428" spans="2:14" x14ac:dyDescent="0.2">
      <c r="B2428" s="104" t="s">
        <v>2430</v>
      </c>
      <c r="C2428" s="284">
        <v>1002</v>
      </c>
      <c r="D2428" s="285">
        <v>81.522954091816374</v>
      </c>
      <c r="E2428" s="286">
        <v>9.9844035710444201E-2</v>
      </c>
      <c r="F2428" s="285">
        <v>329</v>
      </c>
      <c r="G2428" s="284">
        <v>267</v>
      </c>
      <c r="H2428" s="285">
        <v>0</v>
      </c>
      <c r="I2428" s="286">
        <v>0</v>
      </c>
      <c r="J2428" s="285">
        <v>0</v>
      </c>
      <c r="K2428" s="284">
        <v>0</v>
      </c>
      <c r="L2428" s="285">
        <v>0</v>
      </c>
      <c r="M2428" s="286">
        <v>0</v>
      </c>
      <c r="N2428" s="285">
        <v>0</v>
      </c>
    </row>
    <row r="2429" spans="2:14" x14ac:dyDescent="0.2">
      <c r="B2429" s="104" t="s">
        <v>2431</v>
      </c>
      <c r="C2429" s="284">
        <v>0</v>
      </c>
      <c r="D2429" s="285">
        <v>0</v>
      </c>
      <c r="E2429" s="286">
        <v>0</v>
      </c>
      <c r="F2429" s="285">
        <v>0</v>
      </c>
      <c r="G2429" s="284">
        <v>0</v>
      </c>
      <c r="H2429" s="285">
        <v>0</v>
      </c>
      <c r="I2429" s="286">
        <v>0</v>
      </c>
      <c r="J2429" s="285">
        <v>0</v>
      </c>
      <c r="K2429" s="284">
        <v>0</v>
      </c>
      <c r="L2429" s="285">
        <v>0</v>
      </c>
      <c r="M2429" s="286">
        <v>0</v>
      </c>
      <c r="N2429" s="285">
        <v>0</v>
      </c>
    </row>
    <row r="2430" spans="2:14" x14ac:dyDescent="0.2">
      <c r="B2430" s="104" t="s">
        <v>2432</v>
      </c>
      <c r="C2430" s="284">
        <v>80</v>
      </c>
      <c r="D2430" s="285">
        <v>209.57499999999999</v>
      </c>
      <c r="E2430" s="286">
        <v>0.17690505834933634</v>
      </c>
      <c r="F2430" s="285">
        <v>431</v>
      </c>
      <c r="G2430" s="284">
        <v>321</v>
      </c>
      <c r="H2430" s="285">
        <v>0</v>
      </c>
      <c r="I2430" s="286">
        <v>0</v>
      </c>
      <c r="J2430" s="285">
        <v>0</v>
      </c>
      <c r="K2430" s="284">
        <v>34</v>
      </c>
      <c r="L2430" s="285">
        <v>132.8235294117647</v>
      </c>
      <c r="M2430" s="286">
        <v>0.19501662564235445</v>
      </c>
      <c r="N2430" s="285">
        <v>339</v>
      </c>
    </row>
    <row r="2431" spans="2:14" x14ac:dyDescent="0.2">
      <c r="B2431" s="104" t="s">
        <v>2433</v>
      </c>
      <c r="C2431" s="284">
        <v>0</v>
      </c>
      <c r="D2431" s="285">
        <v>0</v>
      </c>
      <c r="E2431" s="286">
        <v>0</v>
      </c>
      <c r="F2431" s="285">
        <v>0</v>
      </c>
      <c r="G2431" s="284">
        <v>0</v>
      </c>
      <c r="H2431" s="285">
        <v>0</v>
      </c>
      <c r="I2431" s="286">
        <v>0</v>
      </c>
      <c r="J2431" s="285">
        <v>0</v>
      </c>
      <c r="K2431" s="284">
        <v>0</v>
      </c>
      <c r="L2431" s="285">
        <v>0</v>
      </c>
      <c r="M2431" s="286">
        <v>0</v>
      </c>
      <c r="N2431" s="285">
        <v>0</v>
      </c>
    </row>
    <row r="2432" spans="2:14" x14ac:dyDescent="0.2">
      <c r="B2432" s="104" t="s">
        <v>2434</v>
      </c>
      <c r="C2432" s="284">
        <v>49</v>
      </c>
      <c r="D2432" s="285">
        <v>199.75510204081633</v>
      </c>
      <c r="E2432" s="286">
        <v>0.17752788609776005</v>
      </c>
      <c r="F2432" s="285">
        <v>527</v>
      </c>
      <c r="G2432" s="284">
        <v>299</v>
      </c>
      <c r="H2432" s="285">
        <v>0</v>
      </c>
      <c r="I2432" s="286">
        <v>0</v>
      </c>
      <c r="J2432" s="285">
        <v>0</v>
      </c>
      <c r="K2432" s="284">
        <v>55</v>
      </c>
      <c r="L2432" s="285">
        <v>99.909090909090907</v>
      </c>
      <c r="M2432" s="286">
        <v>0.1923750175045511</v>
      </c>
      <c r="N2432" s="285">
        <v>348</v>
      </c>
    </row>
    <row r="2433" spans="2:14" x14ac:dyDescent="0.2">
      <c r="B2433" s="104" t="s">
        <v>2435</v>
      </c>
      <c r="C2433" s="284">
        <v>446</v>
      </c>
      <c r="D2433" s="285">
        <v>145.19730941704037</v>
      </c>
      <c r="E2433" s="286">
        <v>0.16174013382186558</v>
      </c>
      <c r="F2433" s="285">
        <v>548</v>
      </c>
      <c r="G2433" s="284">
        <v>320</v>
      </c>
      <c r="H2433" s="285">
        <v>0</v>
      </c>
      <c r="I2433" s="286">
        <v>0</v>
      </c>
      <c r="J2433" s="285">
        <v>0</v>
      </c>
      <c r="K2433" s="284">
        <v>0</v>
      </c>
      <c r="L2433" s="285">
        <v>0</v>
      </c>
      <c r="M2433" s="286">
        <v>0</v>
      </c>
      <c r="N2433" s="285">
        <v>0</v>
      </c>
    </row>
    <row r="2434" spans="2:14" x14ac:dyDescent="0.2">
      <c r="B2434" s="104" t="s">
        <v>2436</v>
      </c>
      <c r="C2434" s="284">
        <v>520</v>
      </c>
      <c r="D2434" s="285">
        <v>202.62307692307692</v>
      </c>
      <c r="E2434" s="286">
        <v>0.16633068176257093</v>
      </c>
      <c r="F2434" s="285">
        <v>693</v>
      </c>
      <c r="G2434" s="284">
        <v>581</v>
      </c>
      <c r="H2434" s="285">
        <v>0</v>
      </c>
      <c r="I2434" s="286">
        <v>0</v>
      </c>
      <c r="J2434" s="285">
        <v>0</v>
      </c>
      <c r="K2434" s="284">
        <v>17</v>
      </c>
      <c r="L2434" s="285">
        <v>117.88235294117646</v>
      </c>
      <c r="M2434" s="286">
        <v>0.19849445324881132</v>
      </c>
      <c r="N2434" s="285">
        <v>243</v>
      </c>
    </row>
    <row r="2435" spans="2:14" x14ac:dyDescent="0.2">
      <c r="B2435" s="104" t="s">
        <v>2437</v>
      </c>
      <c r="C2435" s="284">
        <v>435</v>
      </c>
      <c r="D2435" s="285">
        <v>126.28275862068965</v>
      </c>
      <c r="E2435" s="286">
        <v>0.14275282475598483</v>
      </c>
      <c r="F2435" s="285">
        <v>290</v>
      </c>
      <c r="G2435" s="284">
        <v>245</v>
      </c>
      <c r="H2435" s="285">
        <v>0</v>
      </c>
      <c r="I2435" s="286">
        <v>0</v>
      </c>
      <c r="J2435" s="285">
        <v>0</v>
      </c>
      <c r="K2435" s="284">
        <v>1</v>
      </c>
      <c r="L2435" s="285">
        <v>124</v>
      </c>
      <c r="M2435" s="286">
        <v>0.17790530846484942</v>
      </c>
      <c r="N2435" s="285">
        <v>124</v>
      </c>
    </row>
    <row r="2436" spans="2:14" x14ac:dyDescent="0.2">
      <c r="B2436" s="104" t="s">
        <v>2438</v>
      </c>
      <c r="C2436" s="284">
        <v>1019</v>
      </c>
      <c r="D2436" s="285">
        <v>189.15603532875369</v>
      </c>
      <c r="E2436" s="286">
        <v>0.15665739049018534</v>
      </c>
      <c r="F2436" s="285">
        <v>750</v>
      </c>
      <c r="G2436" s="284">
        <v>412</v>
      </c>
      <c r="H2436" s="285">
        <v>0</v>
      </c>
      <c r="I2436" s="286">
        <v>0</v>
      </c>
      <c r="J2436" s="285">
        <v>0</v>
      </c>
      <c r="K2436" s="284">
        <v>37</v>
      </c>
      <c r="L2436" s="285">
        <v>108.27027027027027</v>
      </c>
      <c r="M2436" s="286">
        <v>0.19717477974110342</v>
      </c>
      <c r="N2436" s="285">
        <v>332</v>
      </c>
    </row>
    <row r="2437" spans="2:14" x14ac:dyDescent="0.2">
      <c r="B2437" s="104" t="s">
        <v>2439</v>
      </c>
      <c r="C2437" s="284">
        <v>858</v>
      </c>
      <c r="D2437" s="285">
        <v>169.67715617715618</v>
      </c>
      <c r="E2437" s="286">
        <v>0.14420997681078451</v>
      </c>
      <c r="F2437" s="285">
        <v>591</v>
      </c>
      <c r="G2437" s="284">
        <v>257</v>
      </c>
      <c r="H2437" s="285">
        <v>0</v>
      </c>
      <c r="I2437" s="286">
        <v>0</v>
      </c>
      <c r="J2437" s="285">
        <v>0</v>
      </c>
      <c r="K2437" s="284">
        <v>15</v>
      </c>
      <c r="L2437" s="285">
        <v>155.53333333333333</v>
      </c>
      <c r="M2437" s="286">
        <v>0.19624831763122486</v>
      </c>
      <c r="N2437" s="285">
        <v>485</v>
      </c>
    </row>
    <row r="2438" spans="2:14" x14ac:dyDescent="0.2">
      <c r="B2438" s="104" t="s">
        <v>2440</v>
      </c>
      <c r="C2438" s="284">
        <v>1061</v>
      </c>
      <c r="D2438" s="285">
        <v>112.01036757775684</v>
      </c>
      <c r="E2438" s="286">
        <v>0.13385557163694117</v>
      </c>
      <c r="F2438" s="285">
        <v>227</v>
      </c>
      <c r="G2438" s="284">
        <v>367</v>
      </c>
      <c r="H2438" s="285">
        <v>0</v>
      </c>
      <c r="I2438" s="286">
        <v>0</v>
      </c>
      <c r="J2438" s="285">
        <v>0</v>
      </c>
      <c r="K2438" s="284">
        <v>1</v>
      </c>
      <c r="L2438" s="285">
        <v>185</v>
      </c>
      <c r="M2438" s="286">
        <v>0.19680851063829796</v>
      </c>
      <c r="N2438" s="285">
        <v>185</v>
      </c>
    </row>
    <row r="2439" spans="2:14" x14ac:dyDescent="0.2">
      <c r="B2439" s="104" t="s">
        <v>2441</v>
      </c>
      <c r="C2439" s="284">
        <v>1064</v>
      </c>
      <c r="D2439" s="285">
        <v>175.80827067669173</v>
      </c>
      <c r="E2439" s="286">
        <v>0.15849305353737075</v>
      </c>
      <c r="F2439" s="285">
        <v>715</v>
      </c>
      <c r="G2439" s="284">
        <v>468</v>
      </c>
      <c r="H2439" s="285">
        <v>0</v>
      </c>
      <c r="I2439" s="286">
        <v>0</v>
      </c>
      <c r="J2439" s="285">
        <v>0</v>
      </c>
      <c r="K2439" s="284">
        <v>38</v>
      </c>
      <c r="L2439" s="285">
        <v>104.73684210526316</v>
      </c>
      <c r="M2439" s="286">
        <v>0.19916929389981486</v>
      </c>
      <c r="N2439" s="285">
        <v>257</v>
      </c>
    </row>
    <row r="2440" spans="2:14" x14ac:dyDescent="0.2">
      <c r="B2440" s="104" t="s">
        <v>2442</v>
      </c>
      <c r="C2440" s="284">
        <v>1345</v>
      </c>
      <c r="D2440" s="285">
        <v>136.44089219330854</v>
      </c>
      <c r="E2440" s="286">
        <v>0.13960361467871762</v>
      </c>
      <c r="F2440" s="285">
        <v>478</v>
      </c>
      <c r="G2440" s="284">
        <v>405</v>
      </c>
      <c r="H2440" s="285">
        <v>0</v>
      </c>
      <c r="I2440" s="286">
        <v>0</v>
      </c>
      <c r="J2440" s="285">
        <v>0</v>
      </c>
      <c r="K2440" s="284">
        <v>6</v>
      </c>
      <c r="L2440" s="285">
        <v>100.16666666666667</v>
      </c>
      <c r="M2440" s="286">
        <v>0.19769736842105257</v>
      </c>
      <c r="N2440" s="285">
        <v>149</v>
      </c>
    </row>
    <row r="2441" spans="2:14" x14ac:dyDescent="0.2">
      <c r="B2441" s="104" t="s">
        <v>2443</v>
      </c>
      <c r="C2441" s="284">
        <v>1074</v>
      </c>
      <c r="D2441" s="285">
        <v>116.36312849162012</v>
      </c>
      <c r="E2441" s="286">
        <v>0.13006635805038891</v>
      </c>
      <c r="F2441" s="285">
        <v>280</v>
      </c>
      <c r="G2441" s="284">
        <v>612</v>
      </c>
      <c r="H2441" s="285">
        <v>0</v>
      </c>
      <c r="I2441" s="286">
        <v>0</v>
      </c>
      <c r="J2441" s="285">
        <v>0</v>
      </c>
      <c r="K2441" s="284">
        <v>25</v>
      </c>
      <c r="L2441" s="285">
        <v>88.52</v>
      </c>
      <c r="M2441" s="286">
        <v>0.19831526122412413</v>
      </c>
      <c r="N2441" s="285">
        <v>181</v>
      </c>
    </row>
    <row r="2442" spans="2:14" x14ac:dyDescent="0.2">
      <c r="B2442" s="104" t="s">
        <v>2444</v>
      </c>
      <c r="C2442" s="284">
        <v>452</v>
      </c>
      <c r="D2442" s="285">
        <v>106.50884955752213</v>
      </c>
      <c r="E2442" s="286">
        <v>0.13347639722966198</v>
      </c>
      <c r="F2442" s="285">
        <v>273</v>
      </c>
      <c r="G2442" s="284">
        <v>247</v>
      </c>
      <c r="H2442" s="285">
        <v>0</v>
      </c>
      <c r="I2442" s="286">
        <v>0</v>
      </c>
      <c r="J2442" s="285">
        <v>0</v>
      </c>
      <c r="K2442" s="284">
        <v>0</v>
      </c>
      <c r="L2442" s="285">
        <v>0</v>
      </c>
      <c r="M2442" s="286">
        <v>0</v>
      </c>
      <c r="N2442" s="285">
        <v>0</v>
      </c>
    </row>
    <row r="2443" spans="2:14" x14ac:dyDescent="0.2">
      <c r="B2443" s="104" t="s">
        <v>2445</v>
      </c>
      <c r="C2443" s="284">
        <v>311</v>
      </c>
      <c r="D2443" s="285">
        <v>152.63022508038586</v>
      </c>
      <c r="E2443" s="286">
        <v>0.15022279609094125</v>
      </c>
      <c r="F2443" s="285">
        <v>439</v>
      </c>
      <c r="G2443" s="284">
        <v>653</v>
      </c>
      <c r="H2443" s="285">
        <v>0</v>
      </c>
      <c r="I2443" s="286">
        <v>0</v>
      </c>
      <c r="J2443" s="285">
        <v>0</v>
      </c>
      <c r="K2443" s="284">
        <v>409</v>
      </c>
      <c r="L2443" s="285">
        <v>127.23471882640587</v>
      </c>
      <c r="M2443" s="286">
        <v>0.19701593118696437</v>
      </c>
      <c r="N2443" s="285">
        <v>453</v>
      </c>
    </row>
    <row r="2444" spans="2:14" x14ac:dyDescent="0.2">
      <c r="B2444" s="104" t="s">
        <v>2446</v>
      </c>
      <c r="C2444" s="284">
        <v>1290</v>
      </c>
      <c r="D2444" s="285">
        <v>138.6968992248062</v>
      </c>
      <c r="E2444" s="286">
        <v>0.14708749995889558</v>
      </c>
      <c r="F2444" s="285">
        <v>325</v>
      </c>
      <c r="G2444" s="284">
        <v>597</v>
      </c>
      <c r="H2444" s="285">
        <v>0</v>
      </c>
      <c r="I2444" s="286">
        <v>0</v>
      </c>
      <c r="J2444" s="285">
        <v>0</v>
      </c>
      <c r="K2444" s="284">
        <v>117</v>
      </c>
      <c r="L2444" s="285">
        <v>94.726495726495727</v>
      </c>
      <c r="M2444" s="286">
        <v>0.19763543635650338</v>
      </c>
      <c r="N2444" s="285">
        <v>376</v>
      </c>
    </row>
    <row r="2445" spans="2:14" x14ac:dyDescent="0.2">
      <c r="B2445" s="104" t="s">
        <v>2447</v>
      </c>
      <c r="C2445" s="284">
        <v>612</v>
      </c>
      <c r="D2445" s="285">
        <v>139.93627450980392</v>
      </c>
      <c r="E2445" s="286">
        <v>0.15019019075194184</v>
      </c>
      <c r="F2445" s="285">
        <v>347</v>
      </c>
      <c r="G2445" s="284">
        <v>257</v>
      </c>
      <c r="H2445" s="285">
        <v>0</v>
      </c>
      <c r="I2445" s="286">
        <v>0</v>
      </c>
      <c r="J2445" s="285">
        <v>0</v>
      </c>
      <c r="K2445" s="284">
        <v>15</v>
      </c>
      <c r="L2445" s="285">
        <v>106.86666666666666</v>
      </c>
      <c r="M2445" s="286">
        <v>0.19927896568871217</v>
      </c>
      <c r="N2445" s="285">
        <v>181</v>
      </c>
    </row>
    <row r="2446" spans="2:14" x14ac:dyDescent="0.2">
      <c r="B2446" s="104" t="s">
        <v>2448</v>
      </c>
      <c r="C2446" s="284">
        <v>1067</v>
      </c>
      <c r="D2446" s="285">
        <v>128.12464854732897</v>
      </c>
      <c r="E2446" s="286">
        <v>0.14161922165315821</v>
      </c>
      <c r="F2446" s="285">
        <v>330</v>
      </c>
      <c r="G2446" s="284">
        <v>421</v>
      </c>
      <c r="H2446" s="285">
        <v>0</v>
      </c>
      <c r="I2446" s="286">
        <v>0</v>
      </c>
      <c r="J2446" s="285">
        <v>0</v>
      </c>
      <c r="K2446" s="284">
        <v>20</v>
      </c>
      <c r="L2446" s="285">
        <v>79.849999999999994</v>
      </c>
      <c r="M2446" s="286">
        <v>0.19858244217856247</v>
      </c>
      <c r="N2446" s="285">
        <v>137</v>
      </c>
    </row>
    <row r="2447" spans="2:14" x14ac:dyDescent="0.2">
      <c r="B2447" s="104" t="s">
        <v>2449</v>
      </c>
      <c r="C2447" s="284">
        <v>822</v>
      </c>
      <c r="D2447" s="285">
        <v>108.05717761557177</v>
      </c>
      <c r="E2447" s="286">
        <v>9.7525706411643043E-2</v>
      </c>
      <c r="F2447" s="285">
        <v>375</v>
      </c>
      <c r="G2447" s="284">
        <v>189</v>
      </c>
      <c r="H2447" s="285">
        <v>0</v>
      </c>
      <c r="I2447" s="286">
        <v>0</v>
      </c>
      <c r="J2447" s="285">
        <v>0</v>
      </c>
      <c r="K2447" s="284">
        <v>0</v>
      </c>
      <c r="L2447" s="285">
        <v>0</v>
      </c>
      <c r="M2447" s="286">
        <v>0</v>
      </c>
      <c r="N2447" s="285">
        <v>0</v>
      </c>
    </row>
    <row r="2448" spans="2:14" x14ac:dyDescent="0.2">
      <c r="B2448" s="104" t="s">
        <v>2450</v>
      </c>
      <c r="C2448" s="284">
        <v>36</v>
      </c>
      <c r="D2448" s="285">
        <v>174.30555555555554</v>
      </c>
      <c r="E2448" s="286">
        <v>0.11868285671054624</v>
      </c>
      <c r="F2448" s="285">
        <v>266</v>
      </c>
      <c r="G2448" s="284">
        <v>3</v>
      </c>
      <c r="H2448" s="285">
        <v>0</v>
      </c>
      <c r="I2448" s="286">
        <v>0</v>
      </c>
      <c r="J2448" s="285">
        <v>0</v>
      </c>
      <c r="K2448" s="284">
        <v>0</v>
      </c>
      <c r="L2448" s="285">
        <v>0</v>
      </c>
      <c r="M2448" s="286">
        <v>0</v>
      </c>
      <c r="N2448" s="285">
        <v>0</v>
      </c>
    </row>
    <row r="2449" spans="2:15" x14ac:dyDescent="0.2">
      <c r="B2449" s="104" t="s">
        <v>2451</v>
      </c>
      <c r="C2449" s="284">
        <v>1549</v>
      </c>
      <c r="D2449" s="285">
        <v>157.83473208521627</v>
      </c>
      <c r="E2449" s="286">
        <v>0.13809959556248441</v>
      </c>
      <c r="F2449" s="285">
        <v>544</v>
      </c>
      <c r="G2449" s="284">
        <v>737</v>
      </c>
      <c r="H2449" s="285">
        <v>0</v>
      </c>
      <c r="I2449" s="286">
        <v>0</v>
      </c>
      <c r="J2449" s="285">
        <v>0</v>
      </c>
      <c r="K2449" s="284">
        <v>38</v>
      </c>
      <c r="L2449" s="285">
        <v>98.71052631578948</v>
      </c>
      <c r="M2449" s="286">
        <v>0.19803600654664488</v>
      </c>
      <c r="N2449" s="285">
        <v>214</v>
      </c>
    </row>
    <row r="2450" spans="2:15" x14ac:dyDescent="0.2">
      <c r="B2450" s="105" t="s">
        <v>2452</v>
      </c>
      <c r="C2450" s="287">
        <v>205</v>
      </c>
      <c r="D2450" s="288">
        <v>123.24878048780488</v>
      </c>
      <c r="E2450" s="289">
        <v>0.14303830432862696</v>
      </c>
      <c r="F2450" s="288">
        <v>364</v>
      </c>
      <c r="G2450" s="287">
        <v>84</v>
      </c>
      <c r="H2450" s="288">
        <v>0</v>
      </c>
      <c r="I2450" s="289">
        <v>0</v>
      </c>
      <c r="J2450" s="288">
        <v>0</v>
      </c>
      <c r="K2450" s="287">
        <v>0</v>
      </c>
      <c r="L2450" s="288">
        <v>0</v>
      </c>
      <c r="M2450" s="289">
        <v>0</v>
      </c>
      <c r="N2450" s="288">
        <v>0</v>
      </c>
    </row>
    <row r="2452" spans="2:15" x14ac:dyDescent="0.2">
      <c r="O2452" s="12" t="s">
        <v>313</v>
      </c>
    </row>
    <row r="2453" spans="2:15" x14ac:dyDescent="0.2">
      <c r="O2453" s="12" t="s">
        <v>348</v>
      </c>
    </row>
    <row r="2454" spans="2:15" x14ac:dyDescent="0.2">
      <c r="B2454" s="3" t="s">
        <v>0</v>
      </c>
      <c r="C2454" s="272"/>
      <c r="D2454" s="273"/>
      <c r="E2454" s="274"/>
      <c r="F2454" s="274"/>
      <c r="G2454" s="272"/>
      <c r="H2454" s="273"/>
      <c r="I2454" s="274"/>
      <c r="J2454" s="274"/>
      <c r="K2454" s="272"/>
      <c r="L2454" s="273"/>
      <c r="M2454" s="274"/>
      <c r="N2454" s="274"/>
    </row>
    <row r="2455" spans="2:15" x14ac:dyDescent="0.2">
      <c r="B2455" s="3" t="s">
        <v>277</v>
      </c>
      <c r="C2455" s="272"/>
      <c r="D2455" s="273"/>
      <c r="E2455" s="274"/>
      <c r="F2455" s="274"/>
      <c r="G2455" s="272"/>
      <c r="H2455" s="273"/>
      <c r="I2455" s="274"/>
      <c r="J2455" s="274"/>
      <c r="K2455" s="272"/>
      <c r="L2455" s="273"/>
      <c r="M2455" s="274"/>
      <c r="N2455" s="274"/>
    </row>
    <row r="2456" spans="2:15" x14ac:dyDescent="0.2">
      <c r="B2456" s="103" t="s">
        <v>308</v>
      </c>
      <c r="C2456" s="272"/>
      <c r="D2456" s="273"/>
      <c r="E2456" s="274"/>
      <c r="F2456" s="274"/>
      <c r="G2456" s="272"/>
      <c r="H2456" s="273"/>
      <c r="I2456" s="274"/>
      <c r="J2456" s="274"/>
      <c r="K2456" s="272"/>
      <c r="L2456" s="273"/>
      <c r="M2456" s="274"/>
      <c r="N2456" s="274"/>
    </row>
    <row r="2457" spans="2:15" x14ac:dyDescent="0.2">
      <c r="B2457" s="3"/>
      <c r="C2457" s="101"/>
      <c r="D2457" s="101"/>
      <c r="E2457" s="101"/>
      <c r="F2457" s="101"/>
      <c r="G2457" s="101"/>
      <c r="H2457" s="101"/>
      <c r="I2457" s="101"/>
      <c r="J2457" s="101"/>
      <c r="K2457" s="101"/>
      <c r="L2457" s="101"/>
      <c r="M2457" s="101"/>
      <c r="N2457" s="101"/>
    </row>
    <row r="2458" spans="2:15" x14ac:dyDescent="0.2">
      <c r="B2458" s="109"/>
      <c r="C2458" s="180" t="s">
        <v>152</v>
      </c>
      <c r="D2458" s="275"/>
      <c r="E2458" s="276"/>
      <c r="F2458" s="277"/>
      <c r="G2458" s="180" t="s">
        <v>2699</v>
      </c>
      <c r="H2458" s="275"/>
      <c r="I2458" s="276"/>
      <c r="J2458" s="277"/>
      <c r="K2458" s="180" t="s">
        <v>376</v>
      </c>
      <c r="L2458" s="275"/>
      <c r="M2458" s="276"/>
      <c r="N2458" s="277"/>
    </row>
    <row r="2459" spans="2:15" ht="25.5" x14ac:dyDescent="0.2">
      <c r="B2459" s="181" t="s">
        <v>314</v>
      </c>
      <c r="C2459" s="278" t="s">
        <v>2853</v>
      </c>
      <c r="D2459" s="279" t="s">
        <v>2850</v>
      </c>
      <c r="E2459" s="280" t="s">
        <v>2851</v>
      </c>
      <c r="F2459" s="279" t="s">
        <v>2852</v>
      </c>
      <c r="G2459" s="278" t="s">
        <v>2853</v>
      </c>
      <c r="H2459" s="279" t="s">
        <v>2850</v>
      </c>
      <c r="I2459" s="280" t="s">
        <v>2851</v>
      </c>
      <c r="J2459" s="279" t="s">
        <v>2852</v>
      </c>
      <c r="K2459" s="278" t="s">
        <v>2853</v>
      </c>
      <c r="L2459" s="279" t="s">
        <v>2850</v>
      </c>
      <c r="M2459" s="280" t="s">
        <v>2851</v>
      </c>
      <c r="N2459" s="279" t="s">
        <v>2852</v>
      </c>
    </row>
    <row r="2460" spans="2:15" x14ac:dyDescent="0.2">
      <c r="B2460" s="129" t="s">
        <v>2453</v>
      </c>
      <c r="C2460" s="281">
        <v>860</v>
      </c>
      <c r="D2460" s="282">
        <v>153.53720930232558</v>
      </c>
      <c r="E2460" s="283">
        <v>0.16668875852587961</v>
      </c>
      <c r="F2460" s="282">
        <v>624</v>
      </c>
      <c r="G2460" s="281">
        <v>627</v>
      </c>
      <c r="H2460" s="282">
        <v>0</v>
      </c>
      <c r="I2460" s="283">
        <v>0</v>
      </c>
      <c r="J2460" s="282">
        <v>0</v>
      </c>
      <c r="K2460" s="281">
        <v>58</v>
      </c>
      <c r="L2460" s="282">
        <v>132.37931034482759</v>
      </c>
      <c r="M2460" s="283">
        <v>0.19945965605029348</v>
      </c>
      <c r="N2460" s="282">
        <v>501</v>
      </c>
    </row>
    <row r="2461" spans="2:15" x14ac:dyDescent="0.2">
      <c r="B2461" s="104" t="s">
        <v>2454</v>
      </c>
      <c r="C2461" s="284">
        <v>780</v>
      </c>
      <c r="D2461" s="285">
        <v>157.29615384615386</v>
      </c>
      <c r="E2461" s="286">
        <v>0.17069553446090624</v>
      </c>
      <c r="F2461" s="285">
        <v>525</v>
      </c>
      <c r="G2461" s="284">
        <v>493</v>
      </c>
      <c r="H2461" s="285">
        <v>0</v>
      </c>
      <c r="I2461" s="286">
        <v>0</v>
      </c>
      <c r="J2461" s="285">
        <v>0</v>
      </c>
      <c r="K2461" s="284">
        <v>51</v>
      </c>
      <c r="L2461" s="285">
        <v>101.56862745098039</v>
      </c>
      <c r="M2461" s="286">
        <v>0.20138402923567367</v>
      </c>
      <c r="N2461" s="285">
        <v>286</v>
      </c>
    </row>
    <row r="2462" spans="2:15" x14ac:dyDescent="0.2">
      <c r="B2462" s="104" t="s">
        <v>2455</v>
      </c>
      <c r="C2462" s="284">
        <v>1173</v>
      </c>
      <c r="D2462" s="285">
        <v>197.24381926683716</v>
      </c>
      <c r="E2462" s="286">
        <v>0.16872670470000806</v>
      </c>
      <c r="F2462" s="285">
        <v>485</v>
      </c>
      <c r="G2462" s="284">
        <v>529</v>
      </c>
      <c r="H2462" s="285">
        <v>0</v>
      </c>
      <c r="I2462" s="286">
        <v>0</v>
      </c>
      <c r="J2462" s="285">
        <v>0</v>
      </c>
      <c r="K2462" s="284">
        <v>138</v>
      </c>
      <c r="L2462" s="285">
        <v>115.10144927536231</v>
      </c>
      <c r="M2462" s="286">
        <v>0.19919239547540823</v>
      </c>
      <c r="N2462" s="285">
        <v>403</v>
      </c>
    </row>
    <row r="2463" spans="2:15" x14ac:dyDescent="0.2">
      <c r="B2463" s="104" t="s">
        <v>2456</v>
      </c>
      <c r="C2463" s="284">
        <v>0</v>
      </c>
      <c r="D2463" s="285">
        <v>0</v>
      </c>
      <c r="E2463" s="286">
        <v>0</v>
      </c>
      <c r="F2463" s="285">
        <v>0</v>
      </c>
      <c r="G2463" s="284">
        <v>0</v>
      </c>
      <c r="H2463" s="285">
        <v>0</v>
      </c>
      <c r="I2463" s="286">
        <v>0</v>
      </c>
      <c r="J2463" s="285">
        <v>0</v>
      </c>
      <c r="K2463" s="284">
        <v>0</v>
      </c>
      <c r="L2463" s="285">
        <v>0</v>
      </c>
      <c r="M2463" s="286">
        <v>0</v>
      </c>
      <c r="N2463" s="285">
        <v>0</v>
      </c>
    </row>
    <row r="2464" spans="2:15" x14ac:dyDescent="0.2">
      <c r="B2464" s="104" t="s">
        <v>2457</v>
      </c>
      <c r="C2464" s="284">
        <v>16</v>
      </c>
      <c r="D2464" s="285">
        <v>269.625</v>
      </c>
      <c r="E2464" s="286">
        <v>0.1431083098357937</v>
      </c>
      <c r="F2464" s="285">
        <v>492</v>
      </c>
      <c r="G2464" s="284">
        <v>1</v>
      </c>
      <c r="H2464" s="285">
        <v>0</v>
      </c>
      <c r="I2464" s="286">
        <v>0</v>
      </c>
      <c r="J2464" s="285">
        <v>0</v>
      </c>
      <c r="K2464" s="284">
        <v>0</v>
      </c>
      <c r="L2464" s="285">
        <v>0</v>
      </c>
      <c r="M2464" s="286">
        <v>0</v>
      </c>
      <c r="N2464" s="285">
        <v>0</v>
      </c>
    </row>
    <row r="2465" spans="2:14" x14ac:dyDescent="0.2">
      <c r="B2465" s="104" t="s">
        <v>2458</v>
      </c>
      <c r="C2465" s="284">
        <v>793</v>
      </c>
      <c r="D2465" s="285">
        <v>153.36191677175285</v>
      </c>
      <c r="E2465" s="286">
        <v>0.17836233295397208</v>
      </c>
      <c r="F2465" s="285">
        <v>365</v>
      </c>
      <c r="G2465" s="284">
        <v>271</v>
      </c>
      <c r="H2465" s="285">
        <v>0</v>
      </c>
      <c r="I2465" s="286">
        <v>0</v>
      </c>
      <c r="J2465" s="285">
        <v>0</v>
      </c>
      <c r="K2465" s="284">
        <v>5</v>
      </c>
      <c r="L2465" s="285">
        <v>90.6</v>
      </c>
      <c r="M2465" s="286">
        <v>0.2039621791985593</v>
      </c>
      <c r="N2465" s="285">
        <v>176</v>
      </c>
    </row>
    <row r="2466" spans="2:14" x14ac:dyDescent="0.2">
      <c r="B2466" s="104" t="s">
        <v>2459</v>
      </c>
      <c r="C2466" s="284">
        <v>345</v>
      </c>
      <c r="D2466" s="285">
        <v>197.1855072463768</v>
      </c>
      <c r="E2466" s="286">
        <v>0.18327123625714914</v>
      </c>
      <c r="F2466" s="285">
        <v>579</v>
      </c>
      <c r="G2466" s="284">
        <v>286</v>
      </c>
      <c r="H2466" s="285">
        <v>0</v>
      </c>
      <c r="I2466" s="286">
        <v>0</v>
      </c>
      <c r="J2466" s="285">
        <v>0</v>
      </c>
      <c r="K2466" s="284">
        <v>83</v>
      </c>
      <c r="L2466" s="285">
        <v>100.21686746987952</v>
      </c>
      <c r="M2466" s="286">
        <v>0.1982127963779341</v>
      </c>
      <c r="N2466" s="285">
        <v>255</v>
      </c>
    </row>
    <row r="2467" spans="2:14" x14ac:dyDescent="0.2">
      <c r="B2467" s="104" t="s">
        <v>2460</v>
      </c>
      <c r="C2467" s="284">
        <v>702</v>
      </c>
      <c r="D2467" s="285">
        <v>171.38461538461539</v>
      </c>
      <c r="E2467" s="286">
        <v>0.18375650643923658</v>
      </c>
      <c r="F2467" s="285">
        <v>427</v>
      </c>
      <c r="G2467" s="284">
        <v>318</v>
      </c>
      <c r="H2467" s="285">
        <v>0</v>
      </c>
      <c r="I2467" s="286">
        <v>0</v>
      </c>
      <c r="J2467" s="285">
        <v>0</v>
      </c>
      <c r="K2467" s="284">
        <v>59</v>
      </c>
      <c r="L2467" s="285">
        <v>87.288135593220332</v>
      </c>
      <c r="M2467" s="286">
        <v>0.19742390554320322</v>
      </c>
      <c r="N2467" s="285">
        <v>206</v>
      </c>
    </row>
    <row r="2468" spans="2:14" x14ac:dyDescent="0.2">
      <c r="B2468" s="104" t="s">
        <v>2461</v>
      </c>
      <c r="C2468" s="284">
        <v>1125</v>
      </c>
      <c r="D2468" s="285">
        <v>145.91022222222222</v>
      </c>
      <c r="E2468" s="286">
        <v>0.15097048446967332</v>
      </c>
      <c r="F2468" s="285">
        <v>346</v>
      </c>
      <c r="G2468" s="284">
        <v>358</v>
      </c>
      <c r="H2468" s="285">
        <v>0</v>
      </c>
      <c r="I2468" s="286">
        <v>0</v>
      </c>
      <c r="J2468" s="285">
        <v>0</v>
      </c>
      <c r="K2468" s="284">
        <v>40</v>
      </c>
      <c r="L2468" s="285">
        <v>97.1</v>
      </c>
      <c r="M2468" s="286">
        <v>0.1961616161616162</v>
      </c>
      <c r="N2468" s="285">
        <v>186</v>
      </c>
    </row>
    <row r="2469" spans="2:14" x14ac:dyDescent="0.2">
      <c r="B2469" s="104" t="s">
        <v>2462</v>
      </c>
      <c r="C2469" s="284">
        <v>0</v>
      </c>
      <c r="D2469" s="285">
        <v>0</v>
      </c>
      <c r="E2469" s="286">
        <v>0</v>
      </c>
      <c r="F2469" s="285">
        <v>0</v>
      </c>
      <c r="G2469" s="284">
        <v>0</v>
      </c>
      <c r="H2469" s="285">
        <v>0</v>
      </c>
      <c r="I2469" s="286">
        <v>0</v>
      </c>
      <c r="J2469" s="285">
        <v>0</v>
      </c>
      <c r="K2469" s="284">
        <v>0</v>
      </c>
      <c r="L2469" s="285">
        <v>0</v>
      </c>
      <c r="M2469" s="286">
        <v>0</v>
      </c>
      <c r="N2469" s="285">
        <v>0</v>
      </c>
    </row>
    <row r="2470" spans="2:14" x14ac:dyDescent="0.2">
      <c r="B2470" s="104" t="s">
        <v>2463</v>
      </c>
      <c r="C2470" s="284">
        <v>0</v>
      </c>
      <c r="D2470" s="285">
        <v>0</v>
      </c>
      <c r="E2470" s="286">
        <v>0</v>
      </c>
      <c r="F2470" s="285">
        <v>0</v>
      </c>
      <c r="G2470" s="284">
        <v>0</v>
      </c>
      <c r="H2470" s="285">
        <v>0</v>
      </c>
      <c r="I2470" s="286">
        <v>0</v>
      </c>
      <c r="J2470" s="285">
        <v>0</v>
      </c>
      <c r="K2470" s="284">
        <v>0</v>
      </c>
      <c r="L2470" s="285">
        <v>0</v>
      </c>
      <c r="M2470" s="286">
        <v>0</v>
      </c>
      <c r="N2470" s="285">
        <v>0</v>
      </c>
    </row>
    <row r="2471" spans="2:14" x14ac:dyDescent="0.2">
      <c r="B2471" s="104" t="s">
        <v>2464</v>
      </c>
      <c r="C2471" s="284">
        <v>1249</v>
      </c>
      <c r="D2471" s="285">
        <v>210.38430744595678</v>
      </c>
      <c r="E2471" s="286">
        <v>0.14497623177659191</v>
      </c>
      <c r="F2471" s="285">
        <v>1213</v>
      </c>
      <c r="G2471" s="284">
        <v>274</v>
      </c>
      <c r="H2471" s="285">
        <v>0</v>
      </c>
      <c r="I2471" s="286">
        <v>0</v>
      </c>
      <c r="J2471" s="285">
        <v>0</v>
      </c>
      <c r="K2471" s="284">
        <v>12</v>
      </c>
      <c r="L2471" s="285">
        <v>145.91666666666666</v>
      </c>
      <c r="M2471" s="286">
        <v>0.1918483620028486</v>
      </c>
      <c r="N2471" s="285">
        <v>257</v>
      </c>
    </row>
    <row r="2472" spans="2:14" x14ac:dyDescent="0.2">
      <c r="B2472" s="104" t="s">
        <v>2465</v>
      </c>
      <c r="C2472" s="284">
        <v>0</v>
      </c>
      <c r="D2472" s="285">
        <v>0</v>
      </c>
      <c r="E2472" s="286">
        <v>0</v>
      </c>
      <c r="F2472" s="285">
        <v>0</v>
      </c>
      <c r="G2472" s="284">
        <v>0</v>
      </c>
      <c r="H2472" s="285">
        <v>0</v>
      </c>
      <c r="I2472" s="286">
        <v>0</v>
      </c>
      <c r="J2472" s="285">
        <v>0</v>
      </c>
      <c r="K2472" s="284">
        <v>0</v>
      </c>
      <c r="L2472" s="285">
        <v>0</v>
      </c>
      <c r="M2472" s="286">
        <v>0</v>
      </c>
      <c r="N2472" s="285">
        <v>0</v>
      </c>
    </row>
    <row r="2473" spans="2:14" x14ac:dyDescent="0.2">
      <c r="B2473" s="104" t="s">
        <v>2466</v>
      </c>
      <c r="C2473" s="284">
        <v>1006</v>
      </c>
      <c r="D2473" s="285">
        <v>293.66500994035783</v>
      </c>
      <c r="E2473" s="286">
        <v>0.23665170839868566</v>
      </c>
      <c r="F2473" s="285">
        <v>3424</v>
      </c>
      <c r="G2473" s="284">
        <v>253</v>
      </c>
      <c r="H2473" s="285">
        <v>0</v>
      </c>
      <c r="I2473" s="286">
        <v>0</v>
      </c>
      <c r="J2473" s="285">
        <v>0</v>
      </c>
      <c r="K2473" s="284">
        <v>7</v>
      </c>
      <c r="L2473" s="285">
        <v>98</v>
      </c>
      <c r="M2473" s="286">
        <v>0.19994170795686395</v>
      </c>
      <c r="N2473" s="285">
        <v>206</v>
      </c>
    </row>
    <row r="2474" spans="2:14" x14ac:dyDescent="0.2">
      <c r="B2474" s="104" t="s">
        <v>2467</v>
      </c>
      <c r="C2474" s="284">
        <v>0</v>
      </c>
      <c r="D2474" s="285">
        <v>0</v>
      </c>
      <c r="E2474" s="286">
        <v>0</v>
      </c>
      <c r="F2474" s="285">
        <v>0</v>
      </c>
      <c r="G2474" s="284">
        <v>20</v>
      </c>
      <c r="H2474" s="285">
        <v>0</v>
      </c>
      <c r="I2474" s="286">
        <v>0</v>
      </c>
      <c r="J2474" s="285">
        <v>0</v>
      </c>
      <c r="K2474" s="284">
        <v>0</v>
      </c>
      <c r="L2474" s="285">
        <v>0</v>
      </c>
      <c r="M2474" s="286">
        <v>0</v>
      </c>
      <c r="N2474" s="285">
        <v>0</v>
      </c>
    </row>
    <row r="2475" spans="2:14" x14ac:dyDescent="0.2">
      <c r="B2475" s="104" t="s">
        <v>2468</v>
      </c>
      <c r="C2475" s="284">
        <v>2</v>
      </c>
      <c r="D2475" s="285">
        <v>359.5</v>
      </c>
      <c r="E2475" s="286">
        <v>0.1647193585337916</v>
      </c>
      <c r="F2475" s="285">
        <v>417</v>
      </c>
      <c r="G2475" s="284">
        <v>0</v>
      </c>
      <c r="H2475" s="285">
        <v>0</v>
      </c>
      <c r="I2475" s="286">
        <v>0</v>
      </c>
      <c r="J2475" s="285">
        <v>0</v>
      </c>
      <c r="K2475" s="284">
        <v>0</v>
      </c>
      <c r="L2475" s="285">
        <v>0</v>
      </c>
      <c r="M2475" s="286">
        <v>0</v>
      </c>
      <c r="N2475" s="285">
        <v>0</v>
      </c>
    </row>
    <row r="2476" spans="2:14" x14ac:dyDescent="0.2">
      <c r="B2476" s="104" t="s">
        <v>2469</v>
      </c>
      <c r="C2476" s="284">
        <v>105</v>
      </c>
      <c r="D2476" s="285">
        <v>165.29523809523809</v>
      </c>
      <c r="E2476" s="286">
        <v>0.15538465670519352</v>
      </c>
      <c r="F2476" s="285">
        <v>1302</v>
      </c>
      <c r="G2476" s="284">
        <v>23</v>
      </c>
      <c r="H2476" s="285">
        <v>0</v>
      </c>
      <c r="I2476" s="286">
        <v>0</v>
      </c>
      <c r="J2476" s="285">
        <v>0</v>
      </c>
      <c r="K2476" s="284">
        <v>0</v>
      </c>
      <c r="L2476" s="285">
        <v>0</v>
      </c>
      <c r="M2476" s="286">
        <v>0</v>
      </c>
      <c r="N2476" s="285">
        <v>0</v>
      </c>
    </row>
    <row r="2477" spans="2:14" x14ac:dyDescent="0.2">
      <c r="B2477" s="104" t="s">
        <v>2470</v>
      </c>
      <c r="C2477" s="284">
        <v>12</v>
      </c>
      <c r="D2477" s="285">
        <v>167.08333333333334</v>
      </c>
      <c r="E2477" s="286">
        <v>0.17641882974043122</v>
      </c>
      <c r="F2477" s="285">
        <v>300</v>
      </c>
      <c r="G2477" s="284">
        <v>5</v>
      </c>
      <c r="H2477" s="285">
        <v>0</v>
      </c>
      <c r="I2477" s="286">
        <v>0</v>
      </c>
      <c r="J2477" s="285">
        <v>0</v>
      </c>
      <c r="K2477" s="284">
        <v>0</v>
      </c>
      <c r="L2477" s="285">
        <v>0</v>
      </c>
      <c r="M2477" s="286">
        <v>0</v>
      </c>
      <c r="N2477" s="285">
        <v>0</v>
      </c>
    </row>
    <row r="2478" spans="2:14" x14ac:dyDescent="0.2">
      <c r="B2478" s="104" t="s">
        <v>2471</v>
      </c>
      <c r="C2478" s="284">
        <v>36</v>
      </c>
      <c r="D2478" s="285">
        <v>1630.9166666666667</v>
      </c>
      <c r="E2478" s="286">
        <v>0.42717450616610275</v>
      </c>
      <c r="F2478" s="285">
        <v>2917</v>
      </c>
      <c r="G2478" s="284">
        <v>2</v>
      </c>
      <c r="H2478" s="285">
        <v>0</v>
      </c>
      <c r="I2478" s="286">
        <v>0</v>
      </c>
      <c r="J2478" s="285">
        <v>0</v>
      </c>
      <c r="K2478" s="284">
        <v>0</v>
      </c>
      <c r="L2478" s="285">
        <v>0</v>
      </c>
      <c r="M2478" s="286">
        <v>0</v>
      </c>
      <c r="N2478" s="285">
        <v>0</v>
      </c>
    </row>
    <row r="2479" spans="2:14" x14ac:dyDescent="0.2">
      <c r="B2479" s="104" t="s">
        <v>2472</v>
      </c>
      <c r="C2479" s="284">
        <v>0</v>
      </c>
      <c r="D2479" s="285">
        <v>0</v>
      </c>
      <c r="E2479" s="286">
        <v>0</v>
      </c>
      <c r="F2479" s="285">
        <v>0</v>
      </c>
      <c r="G2479" s="284">
        <v>0</v>
      </c>
      <c r="H2479" s="285">
        <v>0</v>
      </c>
      <c r="I2479" s="286">
        <v>0</v>
      </c>
      <c r="J2479" s="285">
        <v>0</v>
      </c>
      <c r="K2479" s="284">
        <v>0</v>
      </c>
      <c r="L2479" s="285">
        <v>0</v>
      </c>
      <c r="M2479" s="286">
        <v>0</v>
      </c>
      <c r="N2479" s="285">
        <v>0</v>
      </c>
    </row>
    <row r="2480" spans="2:14" x14ac:dyDescent="0.2">
      <c r="B2480" s="104" t="s">
        <v>2473</v>
      </c>
      <c r="C2480" s="284">
        <v>47</v>
      </c>
      <c r="D2480" s="285">
        <v>1944.5319148936171</v>
      </c>
      <c r="E2480" s="286">
        <v>0.55500361326523806</v>
      </c>
      <c r="F2480" s="285">
        <v>4101</v>
      </c>
      <c r="G2480" s="284">
        <v>0</v>
      </c>
      <c r="H2480" s="285">
        <v>0</v>
      </c>
      <c r="I2480" s="286">
        <v>0</v>
      </c>
      <c r="J2480" s="285">
        <v>0</v>
      </c>
      <c r="K2480" s="284">
        <v>0</v>
      </c>
      <c r="L2480" s="285">
        <v>0</v>
      </c>
      <c r="M2480" s="286">
        <v>0</v>
      </c>
      <c r="N2480" s="285">
        <v>0</v>
      </c>
    </row>
    <row r="2481" spans="2:14" x14ac:dyDescent="0.2">
      <c r="B2481" s="104" t="s">
        <v>2474</v>
      </c>
      <c r="C2481" s="284">
        <v>156</v>
      </c>
      <c r="D2481" s="285">
        <v>308.66666666666669</v>
      </c>
      <c r="E2481" s="286">
        <v>0.26211589232737276</v>
      </c>
      <c r="F2481" s="285">
        <v>670</v>
      </c>
      <c r="G2481" s="284">
        <v>21</v>
      </c>
      <c r="H2481" s="285">
        <v>0</v>
      </c>
      <c r="I2481" s="286">
        <v>0</v>
      </c>
      <c r="J2481" s="285">
        <v>0</v>
      </c>
      <c r="K2481" s="284">
        <v>0</v>
      </c>
      <c r="L2481" s="285">
        <v>0</v>
      </c>
      <c r="M2481" s="286">
        <v>0</v>
      </c>
      <c r="N2481" s="285">
        <v>0</v>
      </c>
    </row>
    <row r="2482" spans="2:14" x14ac:dyDescent="0.2">
      <c r="B2482" s="104" t="s">
        <v>2475</v>
      </c>
      <c r="C2482" s="284">
        <v>280</v>
      </c>
      <c r="D2482" s="285">
        <v>1087.5214285714285</v>
      </c>
      <c r="E2482" s="286">
        <v>0.32183691803625214</v>
      </c>
      <c r="F2482" s="285">
        <v>3442</v>
      </c>
      <c r="G2482" s="284">
        <v>8</v>
      </c>
      <c r="H2482" s="285">
        <v>0</v>
      </c>
      <c r="I2482" s="286">
        <v>0</v>
      </c>
      <c r="J2482" s="285">
        <v>0</v>
      </c>
      <c r="K2482" s="284">
        <v>0</v>
      </c>
      <c r="L2482" s="285">
        <v>0</v>
      </c>
      <c r="M2482" s="286">
        <v>0</v>
      </c>
      <c r="N2482" s="285">
        <v>0</v>
      </c>
    </row>
    <row r="2483" spans="2:14" x14ac:dyDescent="0.2">
      <c r="B2483" s="104" t="s">
        <v>2476</v>
      </c>
      <c r="C2483" s="284">
        <v>27</v>
      </c>
      <c r="D2483" s="285">
        <v>2113.5185185185187</v>
      </c>
      <c r="E2483" s="286">
        <v>0.52103686930479731</v>
      </c>
      <c r="F2483" s="285">
        <v>3407</v>
      </c>
      <c r="G2483" s="284">
        <v>1</v>
      </c>
      <c r="H2483" s="285">
        <v>0</v>
      </c>
      <c r="I2483" s="286">
        <v>0</v>
      </c>
      <c r="J2483" s="285">
        <v>0</v>
      </c>
      <c r="K2483" s="284">
        <v>0</v>
      </c>
      <c r="L2483" s="285">
        <v>0</v>
      </c>
      <c r="M2483" s="286">
        <v>0</v>
      </c>
      <c r="N2483" s="285">
        <v>0</v>
      </c>
    </row>
    <row r="2484" spans="2:14" x14ac:dyDescent="0.2">
      <c r="B2484" s="104" t="s">
        <v>2477</v>
      </c>
      <c r="C2484" s="284">
        <v>10</v>
      </c>
      <c r="D2484" s="285">
        <v>169.7</v>
      </c>
      <c r="E2484" s="286">
        <v>0.17124117053481336</v>
      </c>
      <c r="F2484" s="285">
        <v>376</v>
      </c>
      <c r="G2484" s="284">
        <v>5</v>
      </c>
      <c r="H2484" s="285">
        <v>0</v>
      </c>
      <c r="I2484" s="286">
        <v>0</v>
      </c>
      <c r="J2484" s="285">
        <v>0</v>
      </c>
      <c r="K2484" s="284">
        <v>0</v>
      </c>
      <c r="L2484" s="285">
        <v>0</v>
      </c>
      <c r="M2484" s="286">
        <v>0</v>
      </c>
      <c r="N2484" s="285">
        <v>0</v>
      </c>
    </row>
    <row r="2485" spans="2:14" x14ac:dyDescent="0.2">
      <c r="B2485" s="104" t="s">
        <v>2478</v>
      </c>
      <c r="C2485" s="284">
        <v>29</v>
      </c>
      <c r="D2485" s="285">
        <v>2202.4827586206898</v>
      </c>
      <c r="E2485" s="286">
        <v>0.45290618108589142</v>
      </c>
      <c r="F2485" s="285">
        <v>14444</v>
      </c>
      <c r="G2485" s="284">
        <v>2</v>
      </c>
      <c r="H2485" s="285">
        <v>0</v>
      </c>
      <c r="I2485" s="286">
        <v>0</v>
      </c>
      <c r="J2485" s="285">
        <v>0</v>
      </c>
      <c r="K2485" s="284">
        <v>0</v>
      </c>
      <c r="L2485" s="285">
        <v>0</v>
      </c>
      <c r="M2485" s="286">
        <v>0</v>
      </c>
      <c r="N2485" s="285">
        <v>0</v>
      </c>
    </row>
    <row r="2486" spans="2:14" x14ac:dyDescent="0.2">
      <c r="B2486" s="104" t="s">
        <v>2479</v>
      </c>
      <c r="C2486" s="284">
        <v>31</v>
      </c>
      <c r="D2486" s="285">
        <v>304.48387096774195</v>
      </c>
      <c r="E2486" s="286">
        <v>0.18790062507465066</v>
      </c>
      <c r="F2486" s="285">
        <v>644</v>
      </c>
      <c r="G2486" s="284">
        <v>1</v>
      </c>
      <c r="H2486" s="285">
        <v>0</v>
      </c>
      <c r="I2486" s="286">
        <v>0</v>
      </c>
      <c r="J2486" s="285">
        <v>0</v>
      </c>
      <c r="K2486" s="284">
        <v>0</v>
      </c>
      <c r="L2486" s="285">
        <v>0</v>
      </c>
      <c r="M2486" s="286">
        <v>0</v>
      </c>
      <c r="N2486" s="285">
        <v>0</v>
      </c>
    </row>
    <row r="2487" spans="2:14" x14ac:dyDescent="0.2">
      <c r="B2487" s="104" t="s">
        <v>2480</v>
      </c>
      <c r="C2487" s="284">
        <v>5</v>
      </c>
      <c r="D2487" s="285">
        <v>806</v>
      </c>
      <c r="E2487" s="286">
        <v>0.28219312373083127</v>
      </c>
      <c r="F2487" s="285">
        <v>1123</v>
      </c>
      <c r="G2487" s="284">
        <v>1</v>
      </c>
      <c r="H2487" s="285">
        <v>0</v>
      </c>
      <c r="I2487" s="286">
        <v>0</v>
      </c>
      <c r="J2487" s="285">
        <v>0</v>
      </c>
      <c r="K2487" s="284">
        <v>0</v>
      </c>
      <c r="L2487" s="285">
        <v>0</v>
      </c>
      <c r="M2487" s="286">
        <v>0</v>
      </c>
      <c r="N2487" s="285">
        <v>0</v>
      </c>
    </row>
    <row r="2488" spans="2:14" x14ac:dyDescent="0.2">
      <c r="B2488" s="104" t="s">
        <v>2481</v>
      </c>
      <c r="C2488" s="284">
        <v>6</v>
      </c>
      <c r="D2488" s="285">
        <v>1417.8333333333333</v>
      </c>
      <c r="E2488" s="286">
        <v>0.40178529258961881</v>
      </c>
      <c r="F2488" s="285">
        <v>1840</v>
      </c>
      <c r="G2488" s="284">
        <v>0</v>
      </c>
      <c r="H2488" s="285">
        <v>0</v>
      </c>
      <c r="I2488" s="286">
        <v>0</v>
      </c>
      <c r="J2488" s="285">
        <v>0</v>
      </c>
      <c r="K2488" s="284">
        <v>0</v>
      </c>
      <c r="L2488" s="285">
        <v>0</v>
      </c>
      <c r="M2488" s="286">
        <v>0</v>
      </c>
      <c r="N2488" s="285">
        <v>0</v>
      </c>
    </row>
    <row r="2489" spans="2:14" x14ac:dyDescent="0.2">
      <c r="B2489" s="104" t="s">
        <v>2482</v>
      </c>
      <c r="C2489" s="284">
        <v>1461</v>
      </c>
      <c r="D2489" s="285">
        <v>160.36344969199178</v>
      </c>
      <c r="E2489" s="286">
        <v>0.14543699505569707</v>
      </c>
      <c r="F2489" s="285">
        <v>471</v>
      </c>
      <c r="G2489" s="284">
        <v>864</v>
      </c>
      <c r="H2489" s="285">
        <v>0</v>
      </c>
      <c r="I2489" s="286">
        <v>0</v>
      </c>
      <c r="J2489" s="285">
        <v>0</v>
      </c>
      <c r="K2489" s="284">
        <v>76</v>
      </c>
      <c r="L2489" s="285">
        <v>117.57894736842105</v>
      </c>
      <c r="M2489" s="286">
        <v>0.20031383097960109</v>
      </c>
      <c r="N2489" s="285">
        <v>363</v>
      </c>
    </row>
    <row r="2490" spans="2:14" x14ac:dyDescent="0.2">
      <c r="B2490" s="104" t="s">
        <v>2483</v>
      </c>
      <c r="C2490" s="284">
        <v>0</v>
      </c>
      <c r="D2490" s="285">
        <v>0</v>
      </c>
      <c r="E2490" s="286">
        <v>0</v>
      </c>
      <c r="F2490" s="285">
        <v>0</v>
      </c>
      <c r="G2490" s="284">
        <v>0</v>
      </c>
      <c r="H2490" s="285">
        <v>0</v>
      </c>
      <c r="I2490" s="286">
        <v>0</v>
      </c>
      <c r="J2490" s="285">
        <v>0</v>
      </c>
      <c r="K2490" s="284">
        <v>0</v>
      </c>
      <c r="L2490" s="285">
        <v>0</v>
      </c>
      <c r="M2490" s="286">
        <v>0</v>
      </c>
      <c r="N2490" s="285">
        <v>0</v>
      </c>
    </row>
    <row r="2491" spans="2:14" x14ac:dyDescent="0.2">
      <c r="B2491" s="104" t="s">
        <v>2484</v>
      </c>
      <c r="C2491" s="284">
        <v>1491</v>
      </c>
      <c r="D2491" s="285">
        <v>546.60898725687457</v>
      </c>
      <c r="E2491" s="286">
        <v>0.30762813938714739</v>
      </c>
      <c r="F2491" s="285">
        <v>11478</v>
      </c>
      <c r="G2491" s="284">
        <v>1028</v>
      </c>
      <c r="H2491" s="285">
        <v>0</v>
      </c>
      <c r="I2491" s="286">
        <v>0</v>
      </c>
      <c r="J2491" s="285">
        <v>0</v>
      </c>
      <c r="K2491" s="284">
        <v>44</v>
      </c>
      <c r="L2491" s="285">
        <v>146.79545454545453</v>
      </c>
      <c r="M2491" s="286">
        <v>0.20227991606902385</v>
      </c>
      <c r="N2491" s="285">
        <v>710</v>
      </c>
    </row>
    <row r="2492" spans="2:14" x14ac:dyDescent="0.2">
      <c r="B2492" s="104" t="s">
        <v>2485</v>
      </c>
      <c r="C2492" s="284">
        <v>0</v>
      </c>
      <c r="D2492" s="285">
        <v>0</v>
      </c>
      <c r="E2492" s="286">
        <v>0</v>
      </c>
      <c r="F2492" s="285">
        <v>0</v>
      </c>
      <c r="G2492" s="284">
        <v>0</v>
      </c>
      <c r="H2492" s="285">
        <v>0</v>
      </c>
      <c r="I2492" s="286">
        <v>0</v>
      </c>
      <c r="J2492" s="285">
        <v>0</v>
      </c>
      <c r="K2492" s="284">
        <v>0</v>
      </c>
      <c r="L2492" s="285">
        <v>0</v>
      </c>
      <c r="M2492" s="286">
        <v>0</v>
      </c>
      <c r="N2492" s="285">
        <v>0</v>
      </c>
    </row>
    <row r="2493" spans="2:14" x14ac:dyDescent="0.2">
      <c r="B2493" s="104" t="s">
        <v>2486</v>
      </c>
      <c r="C2493" s="284">
        <v>23</v>
      </c>
      <c r="D2493" s="285">
        <v>784.04347826086962</v>
      </c>
      <c r="E2493" s="286">
        <v>0.29257252255175548</v>
      </c>
      <c r="F2493" s="285">
        <v>1939</v>
      </c>
      <c r="G2493" s="284">
        <v>0</v>
      </c>
      <c r="H2493" s="285">
        <v>0</v>
      </c>
      <c r="I2493" s="286">
        <v>0</v>
      </c>
      <c r="J2493" s="285">
        <v>0</v>
      </c>
      <c r="K2493" s="284">
        <v>0</v>
      </c>
      <c r="L2493" s="285">
        <v>0</v>
      </c>
      <c r="M2493" s="286">
        <v>0</v>
      </c>
      <c r="N2493" s="285">
        <v>0</v>
      </c>
    </row>
    <row r="2494" spans="2:14" x14ac:dyDescent="0.2">
      <c r="B2494" s="104" t="s">
        <v>2487</v>
      </c>
      <c r="C2494" s="284">
        <v>197</v>
      </c>
      <c r="D2494" s="285">
        <v>157.7715736040609</v>
      </c>
      <c r="E2494" s="286">
        <v>0.15746623298983686</v>
      </c>
      <c r="F2494" s="285">
        <v>526</v>
      </c>
      <c r="G2494" s="284">
        <v>56</v>
      </c>
      <c r="H2494" s="285">
        <v>0</v>
      </c>
      <c r="I2494" s="286">
        <v>0</v>
      </c>
      <c r="J2494" s="285">
        <v>0</v>
      </c>
      <c r="K2494" s="284">
        <v>1</v>
      </c>
      <c r="L2494" s="285">
        <v>73</v>
      </c>
      <c r="M2494" s="286">
        <v>0.16820276497695863</v>
      </c>
      <c r="N2494" s="285">
        <v>73</v>
      </c>
    </row>
    <row r="2495" spans="2:14" x14ac:dyDescent="0.2">
      <c r="B2495" s="104" t="s">
        <v>2488</v>
      </c>
      <c r="C2495" s="284">
        <v>22</v>
      </c>
      <c r="D2495" s="285">
        <v>436.5</v>
      </c>
      <c r="E2495" s="286">
        <v>0.20145590333137542</v>
      </c>
      <c r="F2495" s="285">
        <v>932</v>
      </c>
      <c r="G2495" s="284">
        <v>1</v>
      </c>
      <c r="H2495" s="285">
        <v>0</v>
      </c>
      <c r="I2495" s="286">
        <v>0</v>
      </c>
      <c r="J2495" s="285">
        <v>0</v>
      </c>
      <c r="K2495" s="284">
        <v>0</v>
      </c>
      <c r="L2495" s="285">
        <v>0</v>
      </c>
      <c r="M2495" s="286">
        <v>0</v>
      </c>
      <c r="N2495" s="285">
        <v>0</v>
      </c>
    </row>
    <row r="2496" spans="2:14" x14ac:dyDescent="0.2">
      <c r="B2496" s="104" t="s">
        <v>2489</v>
      </c>
      <c r="C2496" s="284">
        <v>26</v>
      </c>
      <c r="D2496" s="285">
        <v>2054.2307692307691</v>
      </c>
      <c r="E2496" s="286">
        <v>0.56009396071687001</v>
      </c>
      <c r="F2496" s="285">
        <v>4204</v>
      </c>
      <c r="G2496" s="284">
        <v>1</v>
      </c>
      <c r="H2496" s="285">
        <v>0</v>
      </c>
      <c r="I2496" s="286">
        <v>0</v>
      </c>
      <c r="J2496" s="285">
        <v>0</v>
      </c>
      <c r="K2496" s="284">
        <v>0</v>
      </c>
      <c r="L2496" s="285">
        <v>0</v>
      </c>
      <c r="M2496" s="286">
        <v>0</v>
      </c>
      <c r="N2496" s="285">
        <v>0</v>
      </c>
    </row>
    <row r="2497" spans="2:15" x14ac:dyDescent="0.2">
      <c r="B2497" s="104" t="s">
        <v>2490</v>
      </c>
      <c r="C2497" s="284">
        <v>39</v>
      </c>
      <c r="D2497" s="285">
        <v>199</v>
      </c>
      <c r="E2497" s="286">
        <v>8.2283715012722691E-2</v>
      </c>
      <c r="F2497" s="285">
        <v>948</v>
      </c>
      <c r="G2497" s="284">
        <v>1</v>
      </c>
      <c r="H2497" s="285">
        <v>0</v>
      </c>
      <c r="I2497" s="286">
        <v>0</v>
      </c>
      <c r="J2497" s="285">
        <v>0</v>
      </c>
      <c r="K2497" s="284">
        <v>0</v>
      </c>
      <c r="L2497" s="285">
        <v>0</v>
      </c>
      <c r="M2497" s="286">
        <v>0</v>
      </c>
      <c r="N2497" s="285">
        <v>0</v>
      </c>
    </row>
    <row r="2498" spans="2:15" x14ac:dyDescent="0.2">
      <c r="B2498" s="104" t="s">
        <v>2491</v>
      </c>
      <c r="C2498" s="284">
        <v>33</v>
      </c>
      <c r="D2498" s="285">
        <v>133.78787878787878</v>
      </c>
      <c r="E2498" s="286">
        <v>0.12140794720198</v>
      </c>
      <c r="F2498" s="285">
        <v>313</v>
      </c>
      <c r="G2498" s="284">
        <v>7</v>
      </c>
      <c r="H2498" s="285">
        <v>0</v>
      </c>
      <c r="I2498" s="286">
        <v>0</v>
      </c>
      <c r="J2498" s="285">
        <v>0</v>
      </c>
      <c r="K2498" s="284">
        <v>0</v>
      </c>
      <c r="L2498" s="285">
        <v>0</v>
      </c>
      <c r="M2498" s="286">
        <v>0</v>
      </c>
      <c r="N2498" s="285">
        <v>0</v>
      </c>
    </row>
    <row r="2499" spans="2:15" x14ac:dyDescent="0.2">
      <c r="B2499" s="104" t="s">
        <v>2492</v>
      </c>
      <c r="C2499" s="284">
        <v>221</v>
      </c>
      <c r="D2499" s="285">
        <v>293.52941176470586</v>
      </c>
      <c r="E2499" s="286">
        <v>0.19632529409450372</v>
      </c>
      <c r="F2499" s="285">
        <v>1451</v>
      </c>
      <c r="G2499" s="284">
        <v>50</v>
      </c>
      <c r="H2499" s="285">
        <v>0</v>
      </c>
      <c r="I2499" s="286">
        <v>0</v>
      </c>
      <c r="J2499" s="285">
        <v>0</v>
      </c>
      <c r="K2499" s="284">
        <v>0</v>
      </c>
      <c r="L2499" s="285">
        <v>0</v>
      </c>
      <c r="M2499" s="286">
        <v>0</v>
      </c>
      <c r="N2499" s="285">
        <v>0</v>
      </c>
    </row>
    <row r="2500" spans="2:15" x14ac:dyDescent="0.2">
      <c r="B2500" s="104" t="s">
        <v>2493</v>
      </c>
      <c r="C2500" s="284">
        <v>15</v>
      </c>
      <c r="D2500" s="285">
        <v>855.93333333333328</v>
      </c>
      <c r="E2500" s="286">
        <v>0.35785160822788331</v>
      </c>
      <c r="F2500" s="285">
        <v>3061</v>
      </c>
      <c r="G2500" s="284">
        <v>2</v>
      </c>
      <c r="H2500" s="285">
        <v>0</v>
      </c>
      <c r="I2500" s="286">
        <v>0</v>
      </c>
      <c r="J2500" s="285">
        <v>0</v>
      </c>
      <c r="K2500" s="284">
        <v>0</v>
      </c>
      <c r="L2500" s="285">
        <v>0</v>
      </c>
      <c r="M2500" s="286">
        <v>0</v>
      </c>
      <c r="N2500" s="285">
        <v>0</v>
      </c>
    </row>
    <row r="2501" spans="2:15" x14ac:dyDescent="0.2">
      <c r="B2501" s="104" t="s">
        <v>2494</v>
      </c>
      <c r="C2501" s="284">
        <v>0</v>
      </c>
      <c r="D2501" s="285">
        <v>0</v>
      </c>
      <c r="E2501" s="286">
        <v>0</v>
      </c>
      <c r="F2501" s="285">
        <v>0</v>
      </c>
      <c r="G2501" s="284">
        <v>0</v>
      </c>
      <c r="H2501" s="285">
        <v>0</v>
      </c>
      <c r="I2501" s="286">
        <v>0</v>
      </c>
      <c r="J2501" s="285">
        <v>0</v>
      </c>
      <c r="K2501" s="284">
        <v>0</v>
      </c>
      <c r="L2501" s="285">
        <v>0</v>
      </c>
      <c r="M2501" s="286">
        <v>0</v>
      </c>
      <c r="N2501" s="285">
        <v>0</v>
      </c>
    </row>
    <row r="2502" spans="2:15" x14ac:dyDescent="0.2">
      <c r="B2502" s="104" t="s">
        <v>2495</v>
      </c>
      <c r="C2502" s="284">
        <v>4</v>
      </c>
      <c r="D2502" s="285">
        <v>1731</v>
      </c>
      <c r="E2502" s="286">
        <v>0.43040964754149313</v>
      </c>
      <c r="F2502" s="285">
        <v>2408</v>
      </c>
      <c r="G2502" s="284">
        <v>0</v>
      </c>
      <c r="H2502" s="285">
        <v>0</v>
      </c>
      <c r="I2502" s="286">
        <v>0</v>
      </c>
      <c r="J2502" s="285">
        <v>0</v>
      </c>
      <c r="K2502" s="284">
        <v>0</v>
      </c>
      <c r="L2502" s="285">
        <v>0</v>
      </c>
      <c r="M2502" s="286">
        <v>0</v>
      </c>
      <c r="N2502" s="285">
        <v>0</v>
      </c>
    </row>
    <row r="2503" spans="2:15" x14ac:dyDescent="0.2">
      <c r="B2503" s="104" t="s">
        <v>2496</v>
      </c>
      <c r="C2503" s="284">
        <v>135</v>
      </c>
      <c r="D2503" s="285">
        <v>1408.9555555555555</v>
      </c>
      <c r="E2503" s="286">
        <v>0.41520467836257313</v>
      </c>
      <c r="F2503" s="285">
        <v>5070</v>
      </c>
      <c r="G2503" s="284">
        <v>0</v>
      </c>
      <c r="H2503" s="285">
        <v>0</v>
      </c>
      <c r="I2503" s="286">
        <v>0</v>
      </c>
      <c r="J2503" s="285">
        <v>0</v>
      </c>
      <c r="K2503" s="284">
        <v>0</v>
      </c>
      <c r="L2503" s="285">
        <v>0</v>
      </c>
      <c r="M2503" s="286">
        <v>0</v>
      </c>
      <c r="N2503" s="285">
        <v>0</v>
      </c>
    </row>
    <row r="2504" spans="2:15" x14ac:dyDescent="0.2">
      <c r="B2504" s="104" t="s">
        <v>2497</v>
      </c>
      <c r="C2504" s="284">
        <v>9</v>
      </c>
      <c r="D2504" s="285">
        <v>168.22222222222223</v>
      </c>
      <c r="E2504" s="286">
        <v>0.14970829625234838</v>
      </c>
      <c r="F2504" s="285">
        <v>202</v>
      </c>
      <c r="G2504" s="284">
        <v>13</v>
      </c>
      <c r="H2504" s="285">
        <v>0</v>
      </c>
      <c r="I2504" s="286">
        <v>0</v>
      </c>
      <c r="J2504" s="285">
        <v>0</v>
      </c>
      <c r="K2504" s="284">
        <v>0</v>
      </c>
      <c r="L2504" s="285">
        <v>0</v>
      </c>
      <c r="M2504" s="286">
        <v>0</v>
      </c>
      <c r="N2504" s="285">
        <v>0</v>
      </c>
    </row>
    <row r="2505" spans="2:15" x14ac:dyDescent="0.2">
      <c r="B2505" s="104" t="s">
        <v>2498</v>
      </c>
      <c r="C2505" s="284">
        <v>3</v>
      </c>
      <c r="D2505" s="285">
        <v>202.33333333333334</v>
      </c>
      <c r="E2505" s="286">
        <v>0.10598917408765507</v>
      </c>
      <c r="F2505" s="285">
        <v>238</v>
      </c>
      <c r="G2505" s="284">
        <v>0</v>
      </c>
      <c r="H2505" s="285">
        <v>0</v>
      </c>
      <c r="I2505" s="286">
        <v>0</v>
      </c>
      <c r="J2505" s="285">
        <v>0</v>
      </c>
      <c r="K2505" s="284">
        <v>0</v>
      </c>
      <c r="L2505" s="285">
        <v>0</v>
      </c>
      <c r="M2505" s="286">
        <v>0</v>
      </c>
      <c r="N2505" s="285">
        <v>0</v>
      </c>
    </row>
    <row r="2506" spans="2:15" x14ac:dyDescent="0.2">
      <c r="B2506" s="104" t="s">
        <v>2499</v>
      </c>
      <c r="C2506" s="284">
        <v>1973</v>
      </c>
      <c r="D2506" s="285">
        <v>805.08768373035991</v>
      </c>
      <c r="E2506" s="286">
        <v>0.27306618275536509</v>
      </c>
      <c r="F2506" s="285">
        <v>6488</v>
      </c>
      <c r="G2506" s="284">
        <v>397</v>
      </c>
      <c r="H2506" s="285">
        <v>0</v>
      </c>
      <c r="I2506" s="286">
        <v>0</v>
      </c>
      <c r="J2506" s="285">
        <v>0</v>
      </c>
      <c r="K2506" s="284">
        <v>29</v>
      </c>
      <c r="L2506" s="285">
        <v>166.34482758620689</v>
      </c>
      <c r="M2506" s="286">
        <v>0.2053814713896458</v>
      </c>
      <c r="N2506" s="285">
        <v>391</v>
      </c>
    </row>
    <row r="2507" spans="2:15" x14ac:dyDescent="0.2">
      <c r="B2507" s="105" t="s">
        <v>2500</v>
      </c>
      <c r="C2507" s="287">
        <v>1395</v>
      </c>
      <c r="D2507" s="288">
        <v>1377.2860215053763</v>
      </c>
      <c r="E2507" s="289">
        <v>0.40244249584165326</v>
      </c>
      <c r="F2507" s="288">
        <v>7299</v>
      </c>
      <c r="G2507" s="287">
        <v>77</v>
      </c>
      <c r="H2507" s="288">
        <v>0</v>
      </c>
      <c r="I2507" s="289">
        <v>0</v>
      </c>
      <c r="J2507" s="288">
        <v>0</v>
      </c>
      <c r="K2507" s="287">
        <v>0</v>
      </c>
      <c r="L2507" s="288">
        <v>0</v>
      </c>
      <c r="M2507" s="289">
        <v>0</v>
      </c>
      <c r="N2507" s="288">
        <v>0</v>
      </c>
    </row>
    <row r="2509" spans="2:15" x14ac:dyDescent="0.2">
      <c r="O2509" s="12" t="s">
        <v>313</v>
      </c>
    </row>
    <row r="2510" spans="2:15" x14ac:dyDescent="0.2">
      <c r="O2510" s="12" t="s">
        <v>349</v>
      </c>
    </row>
    <row r="2511" spans="2:15" x14ac:dyDescent="0.2">
      <c r="B2511" s="3" t="s">
        <v>0</v>
      </c>
      <c r="C2511" s="272"/>
      <c r="D2511" s="273"/>
      <c r="E2511" s="274"/>
      <c r="F2511" s="274"/>
      <c r="G2511" s="272"/>
      <c r="H2511" s="273"/>
      <c r="I2511" s="274"/>
      <c r="J2511" s="274"/>
      <c r="K2511" s="272"/>
      <c r="L2511" s="273"/>
      <c r="M2511" s="274"/>
      <c r="N2511" s="274"/>
    </row>
    <row r="2512" spans="2:15" x14ac:dyDescent="0.2">
      <c r="B2512" s="3" t="s">
        <v>277</v>
      </c>
      <c r="C2512" s="272"/>
      <c r="D2512" s="273"/>
      <c r="E2512" s="274"/>
      <c r="F2512" s="274"/>
      <c r="G2512" s="272"/>
      <c r="H2512" s="273"/>
      <c r="I2512" s="274"/>
      <c r="J2512" s="274"/>
      <c r="K2512" s="272"/>
      <c r="L2512" s="273"/>
      <c r="M2512" s="274"/>
      <c r="N2512" s="274"/>
    </row>
    <row r="2513" spans="2:14" x14ac:dyDescent="0.2">
      <c r="B2513" s="103" t="s">
        <v>308</v>
      </c>
      <c r="C2513" s="272"/>
      <c r="D2513" s="273"/>
      <c r="E2513" s="274"/>
      <c r="F2513" s="274"/>
      <c r="G2513" s="272"/>
      <c r="H2513" s="273"/>
      <c r="I2513" s="274"/>
      <c r="J2513" s="274"/>
      <c r="K2513" s="272"/>
      <c r="L2513" s="273"/>
      <c r="M2513" s="274"/>
      <c r="N2513" s="274"/>
    </row>
    <row r="2514" spans="2:14" x14ac:dyDescent="0.2">
      <c r="B2514" s="3"/>
      <c r="C2514" s="101"/>
      <c r="D2514" s="101"/>
      <c r="E2514" s="101"/>
      <c r="F2514" s="101"/>
      <c r="G2514" s="101"/>
      <c r="H2514" s="101"/>
      <c r="I2514" s="101"/>
      <c r="J2514" s="101"/>
      <c r="K2514" s="101"/>
      <c r="L2514" s="101"/>
      <c r="M2514" s="101"/>
      <c r="N2514" s="101"/>
    </row>
    <row r="2515" spans="2:14" x14ac:dyDescent="0.2">
      <c r="B2515" s="109"/>
      <c r="C2515" s="180" t="s">
        <v>152</v>
      </c>
      <c r="D2515" s="275"/>
      <c r="E2515" s="276"/>
      <c r="F2515" s="277"/>
      <c r="G2515" s="180" t="s">
        <v>2699</v>
      </c>
      <c r="H2515" s="275"/>
      <c r="I2515" s="276"/>
      <c r="J2515" s="277"/>
      <c r="K2515" s="180" t="s">
        <v>376</v>
      </c>
      <c r="L2515" s="275"/>
      <c r="M2515" s="276"/>
      <c r="N2515" s="277"/>
    </row>
    <row r="2516" spans="2:14" ht="25.5" x14ac:dyDescent="0.2">
      <c r="B2516" s="181" t="s">
        <v>314</v>
      </c>
      <c r="C2516" s="278" t="s">
        <v>2853</v>
      </c>
      <c r="D2516" s="279" t="s">
        <v>2850</v>
      </c>
      <c r="E2516" s="280" t="s">
        <v>2851</v>
      </c>
      <c r="F2516" s="279" t="s">
        <v>2852</v>
      </c>
      <c r="G2516" s="278" t="s">
        <v>2853</v>
      </c>
      <c r="H2516" s="279" t="s">
        <v>2850</v>
      </c>
      <c r="I2516" s="280" t="s">
        <v>2851</v>
      </c>
      <c r="J2516" s="279" t="s">
        <v>2852</v>
      </c>
      <c r="K2516" s="278" t="s">
        <v>2853</v>
      </c>
      <c r="L2516" s="279" t="s">
        <v>2850</v>
      </c>
      <c r="M2516" s="280" t="s">
        <v>2851</v>
      </c>
      <c r="N2516" s="279" t="s">
        <v>2852</v>
      </c>
    </row>
    <row r="2517" spans="2:14" x14ac:dyDescent="0.2">
      <c r="B2517" s="129" t="s">
        <v>2501</v>
      </c>
      <c r="C2517" s="281">
        <v>86</v>
      </c>
      <c r="D2517" s="282">
        <v>435.30232558139534</v>
      </c>
      <c r="E2517" s="283">
        <v>0.19371096519142905</v>
      </c>
      <c r="F2517" s="282">
        <v>1457</v>
      </c>
      <c r="G2517" s="281">
        <v>13</v>
      </c>
      <c r="H2517" s="282">
        <v>0</v>
      </c>
      <c r="I2517" s="283">
        <v>0</v>
      </c>
      <c r="J2517" s="282">
        <v>0</v>
      </c>
      <c r="K2517" s="281">
        <v>0</v>
      </c>
      <c r="L2517" s="282">
        <v>0</v>
      </c>
      <c r="M2517" s="283">
        <v>0</v>
      </c>
      <c r="N2517" s="282">
        <v>0</v>
      </c>
    </row>
    <row r="2518" spans="2:14" x14ac:dyDescent="0.2">
      <c r="B2518" s="104" t="s">
        <v>2502</v>
      </c>
      <c r="C2518" s="284">
        <v>543</v>
      </c>
      <c r="D2518" s="285">
        <v>209.02394106813998</v>
      </c>
      <c r="E2518" s="286">
        <v>0.19629784003196105</v>
      </c>
      <c r="F2518" s="285">
        <v>669</v>
      </c>
      <c r="G2518" s="284">
        <v>126</v>
      </c>
      <c r="H2518" s="285">
        <v>0</v>
      </c>
      <c r="I2518" s="286">
        <v>0</v>
      </c>
      <c r="J2518" s="285">
        <v>0</v>
      </c>
      <c r="K2518" s="284">
        <v>0</v>
      </c>
      <c r="L2518" s="285">
        <v>0</v>
      </c>
      <c r="M2518" s="286">
        <v>0</v>
      </c>
      <c r="N2518" s="285">
        <v>0</v>
      </c>
    </row>
    <row r="2519" spans="2:14" x14ac:dyDescent="0.2">
      <c r="B2519" s="104" t="s">
        <v>2503</v>
      </c>
      <c r="C2519" s="284">
        <v>1861</v>
      </c>
      <c r="D2519" s="285">
        <v>1253.9371305749596</v>
      </c>
      <c r="E2519" s="286">
        <v>0.33344469223148798</v>
      </c>
      <c r="F2519" s="285">
        <v>5901</v>
      </c>
      <c r="G2519" s="284">
        <v>122</v>
      </c>
      <c r="H2519" s="285">
        <v>0</v>
      </c>
      <c r="I2519" s="286">
        <v>0</v>
      </c>
      <c r="J2519" s="285">
        <v>0</v>
      </c>
      <c r="K2519" s="284">
        <v>16</v>
      </c>
      <c r="L2519" s="285">
        <v>170.4375</v>
      </c>
      <c r="M2519" s="286">
        <v>0.20553210732589688</v>
      </c>
      <c r="N2519" s="285">
        <v>284</v>
      </c>
    </row>
    <row r="2520" spans="2:14" x14ac:dyDescent="0.2">
      <c r="B2520" s="104" t="s">
        <v>2504</v>
      </c>
      <c r="C2520" s="284">
        <v>8</v>
      </c>
      <c r="D2520" s="285">
        <v>163.25</v>
      </c>
      <c r="E2520" s="286">
        <v>0.17413333333333325</v>
      </c>
      <c r="F2520" s="285">
        <v>219</v>
      </c>
      <c r="G2520" s="284">
        <v>3</v>
      </c>
      <c r="H2520" s="285">
        <v>0</v>
      </c>
      <c r="I2520" s="286">
        <v>0</v>
      </c>
      <c r="J2520" s="285">
        <v>0</v>
      </c>
      <c r="K2520" s="284">
        <v>0</v>
      </c>
      <c r="L2520" s="285">
        <v>0</v>
      </c>
      <c r="M2520" s="286">
        <v>0</v>
      </c>
      <c r="N2520" s="285">
        <v>0</v>
      </c>
    </row>
    <row r="2521" spans="2:14" x14ac:dyDescent="0.2">
      <c r="B2521" s="104" t="s">
        <v>2505</v>
      </c>
      <c r="C2521" s="284">
        <v>96</v>
      </c>
      <c r="D2521" s="285">
        <v>139.6875</v>
      </c>
      <c r="E2521" s="286">
        <v>0.1733924669313025</v>
      </c>
      <c r="F2521" s="285">
        <v>289</v>
      </c>
      <c r="G2521" s="284">
        <v>25</v>
      </c>
      <c r="H2521" s="285">
        <v>0</v>
      </c>
      <c r="I2521" s="286">
        <v>0</v>
      </c>
      <c r="J2521" s="285">
        <v>0</v>
      </c>
      <c r="K2521" s="284">
        <v>0</v>
      </c>
      <c r="L2521" s="285">
        <v>0</v>
      </c>
      <c r="M2521" s="286">
        <v>0</v>
      </c>
      <c r="N2521" s="285">
        <v>0</v>
      </c>
    </row>
    <row r="2522" spans="2:14" x14ac:dyDescent="0.2">
      <c r="B2522" s="104" t="s">
        <v>2506</v>
      </c>
      <c r="C2522" s="284">
        <v>384</v>
      </c>
      <c r="D2522" s="285">
        <v>179.328125</v>
      </c>
      <c r="E2522" s="286">
        <v>0.18258663067716308</v>
      </c>
      <c r="F2522" s="285">
        <v>1325</v>
      </c>
      <c r="G2522" s="284">
        <v>86</v>
      </c>
      <c r="H2522" s="285">
        <v>0</v>
      </c>
      <c r="I2522" s="286">
        <v>0</v>
      </c>
      <c r="J2522" s="285">
        <v>0</v>
      </c>
      <c r="K2522" s="284">
        <v>0</v>
      </c>
      <c r="L2522" s="285">
        <v>0</v>
      </c>
      <c r="M2522" s="286">
        <v>0</v>
      </c>
      <c r="N2522" s="285">
        <v>0</v>
      </c>
    </row>
    <row r="2523" spans="2:14" x14ac:dyDescent="0.2">
      <c r="B2523" s="104" t="s">
        <v>2507</v>
      </c>
      <c r="C2523" s="284">
        <v>178</v>
      </c>
      <c r="D2523" s="285">
        <v>1909.5730337078651</v>
      </c>
      <c r="E2523" s="286">
        <v>0.49857353029616291</v>
      </c>
      <c r="F2523" s="285">
        <v>14046</v>
      </c>
      <c r="G2523" s="284">
        <v>14</v>
      </c>
      <c r="H2523" s="285">
        <v>0</v>
      </c>
      <c r="I2523" s="286">
        <v>0</v>
      </c>
      <c r="J2523" s="285">
        <v>0</v>
      </c>
      <c r="K2523" s="284">
        <v>0</v>
      </c>
      <c r="L2523" s="285">
        <v>0</v>
      </c>
      <c r="M2523" s="286">
        <v>0</v>
      </c>
      <c r="N2523" s="285">
        <v>0</v>
      </c>
    </row>
    <row r="2524" spans="2:14" x14ac:dyDescent="0.2">
      <c r="B2524" s="104" t="s">
        <v>2508</v>
      </c>
      <c r="C2524" s="284">
        <v>12</v>
      </c>
      <c r="D2524" s="285">
        <v>224.66666666666666</v>
      </c>
      <c r="E2524" s="286">
        <v>0.18325176726481773</v>
      </c>
      <c r="F2524" s="285">
        <v>372</v>
      </c>
      <c r="G2524" s="284">
        <v>11</v>
      </c>
      <c r="H2524" s="285">
        <v>0</v>
      </c>
      <c r="I2524" s="286">
        <v>0</v>
      </c>
      <c r="J2524" s="285">
        <v>0</v>
      </c>
      <c r="K2524" s="284">
        <v>0</v>
      </c>
      <c r="L2524" s="285">
        <v>0</v>
      </c>
      <c r="M2524" s="286">
        <v>0</v>
      </c>
      <c r="N2524" s="285">
        <v>0</v>
      </c>
    </row>
    <row r="2525" spans="2:14" x14ac:dyDescent="0.2">
      <c r="B2525" s="104" t="s">
        <v>2509</v>
      </c>
      <c r="C2525" s="284">
        <v>34</v>
      </c>
      <c r="D2525" s="285">
        <v>694.02941176470586</v>
      </c>
      <c r="E2525" s="286">
        <v>0.27357571822756044</v>
      </c>
      <c r="F2525" s="285">
        <v>1672</v>
      </c>
      <c r="G2525" s="284">
        <v>2</v>
      </c>
      <c r="H2525" s="285">
        <v>0</v>
      </c>
      <c r="I2525" s="286">
        <v>0</v>
      </c>
      <c r="J2525" s="285">
        <v>0</v>
      </c>
      <c r="K2525" s="284">
        <v>0</v>
      </c>
      <c r="L2525" s="285">
        <v>0</v>
      </c>
      <c r="M2525" s="286">
        <v>0</v>
      </c>
      <c r="N2525" s="285">
        <v>0</v>
      </c>
    </row>
    <row r="2526" spans="2:14" x14ac:dyDescent="0.2">
      <c r="B2526" s="104" t="s">
        <v>2510</v>
      </c>
      <c r="C2526" s="284">
        <v>16</v>
      </c>
      <c r="D2526" s="285">
        <v>220.5625</v>
      </c>
      <c r="E2526" s="286">
        <v>0.15755871059916071</v>
      </c>
      <c r="F2526" s="285">
        <v>604</v>
      </c>
      <c r="G2526" s="284">
        <v>9</v>
      </c>
      <c r="H2526" s="285">
        <v>0</v>
      </c>
      <c r="I2526" s="286">
        <v>0</v>
      </c>
      <c r="J2526" s="285">
        <v>0</v>
      </c>
      <c r="K2526" s="284">
        <v>0</v>
      </c>
      <c r="L2526" s="285">
        <v>0</v>
      </c>
      <c r="M2526" s="286">
        <v>0</v>
      </c>
      <c r="N2526" s="285">
        <v>0</v>
      </c>
    </row>
    <row r="2527" spans="2:14" x14ac:dyDescent="0.2">
      <c r="B2527" s="104" t="s">
        <v>2511</v>
      </c>
      <c r="C2527" s="284">
        <v>4</v>
      </c>
      <c r="D2527" s="285">
        <v>143.5</v>
      </c>
      <c r="E2527" s="286">
        <v>0.15708812260536398</v>
      </c>
      <c r="F2527" s="285">
        <v>188</v>
      </c>
      <c r="G2527" s="284">
        <v>1</v>
      </c>
      <c r="H2527" s="285">
        <v>0</v>
      </c>
      <c r="I2527" s="286">
        <v>0</v>
      </c>
      <c r="J2527" s="285">
        <v>0</v>
      </c>
      <c r="K2527" s="284">
        <v>0</v>
      </c>
      <c r="L2527" s="285">
        <v>0</v>
      </c>
      <c r="M2527" s="286">
        <v>0</v>
      </c>
      <c r="N2527" s="285">
        <v>0</v>
      </c>
    </row>
    <row r="2528" spans="2:14" x14ac:dyDescent="0.2">
      <c r="B2528" s="104" t="s">
        <v>2512</v>
      </c>
      <c r="C2528" s="284">
        <v>1169</v>
      </c>
      <c r="D2528" s="285">
        <v>748.29940119760477</v>
      </c>
      <c r="E2528" s="286">
        <v>0.21330549609825167</v>
      </c>
      <c r="F2528" s="285">
        <v>6695</v>
      </c>
      <c r="G2528" s="284">
        <v>121</v>
      </c>
      <c r="H2528" s="285">
        <v>0</v>
      </c>
      <c r="I2528" s="286">
        <v>0</v>
      </c>
      <c r="J2528" s="285">
        <v>0</v>
      </c>
      <c r="K2528" s="284">
        <v>17</v>
      </c>
      <c r="L2528" s="285">
        <v>173.47058823529412</v>
      </c>
      <c r="M2528" s="286">
        <v>0.20074880871341039</v>
      </c>
      <c r="N2528" s="285">
        <v>313</v>
      </c>
    </row>
    <row r="2529" spans="2:14" x14ac:dyDescent="0.2">
      <c r="B2529" s="104" t="s">
        <v>2513</v>
      </c>
      <c r="C2529" s="284">
        <v>16</v>
      </c>
      <c r="D2529" s="285">
        <v>1027.125</v>
      </c>
      <c r="E2529" s="286">
        <v>0.29930064835725223</v>
      </c>
      <c r="F2529" s="285">
        <v>1781</v>
      </c>
      <c r="G2529" s="284">
        <v>0</v>
      </c>
      <c r="H2529" s="285">
        <v>0</v>
      </c>
      <c r="I2529" s="286">
        <v>0</v>
      </c>
      <c r="J2529" s="285">
        <v>0</v>
      </c>
      <c r="K2529" s="284">
        <v>0</v>
      </c>
      <c r="L2529" s="285">
        <v>0</v>
      </c>
      <c r="M2529" s="286">
        <v>0</v>
      </c>
      <c r="N2529" s="285">
        <v>0</v>
      </c>
    </row>
    <row r="2530" spans="2:14" x14ac:dyDescent="0.2">
      <c r="B2530" s="104" t="s">
        <v>2514</v>
      </c>
      <c r="C2530" s="284">
        <v>877</v>
      </c>
      <c r="D2530" s="285">
        <v>144.07981755986316</v>
      </c>
      <c r="E2530" s="286">
        <v>0.16208013832699253</v>
      </c>
      <c r="F2530" s="285">
        <v>403</v>
      </c>
      <c r="G2530" s="284">
        <v>154</v>
      </c>
      <c r="H2530" s="285">
        <v>0</v>
      </c>
      <c r="I2530" s="286">
        <v>0</v>
      </c>
      <c r="J2530" s="285">
        <v>0</v>
      </c>
      <c r="K2530" s="284">
        <v>0</v>
      </c>
      <c r="L2530" s="285">
        <v>0</v>
      </c>
      <c r="M2530" s="286">
        <v>0</v>
      </c>
      <c r="N2530" s="285">
        <v>0</v>
      </c>
    </row>
    <row r="2531" spans="2:14" x14ac:dyDescent="0.2">
      <c r="B2531" s="104" t="s">
        <v>2515</v>
      </c>
      <c r="C2531" s="284">
        <v>42</v>
      </c>
      <c r="D2531" s="285">
        <v>1554.3571428571429</v>
      </c>
      <c r="E2531" s="286">
        <v>0.42652179878347574</v>
      </c>
      <c r="F2531" s="285">
        <v>3887</v>
      </c>
      <c r="G2531" s="284">
        <v>2</v>
      </c>
      <c r="H2531" s="285">
        <v>0</v>
      </c>
      <c r="I2531" s="286">
        <v>0</v>
      </c>
      <c r="J2531" s="285">
        <v>0</v>
      </c>
      <c r="K2531" s="284">
        <v>0</v>
      </c>
      <c r="L2531" s="285">
        <v>0</v>
      </c>
      <c r="M2531" s="286">
        <v>0</v>
      </c>
      <c r="N2531" s="285">
        <v>0</v>
      </c>
    </row>
    <row r="2532" spans="2:14" x14ac:dyDescent="0.2">
      <c r="B2532" s="104" t="s">
        <v>2516</v>
      </c>
      <c r="C2532" s="284">
        <v>956</v>
      </c>
      <c r="D2532" s="285">
        <v>125.58054393305439</v>
      </c>
      <c r="E2532" s="286">
        <v>0.14297010554696143</v>
      </c>
      <c r="F2532" s="285">
        <v>455</v>
      </c>
      <c r="G2532" s="284">
        <v>193</v>
      </c>
      <c r="H2532" s="285">
        <v>0</v>
      </c>
      <c r="I2532" s="286">
        <v>0</v>
      </c>
      <c r="J2532" s="285">
        <v>0</v>
      </c>
      <c r="K2532" s="284">
        <v>0</v>
      </c>
      <c r="L2532" s="285">
        <v>0</v>
      </c>
      <c r="M2532" s="286">
        <v>0</v>
      </c>
      <c r="N2532" s="285">
        <v>0</v>
      </c>
    </row>
    <row r="2533" spans="2:14" x14ac:dyDescent="0.2">
      <c r="B2533" s="104" t="s">
        <v>2517</v>
      </c>
      <c r="C2533" s="284">
        <v>605</v>
      </c>
      <c r="D2533" s="285">
        <v>541.36363636363637</v>
      </c>
      <c r="E2533" s="286">
        <v>0.33469585877423813</v>
      </c>
      <c r="F2533" s="285">
        <v>6454</v>
      </c>
      <c r="G2533" s="284">
        <v>159</v>
      </c>
      <c r="H2533" s="285">
        <v>0</v>
      </c>
      <c r="I2533" s="286">
        <v>0</v>
      </c>
      <c r="J2533" s="285">
        <v>0</v>
      </c>
      <c r="K2533" s="284">
        <v>0</v>
      </c>
      <c r="L2533" s="285">
        <v>0</v>
      </c>
      <c r="M2533" s="286">
        <v>0</v>
      </c>
      <c r="N2533" s="285">
        <v>0</v>
      </c>
    </row>
    <row r="2534" spans="2:14" x14ac:dyDescent="0.2">
      <c r="B2534" s="104" t="s">
        <v>2518</v>
      </c>
      <c r="C2534" s="284">
        <v>864</v>
      </c>
      <c r="D2534" s="285">
        <v>1066.1736111111111</v>
      </c>
      <c r="E2534" s="286">
        <v>0.40676506667302537</v>
      </c>
      <c r="F2534" s="285">
        <v>5859</v>
      </c>
      <c r="G2534" s="284">
        <v>126</v>
      </c>
      <c r="H2534" s="285">
        <v>0</v>
      </c>
      <c r="I2534" s="286">
        <v>0</v>
      </c>
      <c r="J2534" s="285">
        <v>0</v>
      </c>
      <c r="K2534" s="284">
        <v>0</v>
      </c>
      <c r="L2534" s="285">
        <v>0</v>
      </c>
      <c r="M2534" s="286">
        <v>0</v>
      </c>
      <c r="N2534" s="285">
        <v>0</v>
      </c>
    </row>
    <row r="2535" spans="2:14" x14ac:dyDescent="0.2">
      <c r="B2535" s="104" t="s">
        <v>2519</v>
      </c>
      <c r="C2535" s="284">
        <v>0</v>
      </c>
      <c r="D2535" s="285">
        <v>0</v>
      </c>
      <c r="E2535" s="286">
        <v>0</v>
      </c>
      <c r="F2535" s="285">
        <v>0</v>
      </c>
      <c r="G2535" s="284">
        <v>0</v>
      </c>
      <c r="H2535" s="285">
        <v>0</v>
      </c>
      <c r="I2535" s="286">
        <v>0</v>
      </c>
      <c r="J2535" s="285">
        <v>0</v>
      </c>
      <c r="K2535" s="284">
        <v>0</v>
      </c>
      <c r="L2535" s="285">
        <v>0</v>
      </c>
      <c r="M2535" s="286">
        <v>0</v>
      </c>
      <c r="N2535" s="285">
        <v>0</v>
      </c>
    </row>
    <row r="2536" spans="2:14" x14ac:dyDescent="0.2">
      <c r="B2536" s="104" t="s">
        <v>2520</v>
      </c>
      <c r="C2536" s="284">
        <v>28</v>
      </c>
      <c r="D2536" s="285">
        <v>279.5</v>
      </c>
      <c r="E2536" s="286">
        <v>0.22156790577843211</v>
      </c>
      <c r="F2536" s="285">
        <v>617</v>
      </c>
      <c r="G2536" s="284">
        <v>8</v>
      </c>
      <c r="H2536" s="285">
        <v>0</v>
      </c>
      <c r="I2536" s="286">
        <v>0</v>
      </c>
      <c r="J2536" s="285">
        <v>0</v>
      </c>
      <c r="K2536" s="284">
        <v>0</v>
      </c>
      <c r="L2536" s="285">
        <v>0</v>
      </c>
      <c r="M2536" s="286">
        <v>0</v>
      </c>
      <c r="N2536" s="285">
        <v>0</v>
      </c>
    </row>
    <row r="2537" spans="2:14" x14ac:dyDescent="0.2">
      <c r="B2537" s="104" t="s">
        <v>2521</v>
      </c>
      <c r="C2537" s="284">
        <v>242</v>
      </c>
      <c r="D2537" s="285">
        <v>1682.6528925619834</v>
      </c>
      <c r="E2537" s="286">
        <v>0.46569570960492679</v>
      </c>
      <c r="F2537" s="285">
        <v>6876</v>
      </c>
      <c r="G2537" s="284">
        <v>77</v>
      </c>
      <c r="H2537" s="285">
        <v>0</v>
      </c>
      <c r="I2537" s="286">
        <v>0</v>
      </c>
      <c r="J2537" s="285">
        <v>0</v>
      </c>
      <c r="K2537" s="284">
        <v>8</v>
      </c>
      <c r="L2537" s="285">
        <v>165.875</v>
      </c>
      <c r="M2537" s="286">
        <v>0.204342469972282</v>
      </c>
      <c r="N2537" s="285">
        <v>271</v>
      </c>
    </row>
    <row r="2538" spans="2:14" x14ac:dyDescent="0.2">
      <c r="B2538" s="104" t="s">
        <v>2522</v>
      </c>
      <c r="C2538" s="284">
        <v>14</v>
      </c>
      <c r="D2538" s="285">
        <v>162.78571428571428</v>
      </c>
      <c r="E2538" s="286">
        <v>0.15534046758912146</v>
      </c>
      <c r="F2538" s="285">
        <v>275</v>
      </c>
      <c r="G2538" s="284">
        <v>11</v>
      </c>
      <c r="H2538" s="285">
        <v>0</v>
      </c>
      <c r="I2538" s="286">
        <v>0</v>
      </c>
      <c r="J2538" s="285">
        <v>0</v>
      </c>
      <c r="K2538" s="284">
        <v>0</v>
      </c>
      <c r="L2538" s="285">
        <v>0</v>
      </c>
      <c r="M2538" s="286">
        <v>0</v>
      </c>
      <c r="N2538" s="285">
        <v>0</v>
      </c>
    </row>
    <row r="2539" spans="2:14" x14ac:dyDescent="0.2">
      <c r="B2539" s="104" t="s">
        <v>2523</v>
      </c>
      <c r="C2539" s="284">
        <v>515</v>
      </c>
      <c r="D2539" s="285">
        <v>416.76116504854372</v>
      </c>
      <c r="E2539" s="286">
        <v>0.19790999112027463</v>
      </c>
      <c r="F2539" s="285">
        <v>1422</v>
      </c>
      <c r="G2539" s="284">
        <v>109</v>
      </c>
      <c r="H2539" s="285">
        <v>0</v>
      </c>
      <c r="I2539" s="286">
        <v>0</v>
      </c>
      <c r="J2539" s="285">
        <v>0</v>
      </c>
      <c r="K2539" s="284">
        <v>1</v>
      </c>
      <c r="L2539" s="285">
        <v>200</v>
      </c>
      <c r="M2539" s="286">
        <v>0.19880715705765417</v>
      </c>
      <c r="N2539" s="285">
        <v>200</v>
      </c>
    </row>
    <row r="2540" spans="2:14" x14ac:dyDescent="0.2">
      <c r="B2540" s="104" t="s">
        <v>2524</v>
      </c>
      <c r="C2540" s="284">
        <v>7</v>
      </c>
      <c r="D2540" s="285">
        <v>2638.8571428571427</v>
      </c>
      <c r="E2540" s="286">
        <v>0.68904804535959419</v>
      </c>
      <c r="F2540" s="285">
        <v>4533</v>
      </c>
      <c r="G2540" s="284">
        <v>3</v>
      </c>
      <c r="H2540" s="285">
        <v>0</v>
      </c>
      <c r="I2540" s="286">
        <v>0</v>
      </c>
      <c r="J2540" s="285">
        <v>0</v>
      </c>
      <c r="K2540" s="284">
        <v>0</v>
      </c>
      <c r="L2540" s="285">
        <v>0</v>
      </c>
      <c r="M2540" s="286">
        <v>0</v>
      </c>
      <c r="N2540" s="285">
        <v>0</v>
      </c>
    </row>
    <row r="2541" spans="2:14" x14ac:dyDescent="0.2">
      <c r="B2541" s="104" t="s">
        <v>2525</v>
      </c>
      <c r="C2541" s="284">
        <v>1748</v>
      </c>
      <c r="D2541" s="285">
        <v>209.28890160183067</v>
      </c>
      <c r="E2541" s="286">
        <v>0.16261496466438174</v>
      </c>
      <c r="F2541" s="285">
        <v>9841</v>
      </c>
      <c r="G2541" s="284">
        <v>754</v>
      </c>
      <c r="H2541" s="285">
        <v>0</v>
      </c>
      <c r="I2541" s="286">
        <v>0</v>
      </c>
      <c r="J2541" s="285">
        <v>0</v>
      </c>
      <c r="K2541" s="284">
        <v>35</v>
      </c>
      <c r="L2541" s="285">
        <v>144.71428571428572</v>
      </c>
      <c r="M2541" s="286">
        <v>0.20259999999999989</v>
      </c>
      <c r="N2541" s="285">
        <v>661</v>
      </c>
    </row>
    <row r="2542" spans="2:14" x14ac:dyDescent="0.2">
      <c r="B2542" s="104" t="s">
        <v>2526</v>
      </c>
      <c r="C2542" s="284">
        <v>20</v>
      </c>
      <c r="D2542" s="285">
        <v>210.15</v>
      </c>
      <c r="E2542" s="286">
        <v>0.16088038277511951</v>
      </c>
      <c r="F2542" s="285">
        <v>365</v>
      </c>
      <c r="G2542" s="284">
        <v>3</v>
      </c>
      <c r="H2542" s="285">
        <v>0</v>
      </c>
      <c r="I2542" s="286">
        <v>0</v>
      </c>
      <c r="J2542" s="285">
        <v>0</v>
      </c>
      <c r="K2542" s="284">
        <v>0</v>
      </c>
      <c r="L2542" s="285">
        <v>0</v>
      </c>
      <c r="M2542" s="286">
        <v>0</v>
      </c>
      <c r="N2542" s="285">
        <v>0</v>
      </c>
    </row>
    <row r="2543" spans="2:14" x14ac:dyDescent="0.2">
      <c r="B2543" s="104" t="s">
        <v>2527</v>
      </c>
      <c r="C2543" s="284">
        <v>100</v>
      </c>
      <c r="D2543" s="285">
        <v>1926.07</v>
      </c>
      <c r="E2543" s="286">
        <v>0.47970063384929573</v>
      </c>
      <c r="F2543" s="285">
        <v>5322</v>
      </c>
      <c r="G2543" s="284">
        <v>4</v>
      </c>
      <c r="H2543" s="285">
        <v>0</v>
      </c>
      <c r="I2543" s="286">
        <v>0</v>
      </c>
      <c r="J2543" s="285">
        <v>0</v>
      </c>
      <c r="K2543" s="284">
        <v>0</v>
      </c>
      <c r="L2543" s="285">
        <v>0</v>
      </c>
      <c r="M2543" s="286">
        <v>0</v>
      </c>
      <c r="N2543" s="285">
        <v>0</v>
      </c>
    </row>
    <row r="2544" spans="2:14" x14ac:dyDescent="0.2">
      <c r="B2544" s="104" t="s">
        <v>2528</v>
      </c>
      <c r="C2544" s="284">
        <v>135</v>
      </c>
      <c r="D2544" s="285">
        <v>1169.7333333333333</v>
      </c>
      <c r="E2544" s="286">
        <v>0.32844693109257683</v>
      </c>
      <c r="F2544" s="285">
        <v>5474</v>
      </c>
      <c r="G2544" s="284">
        <v>14</v>
      </c>
      <c r="H2544" s="285">
        <v>0</v>
      </c>
      <c r="I2544" s="286">
        <v>0</v>
      </c>
      <c r="J2544" s="285">
        <v>0</v>
      </c>
      <c r="K2544" s="284">
        <v>0</v>
      </c>
      <c r="L2544" s="285">
        <v>0</v>
      </c>
      <c r="M2544" s="286">
        <v>0</v>
      </c>
      <c r="N2544" s="285">
        <v>0</v>
      </c>
    </row>
    <row r="2545" spans="2:14" x14ac:dyDescent="0.2">
      <c r="B2545" s="104" t="s">
        <v>2529</v>
      </c>
      <c r="C2545" s="284">
        <v>4</v>
      </c>
      <c r="D2545" s="285">
        <v>1685.5</v>
      </c>
      <c r="E2545" s="286">
        <v>0.54996329227506324</v>
      </c>
      <c r="F2545" s="285">
        <v>2670</v>
      </c>
      <c r="G2545" s="284">
        <v>0</v>
      </c>
      <c r="H2545" s="285">
        <v>0</v>
      </c>
      <c r="I2545" s="286">
        <v>0</v>
      </c>
      <c r="J2545" s="285">
        <v>0</v>
      </c>
      <c r="K2545" s="284">
        <v>0</v>
      </c>
      <c r="L2545" s="285">
        <v>0</v>
      </c>
      <c r="M2545" s="286">
        <v>0</v>
      </c>
      <c r="N2545" s="285">
        <v>0</v>
      </c>
    </row>
    <row r="2546" spans="2:14" x14ac:dyDescent="0.2">
      <c r="B2546" s="104" t="s">
        <v>2530</v>
      </c>
      <c r="C2546" s="284">
        <v>49</v>
      </c>
      <c r="D2546" s="285">
        <v>1349.9183673469388</v>
      </c>
      <c r="E2546" s="286">
        <v>0.56609069980401716</v>
      </c>
      <c r="F2546" s="285">
        <v>4069</v>
      </c>
      <c r="G2546" s="284">
        <v>3</v>
      </c>
      <c r="H2546" s="285">
        <v>0</v>
      </c>
      <c r="I2546" s="286">
        <v>0</v>
      </c>
      <c r="J2546" s="285">
        <v>0</v>
      </c>
      <c r="K2546" s="284">
        <v>0</v>
      </c>
      <c r="L2546" s="285">
        <v>0</v>
      </c>
      <c r="M2546" s="286">
        <v>0</v>
      </c>
      <c r="N2546" s="285">
        <v>0</v>
      </c>
    </row>
    <row r="2547" spans="2:14" x14ac:dyDescent="0.2">
      <c r="B2547" s="104" t="s">
        <v>2531</v>
      </c>
      <c r="C2547" s="284">
        <v>0</v>
      </c>
      <c r="D2547" s="285">
        <v>0</v>
      </c>
      <c r="E2547" s="286">
        <v>0</v>
      </c>
      <c r="F2547" s="285">
        <v>0</v>
      </c>
      <c r="G2547" s="284">
        <v>0</v>
      </c>
      <c r="H2547" s="285">
        <v>0</v>
      </c>
      <c r="I2547" s="286">
        <v>0</v>
      </c>
      <c r="J2547" s="285">
        <v>0</v>
      </c>
      <c r="K2547" s="284">
        <v>0</v>
      </c>
      <c r="L2547" s="285">
        <v>0</v>
      </c>
      <c r="M2547" s="286">
        <v>0</v>
      </c>
      <c r="N2547" s="285">
        <v>0</v>
      </c>
    </row>
    <row r="2548" spans="2:14" x14ac:dyDescent="0.2">
      <c r="B2548" s="104" t="s">
        <v>2532</v>
      </c>
      <c r="C2548" s="284">
        <v>88</v>
      </c>
      <c r="D2548" s="285">
        <v>501.53409090909093</v>
      </c>
      <c r="E2548" s="286">
        <v>0.21220688428269896</v>
      </c>
      <c r="F2548" s="285">
        <v>1459</v>
      </c>
      <c r="G2548" s="284">
        <v>0</v>
      </c>
      <c r="H2548" s="285">
        <v>0</v>
      </c>
      <c r="I2548" s="286">
        <v>0</v>
      </c>
      <c r="J2548" s="285">
        <v>0</v>
      </c>
      <c r="K2548" s="284">
        <v>0</v>
      </c>
      <c r="L2548" s="285">
        <v>0</v>
      </c>
      <c r="M2548" s="286">
        <v>0</v>
      </c>
      <c r="N2548" s="285">
        <v>0</v>
      </c>
    </row>
    <row r="2549" spans="2:14" x14ac:dyDescent="0.2">
      <c r="B2549" s="104" t="s">
        <v>2533</v>
      </c>
      <c r="C2549" s="284">
        <v>157</v>
      </c>
      <c r="D2549" s="285">
        <v>159.16560509554139</v>
      </c>
      <c r="E2549" s="286">
        <v>0.16010892199263171</v>
      </c>
      <c r="F2549" s="285">
        <v>346</v>
      </c>
      <c r="G2549" s="284">
        <v>18</v>
      </c>
      <c r="H2549" s="285">
        <v>0</v>
      </c>
      <c r="I2549" s="286">
        <v>0</v>
      </c>
      <c r="J2549" s="285">
        <v>0</v>
      </c>
      <c r="K2549" s="284">
        <v>0</v>
      </c>
      <c r="L2549" s="285">
        <v>0</v>
      </c>
      <c r="M2549" s="286">
        <v>0</v>
      </c>
      <c r="N2549" s="285">
        <v>0</v>
      </c>
    </row>
    <row r="2550" spans="2:14" x14ac:dyDescent="0.2">
      <c r="B2550" s="104" t="s">
        <v>2534</v>
      </c>
      <c r="C2550" s="284">
        <v>55</v>
      </c>
      <c r="D2550" s="285">
        <v>368.43636363636364</v>
      </c>
      <c r="E2550" s="286">
        <v>0.15990783046487222</v>
      </c>
      <c r="F2550" s="285">
        <v>1407</v>
      </c>
      <c r="G2550" s="284">
        <v>5</v>
      </c>
      <c r="H2550" s="285">
        <v>0</v>
      </c>
      <c r="I2550" s="286">
        <v>0</v>
      </c>
      <c r="J2550" s="285">
        <v>0</v>
      </c>
      <c r="K2550" s="284">
        <v>0</v>
      </c>
      <c r="L2550" s="285">
        <v>0</v>
      </c>
      <c r="M2550" s="286">
        <v>0</v>
      </c>
      <c r="N2550" s="285">
        <v>0</v>
      </c>
    </row>
    <row r="2551" spans="2:14" x14ac:dyDescent="0.2">
      <c r="B2551" s="104" t="s">
        <v>2535</v>
      </c>
      <c r="C2551" s="284">
        <v>2</v>
      </c>
      <c r="D2551" s="285">
        <v>726.5</v>
      </c>
      <c r="E2551" s="286">
        <v>0.30954409884959522</v>
      </c>
      <c r="F2551" s="285">
        <v>781</v>
      </c>
      <c r="G2551" s="284">
        <v>0</v>
      </c>
      <c r="H2551" s="285">
        <v>0</v>
      </c>
      <c r="I2551" s="286">
        <v>0</v>
      </c>
      <c r="J2551" s="285">
        <v>0</v>
      </c>
      <c r="K2551" s="284">
        <v>0</v>
      </c>
      <c r="L2551" s="285">
        <v>0</v>
      </c>
      <c r="M2551" s="286">
        <v>0</v>
      </c>
      <c r="N2551" s="285">
        <v>0</v>
      </c>
    </row>
    <row r="2552" spans="2:14" x14ac:dyDescent="0.2">
      <c r="B2552" s="104" t="s">
        <v>2536</v>
      </c>
      <c r="C2552" s="284">
        <v>9</v>
      </c>
      <c r="D2552" s="285">
        <v>260.55555555555554</v>
      </c>
      <c r="E2552" s="286">
        <v>0.11755564467615809</v>
      </c>
      <c r="F2552" s="285">
        <v>369</v>
      </c>
      <c r="G2552" s="284">
        <v>1</v>
      </c>
      <c r="H2552" s="285">
        <v>0</v>
      </c>
      <c r="I2552" s="286">
        <v>0</v>
      </c>
      <c r="J2552" s="285">
        <v>0</v>
      </c>
      <c r="K2552" s="284">
        <v>0</v>
      </c>
      <c r="L2552" s="285">
        <v>0</v>
      </c>
      <c r="M2552" s="286">
        <v>0</v>
      </c>
      <c r="N2552" s="285">
        <v>0</v>
      </c>
    </row>
    <row r="2553" spans="2:14" x14ac:dyDescent="0.2">
      <c r="B2553" s="104" t="s">
        <v>2537</v>
      </c>
      <c r="C2553" s="284">
        <v>133</v>
      </c>
      <c r="D2553" s="285">
        <v>172.91729323308272</v>
      </c>
      <c r="E2553" s="286">
        <v>0.16571432688912746</v>
      </c>
      <c r="F2553" s="285">
        <v>1876</v>
      </c>
      <c r="G2553" s="284">
        <v>35</v>
      </c>
      <c r="H2553" s="285">
        <v>0</v>
      </c>
      <c r="I2553" s="286">
        <v>0</v>
      </c>
      <c r="J2553" s="285">
        <v>0</v>
      </c>
      <c r="K2553" s="284">
        <v>0</v>
      </c>
      <c r="L2553" s="285">
        <v>0</v>
      </c>
      <c r="M2553" s="286">
        <v>0</v>
      </c>
      <c r="N2553" s="285">
        <v>0</v>
      </c>
    </row>
    <row r="2554" spans="2:14" x14ac:dyDescent="0.2">
      <c r="B2554" s="104" t="s">
        <v>2538</v>
      </c>
      <c r="C2554" s="284">
        <v>419</v>
      </c>
      <c r="D2554" s="285">
        <v>137.54415274463008</v>
      </c>
      <c r="E2554" s="286">
        <v>0.15804209995173535</v>
      </c>
      <c r="F2554" s="285">
        <v>657</v>
      </c>
      <c r="G2554" s="284">
        <v>198</v>
      </c>
      <c r="H2554" s="285">
        <v>0</v>
      </c>
      <c r="I2554" s="286">
        <v>0</v>
      </c>
      <c r="J2554" s="285">
        <v>0</v>
      </c>
      <c r="K2554" s="284">
        <v>0</v>
      </c>
      <c r="L2554" s="285">
        <v>0</v>
      </c>
      <c r="M2554" s="286">
        <v>0</v>
      </c>
      <c r="N2554" s="285">
        <v>0</v>
      </c>
    </row>
    <row r="2555" spans="2:14" x14ac:dyDescent="0.2">
      <c r="B2555" s="104" t="s">
        <v>2539</v>
      </c>
      <c r="C2555" s="284">
        <v>1194</v>
      </c>
      <c r="D2555" s="285">
        <v>179.06365159128978</v>
      </c>
      <c r="E2555" s="286">
        <v>0.18000543884124065</v>
      </c>
      <c r="F2555" s="285">
        <v>885</v>
      </c>
      <c r="G2555" s="284">
        <v>492</v>
      </c>
      <c r="H2555" s="285">
        <v>0</v>
      </c>
      <c r="I2555" s="286">
        <v>0</v>
      </c>
      <c r="J2555" s="285">
        <v>0</v>
      </c>
      <c r="K2555" s="284">
        <v>17</v>
      </c>
      <c r="L2555" s="285">
        <v>89.235294117647058</v>
      </c>
      <c r="M2555" s="286">
        <v>0.19942158538188504</v>
      </c>
      <c r="N2555" s="285">
        <v>165</v>
      </c>
    </row>
    <row r="2556" spans="2:14" x14ac:dyDescent="0.2">
      <c r="B2556" s="104" t="s">
        <v>2540</v>
      </c>
      <c r="C2556" s="284">
        <v>0</v>
      </c>
      <c r="D2556" s="285">
        <v>0</v>
      </c>
      <c r="E2556" s="286">
        <v>0</v>
      </c>
      <c r="F2556" s="285">
        <v>0</v>
      </c>
      <c r="G2556" s="284">
        <v>0</v>
      </c>
      <c r="H2556" s="285">
        <v>0</v>
      </c>
      <c r="I2556" s="286">
        <v>0</v>
      </c>
      <c r="J2556" s="285">
        <v>0</v>
      </c>
      <c r="K2556" s="284">
        <v>0</v>
      </c>
      <c r="L2556" s="285">
        <v>0</v>
      </c>
      <c r="M2556" s="286">
        <v>0</v>
      </c>
      <c r="N2556" s="285">
        <v>0</v>
      </c>
    </row>
    <row r="2557" spans="2:14" x14ac:dyDescent="0.2">
      <c r="B2557" s="104" t="s">
        <v>2541</v>
      </c>
      <c r="C2557" s="284">
        <v>1267</v>
      </c>
      <c r="D2557" s="285">
        <v>192.13654301499605</v>
      </c>
      <c r="E2557" s="286">
        <v>0.17572770820640615</v>
      </c>
      <c r="F2557" s="285">
        <v>614</v>
      </c>
      <c r="G2557" s="284">
        <v>302</v>
      </c>
      <c r="H2557" s="285">
        <v>0</v>
      </c>
      <c r="I2557" s="286">
        <v>0</v>
      </c>
      <c r="J2557" s="285">
        <v>0</v>
      </c>
      <c r="K2557" s="284">
        <v>15</v>
      </c>
      <c r="L2557" s="285">
        <v>131.06666666666666</v>
      </c>
      <c r="M2557" s="286">
        <v>0.19707297514033684</v>
      </c>
      <c r="N2557" s="285">
        <v>373</v>
      </c>
    </row>
    <row r="2558" spans="2:14" x14ac:dyDescent="0.2">
      <c r="B2558" s="104" t="s">
        <v>2542</v>
      </c>
      <c r="C2558" s="284">
        <v>1812</v>
      </c>
      <c r="D2558" s="285">
        <v>652.9034216335541</v>
      </c>
      <c r="E2558" s="286">
        <v>0.321287877018537</v>
      </c>
      <c r="F2558" s="285">
        <v>12286</v>
      </c>
      <c r="G2558" s="284">
        <v>634</v>
      </c>
      <c r="H2558" s="285">
        <v>0</v>
      </c>
      <c r="I2558" s="286">
        <v>0</v>
      </c>
      <c r="J2558" s="285">
        <v>0</v>
      </c>
      <c r="K2558" s="284">
        <v>0</v>
      </c>
      <c r="L2558" s="285">
        <v>0</v>
      </c>
      <c r="M2558" s="286">
        <v>0</v>
      </c>
      <c r="N2558" s="285">
        <v>0</v>
      </c>
    </row>
    <row r="2559" spans="2:14" x14ac:dyDescent="0.2">
      <c r="B2559" s="104" t="s">
        <v>2543</v>
      </c>
      <c r="C2559" s="284">
        <v>1350</v>
      </c>
      <c r="D2559" s="285">
        <v>267.33259259259262</v>
      </c>
      <c r="E2559" s="286">
        <v>0.1907276207548585</v>
      </c>
      <c r="F2559" s="285">
        <v>1224</v>
      </c>
      <c r="G2559" s="284">
        <v>610</v>
      </c>
      <c r="H2559" s="285">
        <v>0</v>
      </c>
      <c r="I2559" s="286">
        <v>0</v>
      </c>
      <c r="J2559" s="285">
        <v>0</v>
      </c>
      <c r="K2559" s="284">
        <v>25</v>
      </c>
      <c r="L2559" s="285">
        <v>181.24</v>
      </c>
      <c r="M2559" s="286">
        <v>0.20392456906251399</v>
      </c>
      <c r="N2559" s="285">
        <v>453</v>
      </c>
    </row>
    <row r="2560" spans="2:14" x14ac:dyDescent="0.2">
      <c r="B2560" s="104" t="s">
        <v>2544</v>
      </c>
      <c r="C2560" s="284">
        <v>1722</v>
      </c>
      <c r="D2560" s="285">
        <v>409.15795586527292</v>
      </c>
      <c r="E2560" s="286">
        <v>0.21982153325652054</v>
      </c>
      <c r="F2560" s="285">
        <v>2863</v>
      </c>
      <c r="G2560" s="284">
        <v>871</v>
      </c>
      <c r="H2560" s="285">
        <v>0</v>
      </c>
      <c r="I2560" s="286">
        <v>0</v>
      </c>
      <c r="J2560" s="285">
        <v>0</v>
      </c>
      <c r="K2560" s="284">
        <v>49</v>
      </c>
      <c r="L2560" s="285">
        <v>177.71428571428572</v>
      </c>
      <c r="M2560" s="286">
        <v>0.20399175412293857</v>
      </c>
      <c r="N2560" s="285">
        <v>443</v>
      </c>
    </row>
    <row r="2561" spans="2:15" x14ac:dyDescent="0.2">
      <c r="B2561" s="104" t="s">
        <v>2545</v>
      </c>
      <c r="C2561" s="284">
        <v>40</v>
      </c>
      <c r="D2561" s="285">
        <v>642.22500000000002</v>
      </c>
      <c r="E2561" s="286">
        <v>0.30281490911662767</v>
      </c>
      <c r="F2561" s="285">
        <v>1779</v>
      </c>
      <c r="G2561" s="284">
        <v>5</v>
      </c>
      <c r="H2561" s="285">
        <v>0</v>
      </c>
      <c r="I2561" s="286">
        <v>0</v>
      </c>
      <c r="J2561" s="285">
        <v>0</v>
      </c>
      <c r="K2561" s="284">
        <v>0</v>
      </c>
      <c r="L2561" s="285">
        <v>0</v>
      </c>
      <c r="M2561" s="286">
        <v>0</v>
      </c>
      <c r="N2561" s="285">
        <v>0</v>
      </c>
    </row>
    <row r="2562" spans="2:15" x14ac:dyDescent="0.2">
      <c r="B2562" s="104" t="s">
        <v>2546</v>
      </c>
      <c r="C2562" s="284">
        <v>957</v>
      </c>
      <c r="D2562" s="285">
        <v>452.0438871473354</v>
      </c>
      <c r="E2562" s="286">
        <v>0.29730429971926231</v>
      </c>
      <c r="F2562" s="285">
        <v>4717</v>
      </c>
      <c r="G2562" s="284">
        <v>286</v>
      </c>
      <c r="H2562" s="285">
        <v>0</v>
      </c>
      <c r="I2562" s="286">
        <v>0</v>
      </c>
      <c r="J2562" s="285">
        <v>0</v>
      </c>
      <c r="K2562" s="284">
        <v>0</v>
      </c>
      <c r="L2562" s="285">
        <v>0</v>
      </c>
      <c r="M2562" s="286">
        <v>0</v>
      </c>
      <c r="N2562" s="285">
        <v>0</v>
      </c>
    </row>
    <row r="2563" spans="2:15" x14ac:dyDescent="0.2">
      <c r="B2563" s="104" t="s">
        <v>2547</v>
      </c>
      <c r="C2563" s="284">
        <v>57</v>
      </c>
      <c r="D2563" s="285">
        <v>1821.3333333333333</v>
      </c>
      <c r="E2563" s="286">
        <v>0.54618152738904446</v>
      </c>
      <c r="F2563" s="285">
        <v>8908</v>
      </c>
      <c r="G2563" s="284">
        <v>4</v>
      </c>
      <c r="H2563" s="285">
        <v>0</v>
      </c>
      <c r="I2563" s="286">
        <v>0</v>
      </c>
      <c r="J2563" s="285">
        <v>0</v>
      </c>
      <c r="K2563" s="284">
        <v>0</v>
      </c>
      <c r="L2563" s="285">
        <v>0</v>
      </c>
      <c r="M2563" s="286">
        <v>0</v>
      </c>
      <c r="N2563" s="285">
        <v>0</v>
      </c>
    </row>
    <row r="2564" spans="2:15" x14ac:dyDescent="0.2">
      <c r="B2564" s="105" t="s">
        <v>2548</v>
      </c>
      <c r="C2564" s="287">
        <v>24</v>
      </c>
      <c r="D2564" s="288">
        <v>274.16666666666669</v>
      </c>
      <c r="E2564" s="289">
        <v>0.2406994183707063</v>
      </c>
      <c r="F2564" s="288">
        <v>477</v>
      </c>
      <c r="G2564" s="287">
        <v>7</v>
      </c>
      <c r="H2564" s="288">
        <v>0</v>
      </c>
      <c r="I2564" s="289">
        <v>0</v>
      </c>
      <c r="J2564" s="288">
        <v>0</v>
      </c>
      <c r="K2564" s="287">
        <v>0</v>
      </c>
      <c r="L2564" s="288">
        <v>0</v>
      </c>
      <c r="M2564" s="289">
        <v>0</v>
      </c>
      <c r="N2564" s="288">
        <v>0</v>
      </c>
    </row>
    <row r="2566" spans="2:15" x14ac:dyDescent="0.2">
      <c r="O2566" s="12" t="s">
        <v>313</v>
      </c>
    </row>
    <row r="2567" spans="2:15" x14ac:dyDescent="0.2">
      <c r="O2567" s="12" t="s">
        <v>350</v>
      </c>
    </row>
    <row r="2568" spans="2:15" x14ac:dyDescent="0.2">
      <c r="B2568" s="3" t="s">
        <v>0</v>
      </c>
      <c r="C2568" s="272"/>
      <c r="D2568" s="273"/>
      <c r="E2568" s="274"/>
      <c r="F2568" s="274"/>
      <c r="G2568" s="272"/>
      <c r="H2568" s="273"/>
      <c r="I2568" s="274"/>
      <c r="J2568" s="274"/>
      <c r="K2568" s="272"/>
      <c r="L2568" s="273"/>
      <c r="M2568" s="274"/>
      <c r="N2568" s="274"/>
    </row>
    <row r="2569" spans="2:15" x14ac:dyDescent="0.2">
      <c r="B2569" s="3" t="s">
        <v>277</v>
      </c>
      <c r="C2569" s="272"/>
      <c r="D2569" s="273"/>
      <c r="E2569" s="274"/>
      <c r="F2569" s="274"/>
      <c r="G2569" s="272"/>
      <c r="H2569" s="273"/>
      <c r="I2569" s="274"/>
      <c r="J2569" s="274"/>
      <c r="K2569" s="272"/>
      <c r="L2569" s="273"/>
      <c r="M2569" s="274"/>
      <c r="N2569" s="274"/>
    </row>
    <row r="2570" spans="2:15" x14ac:dyDescent="0.2">
      <c r="B2570" s="103" t="s">
        <v>308</v>
      </c>
      <c r="C2570" s="272"/>
      <c r="D2570" s="273"/>
      <c r="E2570" s="274"/>
      <c r="F2570" s="274"/>
      <c r="G2570" s="272"/>
      <c r="H2570" s="273"/>
      <c r="I2570" s="274"/>
      <c r="J2570" s="274"/>
      <c r="K2570" s="272"/>
      <c r="L2570" s="273"/>
      <c r="M2570" s="274"/>
      <c r="N2570" s="274"/>
    </row>
    <row r="2571" spans="2:15" x14ac:dyDescent="0.2">
      <c r="B2571" s="3"/>
      <c r="C2571" s="101"/>
      <c r="D2571" s="101"/>
      <c r="E2571" s="101"/>
      <c r="F2571" s="101"/>
      <c r="G2571" s="101"/>
      <c r="H2571" s="101"/>
      <c r="I2571" s="101"/>
      <c r="J2571" s="101"/>
      <c r="K2571" s="101"/>
      <c r="L2571" s="101"/>
      <c r="M2571" s="101"/>
      <c r="N2571" s="101"/>
    </row>
    <row r="2572" spans="2:15" x14ac:dyDescent="0.2">
      <c r="B2572" s="109"/>
      <c r="C2572" s="180" t="s">
        <v>152</v>
      </c>
      <c r="D2572" s="275"/>
      <c r="E2572" s="276"/>
      <c r="F2572" s="277"/>
      <c r="G2572" s="180" t="s">
        <v>2699</v>
      </c>
      <c r="H2572" s="275"/>
      <c r="I2572" s="276"/>
      <c r="J2572" s="277"/>
      <c r="K2572" s="180" t="s">
        <v>376</v>
      </c>
      <c r="L2572" s="275"/>
      <c r="M2572" s="276"/>
      <c r="N2572" s="277"/>
    </row>
    <row r="2573" spans="2:15" ht="25.5" x14ac:dyDescent="0.2">
      <c r="B2573" s="181" t="s">
        <v>314</v>
      </c>
      <c r="C2573" s="278" t="s">
        <v>2853</v>
      </c>
      <c r="D2573" s="279" t="s">
        <v>2850</v>
      </c>
      <c r="E2573" s="280" t="s">
        <v>2851</v>
      </c>
      <c r="F2573" s="279" t="s">
        <v>2852</v>
      </c>
      <c r="G2573" s="278" t="s">
        <v>2853</v>
      </c>
      <c r="H2573" s="279" t="s">
        <v>2850</v>
      </c>
      <c r="I2573" s="280" t="s">
        <v>2851</v>
      </c>
      <c r="J2573" s="279" t="s">
        <v>2852</v>
      </c>
      <c r="K2573" s="278" t="s">
        <v>2853</v>
      </c>
      <c r="L2573" s="279" t="s">
        <v>2850</v>
      </c>
      <c r="M2573" s="280" t="s">
        <v>2851</v>
      </c>
      <c r="N2573" s="279" t="s">
        <v>2852</v>
      </c>
    </row>
    <row r="2574" spans="2:15" x14ac:dyDescent="0.2">
      <c r="B2574" s="129" t="s">
        <v>2549</v>
      </c>
      <c r="C2574" s="281">
        <v>8</v>
      </c>
      <c r="D2574" s="282">
        <v>568.75</v>
      </c>
      <c r="E2574" s="283">
        <v>0.26942207484604452</v>
      </c>
      <c r="F2574" s="282">
        <v>1047</v>
      </c>
      <c r="G2574" s="281">
        <v>0</v>
      </c>
      <c r="H2574" s="282">
        <v>0</v>
      </c>
      <c r="I2574" s="283">
        <v>0</v>
      </c>
      <c r="J2574" s="282">
        <v>0</v>
      </c>
      <c r="K2574" s="281">
        <v>0</v>
      </c>
      <c r="L2574" s="282">
        <v>0</v>
      </c>
      <c r="M2574" s="283">
        <v>0</v>
      </c>
      <c r="N2574" s="282">
        <v>0</v>
      </c>
    </row>
    <row r="2575" spans="2:15" x14ac:dyDescent="0.2">
      <c r="B2575" s="104" t="s">
        <v>2550</v>
      </c>
      <c r="C2575" s="284">
        <v>2</v>
      </c>
      <c r="D2575" s="285">
        <v>305.5</v>
      </c>
      <c r="E2575" s="286">
        <v>0.12239583333333326</v>
      </c>
      <c r="F2575" s="285">
        <v>661</v>
      </c>
      <c r="G2575" s="284">
        <v>0</v>
      </c>
      <c r="H2575" s="285">
        <v>0</v>
      </c>
      <c r="I2575" s="286">
        <v>0</v>
      </c>
      <c r="J2575" s="285">
        <v>0</v>
      </c>
      <c r="K2575" s="284">
        <v>0</v>
      </c>
      <c r="L2575" s="285">
        <v>0</v>
      </c>
      <c r="M2575" s="286">
        <v>0</v>
      </c>
      <c r="N2575" s="285">
        <v>0</v>
      </c>
    </row>
    <row r="2576" spans="2:15" x14ac:dyDescent="0.2">
      <c r="B2576" s="104" t="s">
        <v>2551</v>
      </c>
      <c r="C2576" s="284">
        <v>186</v>
      </c>
      <c r="D2576" s="285">
        <v>334.1236559139785</v>
      </c>
      <c r="E2576" s="286">
        <v>0.17989012134123739</v>
      </c>
      <c r="F2576" s="285">
        <v>3828</v>
      </c>
      <c r="G2576" s="284">
        <v>22</v>
      </c>
      <c r="H2576" s="285">
        <v>0</v>
      </c>
      <c r="I2576" s="286">
        <v>0</v>
      </c>
      <c r="J2576" s="285">
        <v>0</v>
      </c>
      <c r="K2576" s="284">
        <v>0</v>
      </c>
      <c r="L2576" s="285">
        <v>0</v>
      </c>
      <c r="M2576" s="286">
        <v>0</v>
      </c>
      <c r="N2576" s="285">
        <v>0</v>
      </c>
    </row>
    <row r="2577" spans="2:14" x14ac:dyDescent="0.2">
      <c r="B2577" s="104" t="s">
        <v>2552</v>
      </c>
      <c r="C2577" s="284">
        <v>14</v>
      </c>
      <c r="D2577" s="285">
        <v>378.21428571428572</v>
      </c>
      <c r="E2577" s="286">
        <v>0.22699018304968499</v>
      </c>
      <c r="F2577" s="285">
        <v>711</v>
      </c>
      <c r="G2577" s="284">
        <v>4</v>
      </c>
      <c r="H2577" s="285">
        <v>0</v>
      </c>
      <c r="I2577" s="286">
        <v>0</v>
      </c>
      <c r="J2577" s="285">
        <v>0</v>
      </c>
      <c r="K2577" s="284">
        <v>0</v>
      </c>
      <c r="L2577" s="285">
        <v>0</v>
      </c>
      <c r="M2577" s="286">
        <v>0</v>
      </c>
      <c r="N2577" s="285">
        <v>0</v>
      </c>
    </row>
    <row r="2578" spans="2:14" x14ac:dyDescent="0.2">
      <c r="B2578" s="104" t="s">
        <v>2553</v>
      </c>
      <c r="C2578" s="284">
        <v>9</v>
      </c>
      <c r="D2578" s="285">
        <v>683.22222222222217</v>
      </c>
      <c r="E2578" s="286">
        <v>0.35241861531407603</v>
      </c>
      <c r="F2578" s="285">
        <v>1651</v>
      </c>
      <c r="G2578" s="284">
        <v>2</v>
      </c>
      <c r="H2578" s="285">
        <v>0</v>
      </c>
      <c r="I2578" s="286">
        <v>0</v>
      </c>
      <c r="J2578" s="285">
        <v>0</v>
      </c>
      <c r="K2578" s="284">
        <v>0</v>
      </c>
      <c r="L2578" s="285">
        <v>0</v>
      </c>
      <c r="M2578" s="286">
        <v>0</v>
      </c>
      <c r="N2578" s="285">
        <v>0</v>
      </c>
    </row>
    <row r="2579" spans="2:14" x14ac:dyDescent="0.2">
      <c r="B2579" s="104" t="s">
        <v>2554</v>
      </c>
      <c r="C2579" s="284">
        <v>26</v>
      </c>
      <c r="D2579" s="285">
        <v>644.11538461538464</v>
      </c>
      <c r="E2579" s="286">
        <v>0.30143816260777223</v>
      </c>
      <c r="F2579" s="285">
        <v>4639</v>
      </c>
      <c r="G2579" s="284">
        <v>1</v>
      </c>
      <c r="H2579" s="285">
        <v>0</v>
      </c>
      <c r="I2579" s="286">
        <v>0</v>
      </c>
      <c r="J2579" s="285">
        <v>0</v>
      </c>
      <c r="K2579" s="284">
        <v>0</v>
      </c>
      <c r="L2579" s="285">
        <v>0</v>
      </c>
      <c r="M2579" s="286">
        <v>0</v>
      </c>
      <c r="N2579" s="285">
        <v>0</v>
      </c>
    </row>
    <row r="2580" spans="2:14" x14ac:dyDescent="0.2">
      <c r="B2580" s="104" t="s">
        <v>2555</v>
      </c>
      <c r="C2580" s="284">
        <v>25</v>
      </c>
      <c r="D2580" s="285">
        <v>642.76</v>
      </c>
      <c r="E2580" s="286">
        <v>0.24705574859321677</v>
      </c>
      <c r="F2580" s="285">
        <v>1266</v>
      </c>
      <c r="G2580" s="284">
        <v>3</v>
      </c>
      <c r="H2580" s="285">
        <v>0</v>
      </c>
      <c r="I2580" s="286">
        <v>0</v>
      </c>
      <c r="J2580" s="285">
        <v>0</v>
      </c>
      <c r="K2580" s="284">
        <v>0</v>
      </c>
      <c r="L2580" s="285">
        <v>0</v>
      </c>
      <c r="M2580" s="286">
        <v>0</v>
      </c>
      <c r="N2580" s="285">
        <v>0</v>
      </c>
    </row>
    <row r="2581" spans="2:14" x14ac:dyDescent="0.2">
      <c r="B2581" s="104" t="s">
        <v>2556</v>
      </c>
      <c r="C2581" s="284">
        <v>364</v>
      </c>
      <c r="D2581" s="285">
        <v>215.61263736263737</v>
      </c>
      <c r="E2581" s="286">
        <v>0.13051851186645314</v>
      </c>
      <c r="F2581" s="285">
        <v>2385</v>
      </c>
      <c r="G2581" s="284">
        <v>108</v>
      </c>
      <c r="H2581" s="285">
        <v>0</v>
      </c>
      <c r="I2581" s="286">
        <v>0</v>
      </c>
      <c r="J2581" s="285">
        <v>0</v>
      </c>
      <c r="K2581" s="284">
        <v>0</v>
      </c>
      <c r="L2581" s="285">
        <v>0</v>
      </c>
      <c r="M2581" s="286">
        <v>0</v>
      </c>
      <c r="N2581" s="285">
        <v>0</v>
      </c>
    </row>
    <row r="2582" spans="2:14" x14ac:dyDescent="0.2">
      <c r="B2582" s="104" t="s">
        <v>2557</v>
      </c>
      <c r="C2582" s="284">
        <v>203</v>
      </c>
      <c r="D2582" s="285">
        <v>350.02463054187194</v>
      </c>
      <c r="E2582" s="286">
        <v>0.19208362957095781</v>
      </c>
      <c r="F2582" s="285">
        <v>1377</v>
      </c>
      <c r="G2582" s="284">
        <v>16</v>
      </c>
      <c r="H2582" s="285">
        <v>0</v>
      </c>
      <c r="I2582" s="286">
        <v>0</v>
      </c>
      <c r="J2582" s="285">
        <v>0</v>
      </c>
      <c r="K2582" s="284">
        <v>0</v>
      </c>
      <c r="L2582" s="285">
        <v>0</v>
      </c>
      <c r="M2582" s="286">
        <v>0</v>
      </c>
      <c r="N2582" s="285">
        <v>0</v>
      </c>
    </row>
    <row r="2583" spans="2:14" x14ac:dyDescent="0.2">
      <c r="B2583" s="104" t="s">
        <v>2558</v>
      </c>
      <c r="C2583" s="284">
        <v>549</v>
      </c>
      <c r="D2583" s="285">
        <v>179.69763205828781</v>
      </c>
      <c r="E2583" s="286">
        <v>0.17585853454192191</v>
      </c>
      <c r="F2583" s="285">
        <v>908</v>
      </c>
      <c r="G2583" s="284">
        <v>153</v>
      </c>
      <c r="H2583" s="285">
        <v>0</v>
      </c>
      <c r="I2583" s="286">
        <v>0</v>
      </c>
      <c r="J2583" s="285">
        <v>0</v>
      </c>
      <c r="K2583" s="284">
        <v>0</v>
      </c>
      <c r="L2583" s="285">
        <v>0</v>
      </c>
      <c r="M2583" s="286">
        <v>0</v>
      </c>
      <c r="N2583" s="285">
        <v>0</v>
      </c>
    </row>
    <row r="2584" spans="2:14" x14ac:dyDescent="0.2">
      <c r="B2584" s="104" t="s">
        <v>2559</v>
      </c>
      <c r="C2584" s="284">
        <v>667</v>
      </c>
      <c r="D2584" s="285">
        <v>465.39280359820089</v>
      </c>
      <c r="E2584" s="286">
        <v>0.29158635330365024</v>
      </c>
      <c r="F2584" s="285">
        <v>2598</v>
      </c>
      <c r="G2584" s="284">
        <v>86</v>
      </c>
      <c r="H2584" s="285">
        <v>0</v>
      </c>
      <c r="I2584" s="286">
        <v>0</v>
      </c>
      <c r="J2584" s="285">
        <v>0</v>
      </c>
      <c r="K2584" s="284">
        <v>0</v>
      </c>
      <c r="L2584" s="285">
        <v>0</v>
      </c>
      <c r="M2584" s="286">
        <v>0</v>
      </c>
      <c r="N2584" s="285">
        <v>0</v>
      </c>
    </row>
    <row r="2585" spans="2:14" x14ac:dyDescent="0.2">
      <c r="B2585" s="104" t="s">
        <v>2560</v>
      </c>
      <c r="C2585" s="284">
        <v>49</v>
      </c>
      <c r="D2585" s="285">
        <v>302.9591836734694</v>
      </c>
      <c r="E2585" s="286">
        <v>0.24871412535392956</v>
      </c>
      <c r="F2585" s="285">
        <v>1163</v>
      </c>
      <c r="G2585" s="284">
        <v>11</v>
      </c>
      <c r="H2585" s="285">
        <v>0</v>
      </c>
      <c r="I2585" s="286">
        <v>0</v>
      </c>
      <c r="J2585" s="285">
        <v>0</v>
      </c>
      <c r="K2585" s="284">
        <v>0</v>
      </c>
      <c r="L2585" s="285">
        <v>0</v>
      </c>
      <c r="M2585" s="286">
        <v>0</v>
      </c>
      <c r="N2585" s="285">
        <v>0</v>
      </c>
    </row>
    <row r="2586" spans="2:14" x14ac:dyDescent="0.2">
      <c r="B2586" s="104" t="s">
        <v>2561</v>
      </c>
      <c r="C2586" s="284">
        <v>97</v>
      </c>
      <c r="D2586" s="285">
        <v>1062.6391752577319</v>
      </c>
      <c r="E2586" s="286">
        <v>0.33051268649776988</v>
      </c>
      <c r="F2586" s="285">
        <v>3102</v>
      </c>
      <c r="G2586" s="284">
        <v>3</v>
      </c>
      <c r="H2586" s="285">
        <v>0</v>
      </c>
      <c r="I2586" s="286">
        <v>0</v>
      </c>
      <c r="J2586" s="285">
        <v>0</v>
      </c>
      <c r="K2586" s="284">
        <v>0</v>
      </c>
      <c r="L2586" s="285">
        <v>0</v>
      </c>
      <c r="M2586" s="286">
        <v>0</v>
      </c>
      <c r="N2586" s="285">
        <v>0</v>
      </c>
    </row>
    <row r="2587" spans="2:14" x14ac:dyDescent="0.2">
      <c r="B2587" s="104" t="s">
        <v>2562</v>
      </c>
      <c r="C2587" s="284">
        <v>192</v>
      </c>
      <c r="D2587" s="285">
        <v>240.49479166666666</v>
      </c>
      <c r="E2587" s="286">
        <v>0.13518538036350014</v>
      </c>
      <c r="F2587" s="285">
        <v>1164</v>
      </c>
      <c r="G2587" s="284">
        <v>29</v>
      </c>
      <c r="H2587" s="285">
        <v>0</v>
      </c>
      <c r="I2587" s="286">
        <v>0</v>
      </c>
      <c r="J2587" s="285">
        <v>0</v>
      </c>
      <c r="K2587" s="284">
        <v>0</v>
      </c>
      <c r="L2587" s="285">
        <v>0</v>
      </c>
      <c r="M2587" s="286">
        <v>0</v>
      </c>
      <c r="N2587" s="285">
        <v>0</v>
      </c>
    </row>
    <row r="2588" spans="2:14" x14ac:dyDescent="0.2">
      <c r="B2588" s="104" t="s">
        <v>2563</v>
      </c>
      <c r="C2588" s="284">
        <v>123</v>
      </c>
      <c r="D2588" s="285">
        <v>317.65040650406502</v>
      </c>
      <c r="E2588" s="286">
        <v>0.18263194551565221</v>
      </c>
      <c r="F2588" s="285">
        <v>4126</v>
      </c>
      <c r="G2588" s="284">
        <v>22</v>
      </c>
      <c r="H2588" s="285">
        <v>0</v>
      </c>
      <c r="I2588" s="286">
        <v>0</v>
      </c>
      <c r="J2588" s="285">
        <v>0</v>
      </c>
      <c r="K2588" s="284">
        <v>0</v>
      </c>
      <c r="L2588" s="285">
        <v>0</v>
      </c>
      <c r="M2588" s="286">
        <v>0</v>
      </c>
      <c r="N2588" s="285">
        <v>0</v>
      </c>
    </row>
    <row r="2589" spans="2:14" x14ac:dyDescent="0.2">
      <c r="B2589" s="104" t="s">
        <v>2564</v>
      </c>
      <c r="C2589" s="284">
        <v>103</v>
      </c>
      <c r="D2589" s="285">
        <v>395.57281553398059</v>
      </c>
      <c r="E2589" s="286">
        <v>0.2198492394524274</v>
      </c>
      <c r="F2589" s="285">
        <v>1081</v>
      </c>
      <c r="G2589" s="284">
        <v>10</v>
      </c>
      <c r="H2589" s="285">
        <v>0</v>
      </c>
      <c r="I2589" s="286">
        <v>0</v>
      </c>
      <c r="J2589" s="285">
        <v>0</v>
      </c>
      <c r="K2589" s="284">
        <v>0</v>
      </c>
      <c r="L2589" s="285">
        <v>0</v>
      </c>
      <c r="M2589" s="286">
        <v>0</v>
      </c>
      <c r="N2589" s="285">
        <v>0</v>
      </c>
    </row>
    <row r="2590" spans="2:14" x14ac:dyDescent="0.2">
      <c r="B2590" s="104" t="s">
        <v>2565</v>
      </c>
      <c r="C2590" s="284">
        <v>5</v>
      </c>
      <c r="D2590" s="285">
        <v>147.6</v>
      </c>
      <c r="E2590" s="286">
        <v>7.4074074074074181E-2</v>
      </c>
      <c r="F2590" s="285">
        <v>193</v>
      </c>
      <c r="G2590" s="284">
        <v>0</v>
      </c>
      <c r="H2590" s="285">
        <v>0</v>
      </c>
      <c r="I2590" s="286">
        <v>0</v>
      </c>
      <c r="J2590" s="285">
        <v>0</v>
      </c>
      <c r="K2590" s="284">
        <v>0</v>
      </c>
      <c r="L2590" s="285">
        <v>0</v>
      </c>
      <c r="M2590" s="286">
        <v>0</v>
      </c>
      <c r="N2590" s="285">
        <v>0</v>
      </c>
    </row>
    <row r="2591" spans="2:14" x14ac:dyDescent="0.2">
      <c r="B2591" s="104" t="s">
        <v>2566</v>
      </c>
      <c r="C2591" s="284">
        <v>1</v>
      </c>
      <c r="D2591" s="285">
        <v>352</v>
      </c>
      <c r="E2591" s="286">
        <v>0.27782162588792425</v>
      </c>
      <c r="F2591" s="285">
        <v>352</v>
      </c>
      <c r="G2591" s="284">
        <v>0</v>
      </c>
      <c r="H2591" s="285">
        <v>0</v>
      </c>
      <c r="I2591" s="286">
        <v>0</v>
      </c>
      <c r="J2591" s="285">
        <v>0</v>
      </c>
      <c r="K2591" s="284">
        <v>0</v>
      </c>
      <c r="L2591" s="285">
        <v>0</v>
      </c>
      <c r="M2591" s="286">
        <v>0</v>
      </c>
      <c r="N2591" s="285">
        <v>0</v>
      </c>
    </row>
    <row r="2592" spans="2:14" x14ac:dyDescent="0.2">
      <c r="B2592" s="104" t="s">
        <v>2567</v>
      </c>
      <c r="C2592" s="284">
        <v>133</v>
      </c>
      <c r="D2592" s="285">
        <v>434</v>
      </c>
      <c r="E2592" s="286">
        <v>0.24600658040539392</v>
      </c>
      <c r="F2592" s="285">
        <v>1922</v>
      </c>
      <c r="G2592" s="284">
        <v>24</v>
      </c>
      <c r="H2592" s="285">
        <v>0</v>
      </c>
      <c r="I2592" s="286">
        <v>0</v>
      </c>
      <c r="J2592" s="285">
        <v>0</v>
      </c>
      <c r="K2592" s="284">
        <v>0</v>
      </c>
      <c r="L2592" s="285">
        <v>0</v>
      </c>
      <c r="M2592" s="286">
        <v>0</v>
      </c>
      <c r="N2592" s="285">
        <v>0</v>
      </c>
    </row>
    <row r="2593" spans="2:14" x14ac:dyDescent="0.2">
      <c r="B2593" s="104" t="s">
        <v>2568</v>
      </c>
      <c r="C2593" s="284">
        <v>10</v>
      </c>
      <c r="D2593" s="285">
        <v>2016.7</v>
      </c>
      <c r="E2593" s="286">
        <v>0.53595726586584469</v>
      </c>
      <c r="F2593" s="285">
        <v>3513</v>
      </c>
      <c r="G2593" s="284">
        <v>6</v>
      </c>
      <c r="H2593" s="285">
        <v>0</v>
      </c>
      <c r="I2593" s="286">
        <v>0</v>
      </c>
      <c r="J2593" s="285">
        <v>0</v>
      </c>
      <c r="K2593" s="284">
        <v>0</v>
      </c>
      <c r="L2593" s="285">
        <v>0</v>
      </c>
      <c r="M2593" s="286">
        <v>0</v>
      </c>
      <c r="N2593" s="285">
        <v>0</v>
      </c>
    </row>
    <row r="2594" spans="2:14" x14ac:dyDescent="0.2">
      <c r="B2594" s="104" t="s">
        <v>2569</v>
      </c>
      <c r="C2594" s="284">
        <v>22</v>
      </c>
      <c r="D2594" s="285">
        <v>535.40909090909088</v>
      </c>
      <c r="E2594" s="286">
        <v>0.30286434228118897</v>
      </c>
      <c r="F2594" s="285">
        <v>1870</v>
      </c>
      <c r="G2594" s="284">
        <v>3</v>
      </c>
      <c r="H2594" s="285">
        <v>0</v>
      </c>
      <c r="I2594" s="286">
        <v>0</v>
      </c>
      <c r="J2594" s="285">
        <v>0</v>
      </c>
      <c r="K2594" s="284">
        <v>0</v>
      </c>
      <c r="L2594" s="285">
        <v>0</v>
      </c>
      <c r="M2594" s="286">
        <v>0</v>
      </c>
      <c r="N2594" s="285">
        <v>0</v>
      </c>
    </row>
    <row r="2595" spans="2:14" x14ac:dyDescent="0.2">
      <c r="B2595" s="104" t="s">
        <v>2570</v>
      </c>
      <c r="C2595" s="284">
        <v>99</v>
      </c>
      <c r="D2595" s="285">
        <v>216.88888888888889</v>
      </c>
      <c r="E2595" s="286">
        <v>0.21124086298661049</v>
      </c>
      <c r="F2595" s="285">
        <v>501</v>
      </c>
      <c r="G2595" s="284">
        <v>28</v>
      </c>
      <c r="H2595" s="285">
        <v>0</v>
      </c>
      <c r="I2595" s="286">
        <v>0</v>
      </c>
      <c r="J2595" s="285">
        <v>0</v>
      </c>
      <c r="K2595" s="284">
        <v>0</v>
      </c>
      <c r="L2595" s="285">
        <v>0</v>
      </c>
      <c r="M2595" s="286">
        <v>0</v>
      </c>
      <c r="N2595" s="285">
        <v>0</v>
      </c>
    </row>
    <row r="2596" spans="2:14" x14ac:dyDescent="0.2">
      <c r="B2596" s="104" t="s">
        <v>2571</v>
      </c>
      <c r="C2596" s="284">
        <v>22</v>
      </c>
      <c r="D2596" s="285">
        <v>273.27272727272725</v>
      </c>
      <c r="E2596" s="286">
        <v>0.16266673881869109</v>
      </c>
      <c r="F2596" s="285">
        <v>1072</v>
      </c>
      <c r="G2596" s="284">
        <v>0</v>
      </c>
      <c r="H2596" s="285">
        <v>0</v>
      </c>
      <c r="I2596" s="286">
        <v>0</v>
      </c>
      <c r="J2596" s="285">
        <v>0</v>
      </c>
      <c r="K2596" s="284">
        <v>0</v>
      </c>
      <c r="L2596" s="285">
        <v>0</v>
      </c>
      <c r="M2596" s="286">
        <v>0</v>
      </c>
      <c r="N2596" s="285">
        <v>0</v>
      </c>
    </row>
    <row r="2597" spans="2:14" x14ac:dyDescent="0.2">
      <c r="B2597" s="104" t="s">
        <v>2572</v>
      </c>
      <c r="C2597" s="284">
        <v>28</v>
      </c>
      <c r="D2597" s="285">
        <v>213.42857142857142</v>
      </c>
      <c r="E2597" s="286">
        <v>0.18452987494210293</v>
      </c>
      <c r="F2597" s="285">
        <v>374</v>
      </c>
      <c r="G2597" s="284">
        <v>8</v>
      </c>
      <c r="H2597" s="285">
        <v>0</v>
      </c>
      <c r="I2597" s="286">
        <v>0</v>
      </c>
      <c r="J2597" s="285">
        <v>0</v>
      </c>
      <c r="K2597" s="284">
        <v>0</v>
      </c>
      <c r="L2597" s="285">
        <v>0</v>
      </c>
      <c r="M2597" s="286">
        <v>0</v>
      </c>
      <c r="N2597" s="285">
        <v>0</v>
      </c>
    </row>
    <row r="2598" spans="2:14" x14ac:dyDescent="0.2">
      <c r="B2598" s="104" t="s">
        <v>2573</v>
      </c>
      <c r="C2598" s="284">
        <v>12</v>
      </c>
      <c r="D2598" s="285">
        <v>729.58333333333337</v>
      </c>
      <c r="E2598" s="286">
        <v>0.39581355395813556</v>
      </c>
      <c r="F2598" s="285">
        <v>4693</v>
      </c>
      <c r="G2598" s="284">
        <v>2</v>
      </c>
      <c r="H2598" s="285">
        <v>0</v>
      </c>
      <c r="I2598" s="286">
        <v>0</v>
      </c>
      <c r="J2598" s="285">
        <v>0</v>
      </c>
      <c r="K2598" s="284">
        <v>0</v>
      </c>
      <c r="L2598" s="285">
        <v>0</v>
      </c>
      <c r="M2598" s="286">
        <v>0</v>
      </c>
      <c r="N2598" s="285">
        <v>0</v>
      </c>
    </row>
    <row r="2599" spans="2:14" x14ac:dyDescent="0.2">
      <c r="B2599" s="104" t="s">
        <v>2574</v>
      </c>
      <c r="C2599" s="284">
        <v>25</v>
      </c>
      <c r="D2599" s="285">
        <v>773.56</v>
      </c>
      <c r="E2599" s="286">
        <v>0.33863906983259784</v>
      </c>
      <c r="F2599" s="285">
        <v>3400</v>
      </c>
      <c r="G2599" s="284">
        <v>1</v>
      </c>
      <c r="H2599" s="285">
        <v>0</v>
      </c>
      <c r="I2599" s="286">
        <v>0</v>
      </c>
      <c r="J2599" s="285">
        <v>0</v>
      </c>
      <c r="K2599" s="284">
        <v>0</v>
      </c>
      <c r="L2599" s="285">
        <v>0</v>
      </c>
      <c r="M2599" s="286">
        <v>0</v>
      </c>
      <c r="N2599" s="285">
        <v>0</v>
      </c>
    </row>
    <row r="2600" spans="2:14" x14ac:dyDescent="0.2">
      <c r="B2600" s="104" t="s">
        <v>2575</v>
      </c>
      <c r="C2600" s="284">
        <v>188</v>
      </c>
      <c r="D2600" s="285">
        <v>234.46276595744681</v>
      </c>
      <c r="E2600" s="286">
        <v>0.13464992668621711</v>
      </c>
      <c r="F2600" s="285">
        <v>1025</v>
      </c>
      <c r="G2600" s="284">
        <v>20</v>
      </c>
      <c r="H2600" s="285">
        <v>0</v>
      </c>
      <c r="I2600" s="286">
        <v>0</v>
      </c>
      <c r="J2600" s="285">
        <v>0</v>
      </c>
      <c r="K2600" s="284">
        <v>0</v>
      </c>
      <c r="L2600" s="285">
        <v>0</v>
      </c>
      <c r="M2600" s="286">
        <v>0</v>
      </c>
      <c r="N2600" s="285">
        <v>0</v>
      </c>
    </row>
    <row r="2601" spans="2:14" x14ac:dyDescent="0.2">
      <c r="B2601" s="104" t="s">
        <v>2576</v>
      </c>
      <c r="C2601" s="284">
        <v>55</v>
      </c>
      <c r="D2601" s="285">
        <v>328.12727272727273</v>
      </c>
      <c r="E2601" s="286">
        <v>0.19499308496845025</v>
      </c>
      <c r="F2601" s="285">
        <v>1044</v>
      </c>
      <c r="G2601" s="284">
        <v>14</v>
      </c>
      <c r="H2601" s="285">
        <v>0</v>
      </c>
      <c r="I2601" s="286">
        <v>0</v>
      </c>
      <c r="J2601" s="285">
        <v>0</v>
      </c>
      <c r="K2601" s="284">
        <v>0</v>
      </c>
      <c r="L2601" s="285">
        <v>0</v>
      </c>
      <c r="M2601" s="286">
        <v>0</v>
      </c>
      <c r="N2601" s="285">
        <v>0</v>
      </c>
    </row>
    <row r="2602" spans="2:14" x14ac:dyDescent="0.2">
      <c r="B2602" s="104" t="s">
        <v>2577</v>
      </c>
      <c r="C2602" s="284">
        <v>29</v>
      </c>
      <c r="D2602" s="285">
        <v>527.0344827586207</v>
      </c>
      <c r="E2602" s="286">
        <v>0.19733767156008319</v>
      </c>
      <c r="F2602" s="285">
        <v>1384</v>
      </c>
      <c r="G2602" s="284">
        <v>4</v>
      </c>
      <c r="H2602" s="285">
        <v>0</v>
      </c>
      <c r="I2602" s="286">
        <v>0</v>
      </c>
      <c r="J2602" s="285">
        <v>0</v>
      </c>
      <c r="K2602" s="284">
        <v>0</v>
      </c>
      <c r="L2602" s="285">
        <v>0</v>
      </c>
      <c r="M2602" s="286">
        <v>0</v>
      </c>
      <c r="N2602" s="285">
        <v>0</v>
      </c>
    </row>
    <row r="2603" spans="2:14" x14ac:dyDescent="0.2">
      <c r="B2603" s="104" t="s">
        <v>2578</v>
      </c>
      <c r="C2603" s="284">
        <v>40</v>
      </c>
      <c r="D2603" s="285">
        <v>1300.625</v>
      </c>
      <c r="E2603" s="286">
        <v>0.44097952125856099</v>
      </c>
      <c r="F2603" s="285">
        <v>4707</v>
      </c>
      <c r="G2603" s="284">
        <v>3</v>
      </c>
      <c r="H2603" s="285">
        <v>0</v>
      </c>
      <c r="I2603" s="286">
        <v>0</v>
      </c>
      <c r="J2603" s="285">
        <v>0</v>
      </c>
      <c r="K2603" s="284">
        <v>0</v>
      </c>
      <c r="L2603" s="285">
        <v>0</v>
      </c>
      <c r="M2603" s="286">
        <v>0</v>
      </c>
      <c r="N2603" s="285">
        <v>0</v>
      </c>
    </row>
    <row r="2604" spans="2:14" x14ac:dyDescent="0.2">
      <c r="B2604" s="104" t="s">
        <v>2579</v>
      </c>
      <c r="C2604" s="284">
        <v>99</v>
      </c>
      <c r="D2604" s="285">
        <v>584</v>
      </c>
      <c r="E2604" s="286">
        <v>0.23768042063547523</v>
      </c>
      <c r="F2604" s="285">
        <v>1722</v>
      </c>
      <c r="G2604" s="284">
        <v>2</v>
      </c>
      <c r="H2604" s="285">
        <v>0</v>
      </c>
      <c r="I2604" s="286">
        <v>0</v>
      </c>
      <c r="J2604" s="285">
        <v>0</v>
      </c>
      <c r="K2604" s="284">
        <v>0</v>
      </c>
      <c r="L2604" s="285">
        <v>0</v>
      </c>
      <c r="M2604" s="286">
        <v>0</v>
      </c>
      <c r="N2604" s="285">
        <v>0</v>
      </c>
    </row>
    <row r="2605" spans="2:14" x14ac:dyDescent="0.2">
      <c r="B2605" s="104" t="s">
        <v>2580</v>
      </c>
      <c r="C2605" s="284">
        <v>0</v>
      </c>
      <c r="D2605" s="285">
        <v>0</v>
      </c>
      <c r="E2605" s="286">
        <v>0</v>
      </c>
      <c r="F2605" s="285">
        <v>0</v>
      </c>
      <c r="G2605" s="284">
        <v>0</v>
      </c>
      <c r="H2605" s="285">
        <v>0</v>
      </c>
      <c r="I2605" s="286">
        <v>0</v>
      </c>
      <c r="J2605" s="285">
        <v>0</v>
      </c>
      <c r="K2605" s="284">
        <v>0</v>
      </c>
      <c r="L2605" s="285">
        <v>0</v>
      </c>
      <c r="M2605" s="286">
        <v>0</v>
      </c>
      <c r="N2605" s="285">
        <v>0</v>
      </c>
    </row>
    <row r="2606" spans="2:14" x14ac:dyDescent="0.2">
      <c r="B2606" s="104" t="s">
        <v>2581</v>
      </c>
      <c r="C2606" s="284">
        <v>18</v>
      </c>
      <c r="D2606" s="285">
        <v>1287.4444444444443</v>
      </c>
      <c r="E2606" s="286">
        <v>0.51313050794916082</v>
      </c>
      <c r="F2606" s="285">
        <v>5869</v>
      </c>
      <c r="G2606" s="284">
        <v>3</v>
      </c>
      <c r="H2606" s="285">
        <v>0</v>
      </c>
      <c r="I2606" s="286">
        <v>0</v>
      </c>
      <c r="J2606" s="285">
        <v>0</v>
      </c>
      <c r="K2606" s="284">
        <v>0</v>
      </c>
      <c r="L2606" s="285">
        <v>0</v>
      </c>
      <c r="M2606" s="286">
        <v>0</v>
      </c>
      <c r="N2606" s="285">
        <v>0</v>
      </c>
    </row>
    <row r="2607" spans="2:14" x14ac:dyDescent="0.2">
      <c r="B2607" s="104" t="s">
        <v>2582</v>
      </c>
      <c r="C2607" s="284">
        <v>150</v>
      </c>
      <c r="D2607" s="285">
        <v>856.56666666666672</v>
      </c>
      <c r="E2607" s="286">
        <v>0.31369939938473568</v>
      </c>
      <c r="F2607" s="285">
        <v>4149</v>
      </c>
      <c r="G2607" s="284">
        <v>15</v>
      </c>
      <c r="H2607" s="285">
        <v>0</v>
      </c>
      <c r="I2607" s="286">
        <v>0</v>
      </c>
      <c r="J2607" s="285">
        <v>0</v>
      </c>
      <c r="K2607" s="284">
        <v>0</v>
      </c>
      <c r="L2607" s="285">
        <v>0</v>
      </c>
      <c r="M2607" s="286">
        <v>0</v>
      </c>
      <c r="N2607" s="285">
        <v>0</v>
      </c>
    </row>
    <row r="2608" spans="2:14" x14ac:dyDescent="0.2">
      <c r="B2608" s="104" t="s">
        <v>2583</v>
      </c>
      <c r="C2608" s="284">
        <v>154</v>
      </c>
      <c r="D2608" s="285">
        <v>681.57142857142856</v>
      </c>
      <c r="E2608" s="286">
        <v>0.30513273718850664</v>
      </c>
      <c r="F2608" s="285">
        <v>2072</v>
      </c>
      <c r="G2608" s="284">
        <v>8</v>
      </c>
      <c r="H2608" s="285">
        <v>0</v>
      </c>
      <c r="I2608" s="286">
        <v>0</v>
      </c>
      <c r="J2608" s="285">
        <v>0</v>
      </c>
      <c r="K2608" s="284">
        <v>0</v>
      </c>
      <c r="L2608" s="285">
        <v>0</v>
      </c>
      <c r="M2608" s="286">
        <v>0</v>
      </c>
      <c r="N2608" s="285">
        <v>0</v>
      </c>
    </row>
    <row r="2609" spans="2:15" x14ac:dyDescent="0.2">
      <c r="B2609" s="104" t="s">
        <v>2584</v>
      </c>
      <c r="C2609" s="284">
        <v>0</v>
      </c>
      <c r="D2609" s="285">
        <v>0</v>
      </c>
      <c r="E2609" s="286">
        <v>0</v>
      </c>
      <c r="F2609" s="285">
        <v>0</v>
      </c>
      <c r="G2609" s="284">
        <v>0</v>
      </c>
      <c r="H2609" s="285">
        <v>0</v>
      </c>
      <c r="I2609" s="286">
        <v>0</v>
      </c>
      <c r="J2609" s="285">
        <v>0</v>
      </c>
      <c r="K2609" s="284">
        <v>0</v>
      </c>
      <c r="L2609" s="285">
        <v>0</v>
      </c>
      <c r="M2609" s="286">
        <v>0</v>
      </c>
      <c r="N2609" s="285">
        <v>0</v>
      </c>
    </row>
    <row r="2610" spans="2:15" x14ac:dyDescent="0.2">
      <c r="B2610" s="104" t="s">
        <v>2585</v>
      </c>
      <c r="C2610" s="284">
        <v>25</v>
      </c>
      <c r="D2610" s="285">
        <v>435.56</v>
      </c>
      <c r="E2610" s="286">
        <v>0.2831768652640887</v>
      </c>
      <c r="F2610" s="285">
        <v>765</v>
      </c>
      <c r="G2610" s="284">
        <v>2</v>
      </c>
      <c r="H2610" s="285">
        <v>0</v>
      </c>
      <c r="I2610" s="286">
        <v>0</v>
      </c>
      <c r="J2610" s="285">
        <v>0</v>
      </c>
      <c r="K2610" s="284">
        <v>0</v>
      </c>
      <c r="L2610" s="285">
        <v>0</v>
      </c>
      <c r="M2610" s="286">
        <v>0</v>
      </c>
      <c r="N2610" s="285">
        <v>0</v>
      </c>
    </row>
    <row r="2611" spans="2:15" x14ac:dyDescent="0.2">
      <c r="B2611" s="104" t="s">
        <v>2586</v>
      </c>
      <c r="C2611" s="284">
        <v>164</v>
      </c>
      <c r="D2611" s="285">
        <v>221.84756097560975</v>
      </c>
      <c r="E2611" s="286">
        <v>0.20224912725413025</v>
      </c>
      <c r="F2611" s="285">
        <v>661</v>
      </c>
      <c r="G2611" s="284">
        <v>38</v>
      </c>
      <c r="H2611" s="285">
        <v>0</v>
      </c>
      <c r="I2611" s="286">
        <v>0</v>
      </c>
      <c r="J2611" s="285">
        <v>0</v>
      </c>
      <c r="K2611" s="284">
        <v>0</v>
      </c>
      <c r="L2611" s="285">
        <v>0</v>
      </c>
      <c r="M2611" s="286">
        <v>0</v>
      </c>
      <c r="N2611" s="285">
        <v>0</v>
      </c>
    </row>
    <row r="2612" spans="2:15" x14ac:dyDescent="0.2">
      <c r="B2612" s="104" t="s">
        <v>2587</v>
      </c>
      <c r="C2612" s="284">
        <v>140</v>
      </c>
      <c r="D2612" s="285">
        <v>642.12142857142862</v>
      </c>
      <c r="E2612" s="286">
        <v>0.32416342131833265</v>
      </c>
      <c r="F2612" s="285">
        <v>7001</v>
      </c>
      <c r="G2612" s="284">
        <v>18</v>
      </c>
      <c r="H2612" s="285">
        <v>0</v>
      </c>
      <c r="I2612" s="286">
        <v>0</v>
      </c>
      <c r="J2612" s="285">
        <v>0</v>
      </c>
      <c r="K2612" s="284">
        <v>0</v>
      </c>
      <c r="L2612" s="285">
        <v>0</v>
      </c>
      <c r="M2612" s="286">
        <v>0</v>
      </c>
      <c r="N2612" s="285">
        <v>0</v>
      </c>
    </row>
    <row r="2613" spans="2:15" x14ac:dyDescent="0.2">
      <c r="B2613" s="104" t="s">
        <v>2588</v>
      </c>
      <c r="C2613" s="284">
        <v>113</v>
      </c>
      <c r="D2613" s="285">
        <v>175.68141592920355</v>
      </c>
      <c r="E2613" s="286">
        <v>0.10371887441092564</v>
      </c>
      <c r="F2613" s="285">
        <v>628</v>
      </c>
      <c r="G2613" s="284">
        <v>7</v>
      </c>
      <c r="H2613" s="285">
        <v>0</v>
      </c>
      <c r="I2613" s="286">
        <v>0</v>
      </c>
      <c r="J2613" s="285">
        <v>0</v>
      </c>
      <c r="K2613" s="284">
        <v>0</v>
      </c>
      <c r="L2613" s="285">
        <v>0</v>
      </c>
      <c r="M2613" s="286">
        <v>0</v>
      </c>
      <c r="N2613" s="285">
        <v>0</v>
      </c>
    </row>
    <row r="2614" spans="2:15" x14ac:dyDescent="0.2">
      <c r="B2614" s="104" t="s">
        <v>2589</v>
      </c>
      <c r="C2614" s="284">
        <v>18</v>
      </c>
      <c r="D2614" s="285">
        <v>281.38888888888891</v>
      </c>
      <c r="E2614" s="286">
        <v>0.21079573830531051</v>
      </c>
      <c r="F2614" s="285">
        <v>693</v>
      </c>
      <c r="G2614" s="284">
        <v>2</v>
      </c>
      <c r="H2614" s="285">
        <v>0</v>
      </c>
      <c r="I2614" s="286">
        <v>0</v>
      </c>
      <c r="J2614" s="285">
        <v>0</v>
      </c>
      <c r="K2614" s="284">
        <v>0</v>
      </c>
      <c r="L2614" s="285">
        <v>0</v>
      </c>
      <c r="M2614" s="286">
        <v>0</v>
      </c>
      <c r="N2614" s="285">
        <v>0</v>
      </c>
    </row>
    <row r="2615" spans="2:15" x14ac:dyDescent="0.2">
      <c r="B2615" s="104" t="s">
        <v>2590</v>
      </c>
      <c r="C2615" s="284">
        <v>15</v>
      </c>
      <c r="D2615" s="285">
        <v>1456.0666666666666</v>
      </c>
      <c r="E2615" s="286">
        <v>0.33038361469111144</v>
      </c>
      <c r="F2615" s="285">
        <v>5640</v>
      </c>
      <c r="G2615" s="284">
        <v>1</v>
      </c>
      <c r="H2615" s="285">
        <v>0</v>
      </c>
      <c r="I2615" s="286">
        <v>0</v>
      </c>
      <c r="J2615" s="285">
        <v>0</v>
      </c>
      <c r="K2615" s="284">
        <v>0</v>
      </c>
      <c r="L2615" s="285">
        <v>0</v>
      </c>
      <c r="M2615" s="286">
        <v>0</v>
      </c>
      <c r="N2615" s="285">
        <v>0</v>
      </c>
    </row>
    <row r="2616" spans="2:15" x14ac:dyDescent="0.2">
      <c r="B2616" s="104" t="s">
        <v>2591</v>
      </c>
      <c r="C2616" s="284">
        <v>35</v>
      </c>
      <c r="D2616" s="285">
        <v>193.6</v>
      </c>
      <c r="E2616" s="286">
        <v>0.11315587321732745</v>
      </c>
      <c r="F2616" s="285">
        <v>492</v>
      </c>
      <c r="G2616" s="284">
        <v>1</v>
      </c>
      <c r="H2616" s="285">
        <v>0</v>
      </c>
      <c r="I2616" s="286">
        <v>0</v>
      </c>
      <c r="J2616" s="285">
        <v>0</v>
      </c>
      <c r="K2616" s="284">
        <v>0</v>
      </c>
      <c r="L2616" s="285">
        <v>0</v>
      </c>
      <c r="M2616" s="286">
        <v>0</v>
      </c>
      <c r="N2616" s="285">
        <v>0</v>
      </c>
    </row>
    <row r="2617" spans="2:15" x14ac:dyDescent="0.2">
      <c r="B2617" s="104" t="s">
        <v>2592</v>
      </c>
      <c r="C2617" s="284">
        <v>79</v>
      </c>
      <c r="D2617" s="285">
        <v>787.0632911392405</v>
      </c>
      <c r="E2617" s="286">
        <v>0.29194016395751743</v>
      </c>
      <c r="F2617" s="285">
        <v>2189</v>
      </c>
      <c r="G2617" s="284">
        <v>5</v>
      </c>
      <c r="H2617" s="285">
        <v>0</v>
      </c>
      <c r="I2617" s="286">
        <v>0</v>
      </c>
      <c r="J2617" s="285">
        <v>0</v>
      </c>
      <c r="K2617" s="284">
        <v>0</v>
      </c>
      <c r="L2617" s="285">
        <v>0</v>
      </c>
      <c r="M2617" s="286">
        <v>0</v>
      </c>
      <c r="N2617" s="285">
        <v>0</v>
      </c>
    </row>
    <row r="2618" spans="2:15" x14ac:dyDescent="0.2">
      <c r="B2618" s="104" t="s">
        <v>2593</v>
      </c>
      <c r="C2618" s="284">
        <v>40</v>
      </c>
      <c r="D2618" s="285">
        <v>405.27499999999998</v>
      </c>
      <c r="E2618" s="286">
        <v>0.22566051393412967</v>
      </c>
      <c r="F2618" s="285">
        <v>1784</v>
      </c>
      <c r="G2618" s="284">
        <v>0</v>
      </c>
      <c r="H2618" s="285">
        <v>0</v>
      </c>
      <c r="I2618" s="286">
        <v>0</v>
      </c>
      <c r="J2618" s="285">
        <v>0</v>
      </c>
      <c r="K2618" s="284">
        <v>0</v>
      </c>
      <c r="L2618" s="285">
        <v>0</v>
      </c>
      <c r="M2618" s="286">
        <v>0</v>
      </c>
      <c r="N2618" s="285">
        <v>0</v>
      </c>
    </row>
    <row r="2619" spans="2:15" x14ac:dyDescent="0.2">
      <c r="B2619" s="104" t="s">
        <v>2594</v>
      </c>
      <c r="C2619" s="284">
        <v>228</v>
      </c>
      <c r="D2619" s="285">
        <v>272.94298245614033</v>
      </c>
      <c r="E2619" s="286">
        <v>0.19118762999351757</v>
      </c>
      <c r="F2619" s="285">
        <v>1541</v>
      </c>
      <c r="G2619" s="284">
        <v>45</v>
      </c>
      <c r="H2619" s="285">
        <v>0</v>
      </c>
      <c r="I2619" s="286">
        <v>0</v>
      </c>
      <c r="J2619" s="285">
        <v>0</v>
      </c>
      <c r="K2619" s="284">
        <v>0</v>
      </c>
      <c r="L2619" s="285">
        <v>0</v>
      </c>
      <c r="M2619" s="286">
        <v>0</v>
      </c>
      <c r="N2619" s="285">
        <v>0</v>
      </c>
    </row>
    <row r="2620" spans="2:15" x14ac:dyDescent="0.2">
      <c r="B2620" s="104" t="s">
        <v>2595</v>
      </c>
      <c r="C2620" s="284">
        <v>30</v>
      </c>
      <c r="D2620" s="285">
        <v>1149.7</v>
      </c>
      <c r="E2620" s="286">
        <v>0.36172287943619441</v>
      </c>
      <c r="F2620" s="285">
        <v>2678</v>
      </c>
      <c r="G2620" s="284">
        <v>1</v>
      </c>
      <c r="H2620" s="285">
        <v>0</v>
      </c>
      <c r="I2620" s="286">
        <v>0</v>
      </c>
      <c r="J2620" s="285">
        <v>0</v>
      </c>
      <c r="K2620" s="284">
        <v>0</v>
      </c>
      <c r="L2620" s="285">
        <v>0</v>
      </c>
      <c r="M2620" s="286">
        <v>0</v>
      </c>
      <c r="N2620" s="285">
        <v>0</v>
      </c>
    </row>
    <row r="2621" spans="2:15" x14ac:dyDescent="0.2">
      <c r="B2621" s="105" t="s">
        <v>2596</v>
      </c>
      <c r="C2621" s="287">
        <v>823</v>
      </c>
      <c r="D2621" s="288">
        <v>487.61725394896717</v>
      </c>
      <c r="E2621" s="289">
        <v>0.240608648886528</v>
      </c>
      <c r="F2621" s="288">
        <v>4173</v>
      </c>
      <c r="G2621" s="287">
        <v>118</v>
      </c>
      <c r="H2621" s="288">
        <v>0</v>
      </c>
      <c r="I2621" s="289">
        <v>0</v>
      </c>
      <c r="J2621" s="288">
        <v>0</v>
      </c>
      <c r="K2621" s="287">
        <v>14</v>
      </c>
      <c r="L2621" s="288">
        <v>183.78571428571428</v>
      </c>
      <c r="M2621" s="289">
        <v>0.20131445113840862</v>
      </c>
      <c r="N2621" s="288">
        <v>255</v>
      </c>
    </row>
    <row r="2623" spans="2:15" x14ac:dyDescent="0.2">
      <c r="O2623" s="12" t="s">
        <v>313</v>
      </c>
    </row>
    <row r="2624" spans="2:15" x14ac:dyDescent="0.2">
      <c r="O2624" s="12" t="s">
        <v>351</v>
      </c>
    </row>
    <row r="2625" spans="2:14" x14ac:dyDescent="0.2">
      <c r="B2625" s="3" t="s">
        <v>0</v>
      </c>
      <c r="C2625" s="272"/>
      <c r="D2625" s="273"/>
      <c r="E2625" s="274"/>
      <c r="F2625" s="274"/>
      <c r="G2625" s="272"/>
      <c r="H2625" s="273"/>
      <c r="I2625" s="274"/>
      <c r="J2625" s="274"/>
      <c r="K2625" s="272"/>
      <c r="L2625" s="273"/>
      <c r="M2625" s="274"/>
      <c r="N2625" s="274"/>
    </row>
    <row r="2626" spans="2:14" x14ac:dyDescent="0.2">
      <c r="B2626" s="3" t="s">
        <v>277</v>
      </c>
      <c r="C2626" s="272"/>
      <c r="D2626" s="273"/>
      <c r="E2626" s="274"/>
      <c r="F2626" s="274"/>
      <c r="G2626" s="272"/>
      <c r="H2626" s="273"/>
      <c r="I2626" s="274"/>
      <c r="J2626" s="274"/>
      <c r="K2626" s="272"/>
      <c r="L2626" s="273"/>
      <c r="M2626" s="274"/>
      <c r="N2626" s="274"/>
    </row>
    <row r="2627" spans="2:14" x14ac:dyDescent="0.2">
      <c r="B2627" s="103" t="s">
        <v>308</v>
      </c>
      <c r="C2627" s="272"/>
      <c r="D2627" s="273"/>
      <c r="E2627" s="274"/>
      <c r="F2627" s="274"/>
      <c r="G2627" s="272"/>
      <c r="H2627" s="273"/>
      <c r="I2627" s="274"/>
      <c r="J2627" s="274"/>
      <c r="K2627" s="272"/>
      <c r="L2627" s="273"/>
      <c r="M2627" s="274"/>
      <c r="N2627" s="274"/>
    </row>
    <row r="2628" spans="2:14" x14ac:dyDescent="0.2">
      <c r="B2628" s="3"/>
      <c r="C2628" s="101"/>
      <c r="D2628" s="101"/>
      <c r="E2628" s="101"/>
      <c r="F2628" s="101"/>
      <c r="G2628" s="101"/>
      <c r="H2628" s="101"/>
      <c r="I2628" s="101"/>
      <c r="J2628" s="101"/>
      <c r="K2628" s="101"/>
      <c r="L2628" s="101"/>
      <c r="M2628" s="101"/>
      <c r="N2628" s="101"/>
    </row>
    <row r="2629" spans="2:14" x14ac:dyDescent="0.2">
      <c r="B2629" s="109"/>
      <c r="C2629" s="180" t="s">
        <v>152</v>
      </c>
      <c r="D2629" s="275"/>
      <c r="E2629" s="276"/>
      <c r="F2629" s="277"/>
      <c r="G2629" s="180" t="s">
        <v>2699</v>
      </c>
      <c r="H2629" s="275"/>
      <c r="I2629" s="276"/>
      <c r="J2629" s="277"/>
      <c r="K2629" s="180" t="s">
        <v>376</v>
      </c>
      <c r="L2629" s="275"/>
      <c r="M2629" s="276"/>
      <c r="N2629" s="277"/>
    </row>
    <row r="2630" spans="2:14" ht="25.5" x14ac:dyDescent="0.2">
      <c r="B2630" s="181" t="s">
        <v>314</v>
      </c>
      <c r="C2630" s="278" t="s">
        <v>2853</v>
      </c>
      <c r="D2630" s="279" t="s">
        <v>2850</v>
      </c>
      <c r="E2630" s="280" t="s">
        <v>2851</v>
      </c>
      <c r="F2630" s="279" t="s">
        <v>2852</v>
      </c>
      <c r="G2630" s="278" t="s">
        <v>2853</v>
      </c>
      <c r="H2630" s="279" t="s">
        <v>2850</v>
      </c>
      <c r="I2630" s="280" t="s">
        <v>2851</v>
      </c>
      <c r="J2630" s="279" t="s">
        <v>2852</v>
      </c>
      <c r="K2630" s="278" t="s">
        <v>2853</v>
      </c>
      <c r="L2630" s="279" t="s">
        <v>2850</v>
      </c>
      <c r="M2630" s="280" t="s">
        <v>2851</v>
      </c>
      <c r="N2630" s="279" t="s">
        <v>2852</v>
      </c>
    </row>
    <row r="2631" spans="2:14" x14ac:dyDescent="0.2">
      <c r="B2631" s="129" t="s">
        <v>2597</v>
      </c>
      <c r="C2631" s="281">
        <v>0</v>
      </c>
      <c r="D2631" s="282">
        <v>0</v>
      </c>
      <c r="E2631" s="283">
        <v>0</v>
      </c>
      <c r="F2631" s="282">
        <v>0</v>
      </c>
      <c r="G2631" s="281">
        <v>0</v>
      </c>
      <c r="H2631" s="282">
        <v>0</v>
      </c>
      <c r="I2631" s="283">
        <v>0</v>
      </c>
      <c r="J2631" s="282">
        <v>0</v>
      </c>
      <c r="K2631" s="281">
        <v>0</v>
      </c>
      <c r="L2631" s="282">
        <v>0</v>
      </c>
      <c r="M2631" s="283">
        <v>0</v>
      </c>
      <c r="N2631" s="282">
        <v>0</v>
      </c>
    </row>
    <row r="2632" spans="2:14" x14ac:dyDescent="0.2">
      <c r="B2632" s="104" t="s">
        <v>2598</v>
      </c>
      <c r="C2632" s="284">
        <v>44</v>
      </c>
      <c r="D2632" s="285">
        <v>906.47727272727275</v>
      </c>
      <c r="E2632" s="286">
        <v>0.30079866060318117</v>
      </c>
      <c r="F2632" s="285">
        <v>2841</v>
      </c>
      <c r="G2632" s="284">
        <v>1</v>
      </c>
      <c r="H2632" s="285">
        <v>0</v>
      </c>
      <c r="I2632" s="286">
        <v>0</v>
      </c>
      <c r="J2632" s="285">
        <v>0</v>
      </c>
      <c r="K2632" s="284">
        <v>0</v>
      </c>
      <c r="L2632" s="285">
        <v>0</v>
      </c>
      <c r="M2632" s="286">
        <v>0</v>
      </c>
      <c r="N2632" s="285">
        <v>0</v>
      </c>
    </row>
    <row r="2633" spans="2:14" x14ac:dyDescent="0.2">
      <c r="B2633" s="104" t="s">
        <v>2599</v>
      </c>
      <c r="C2633" s="284">
        <v>0</v>
      </c>
      <c r="D2633" s="285">
        <v>0</v>
      </c>
      <c r="E2633" s="286">
        <v>0</v>
      </c>
      <c r="F2633" s="285">
        <v>0</v>
      </c>
      <c r="G2633" s="284">
        <v>0</v>
      </c>
      <c r="H2633" s="285">
        <v>0</v>
      </c>
      <c r="I2633" s="286">
        <v>0</v>
      </c>
      <c r="J2633" s="285">
        <v>0</v>
      </c>
      <c r="K2633" s="284">
        <v>0</v>
      </c>
      <c r="L2633" s="285">
        <v>0</v>
      </c>
      <c r="M2633" s="286">
        <v>0</v>
      </c>
      <c r="N2633" s="285">
        <v>0</v>
      </c>
    </row>
    <row r="2634" spans="2:14" x14ac:dyDescent="0.2">
      <c r="B2634" s="104" t="s">
        <v>2600</v>
      </c>
      <c r="C2634" s="284">
        <v>32</v>
      </c>
      <c r="D2634" s="285">
        <v>245.4375</v>
      </c>
      <c r="E2634" s="286">
        <v>0.14071738273551437</v>
      </c>
      <c r="F2634" s="285">
        <v>982</v>
      </c>
      <c r="G2634" s="284">
        <v>1</v>
      </c>
      <c r="H2634" s="285">
        <v>0</v>
      </c>
      <c r="I2634" s="286">
        <v>0</v>
      </c>
      <c r="J2634" s="285">
        <v>0</v>
      </c>
      <c r="K2634" s="284">
        <v>0</v>
      </c>
      <c r="L2634" s="285">
        <v>0</v>
      </c>
      <c r="M2634" s="286">
        <v>0</v>
      </c>
      <c r="N2634" s="285">
        <v>0</v>
      </c>
    </row>
    <row r="2635" spans="2:14" x14ac:dyDescent="0.2">
      <c r="B2635" s="104" t="s">
        <v>2601</v>
      </c>
      <c r="C2635" s="284">
        <v>310</v>
      </c>
      <c r="D2635" s="285">
        <v>901.8</v>
      </c>
      <c r="E2635" s="286">
        <v>0.36952274703980503</v>
      </c>
      <c r="F2635" s="285">
        <v>2737</v>
      </c>
      <c r="G2635" s="284">
        <v>16</v>
      </c>
      <c r="H2635" s="285">
        <v>0</v>
      </c>
      <c r="I2635" s="286">
        <v>0</v>
      </c>
      <c r="J2635" s="285">
        <v>0</v>
      </c>
      <c r="K2635" s="284">
        <v>0</v>
      </c>
      <c r="L2635" s="285">
        <v>0</v>
      </c>
      <c r="M2635" s="286">
        <v>0</v>
      </c>
      <c r="N2635" s="285">
        <v>0</v>
      </c>
    </row>
    <row r="2636" spans="2:14" x14ac:dyDescent="0.2">
      <c r="B2636" s="104" t="s">
        <v>2602</v>
      </c>
      <c r="C2636" s="284">
        <v>5</v>
      </c>
      <c r="D2636" s="285">
        <v>-72.599999999999994</v>
      </c>
      <c r="E2636" s="286">
        <v>-5.2938602887560138E-2</v>
      </c>
      <c r="F2636" s="285">
        <v>-41</v>
      </c>
      <c r="G2636" s="284">
        <v>1</v>
      </c>
      <c r="H2636" s="285">
        <v>0</v>
      </c>
      <c r="I2636" s="286">
        <v>0</v>
      </c>
      <c r="J2636" s="285">
        <v>0</v>
      </c>
      <c r="K2636" s="284">
        <v>0</v>
      </c>
      <c r="L2636" s="285">
        <v>0</v>
      </c>
      <c r="M2636" s="286">
        <v>0</v>
      </c>
      <c r="N2636" s="285">
        <v>0</v>
      </c>
    </row>
    <row r="2637" spans="2:14" x14ac:dyDescent="0.2">
      <c r="B2637" s="104" t="s">
        <v>2603</v>
      </c>
      <c r="C2637" s="284">
        <v>12</v>
      </c>
      <c r="D2637" s="285">
        <v>1648.9166666666667</v>
      </c>
      <c r="E2637" s="286">
        <v>0.58924955330553908</v>
      </c>
      <c r="F2637" s="285">
        <v>3827</v>
      </c>
      <c r="G2637" s="284">
        <v>0</v>
      </c>
      <c r="H2637" s="285">
        <v>0</v>
      </c>
      <c r="I2637" s="286">
        <v>0</v>
      </c>
      <c r="J2637" s="285">
        <v>0</v>
      </c>
      <c r="K2637" s="284">
        <v>0</v>
      </c>
      <c r="L2637" s="285">
        <v>0</v>
      </c>
      <c r="M2637" s="286">
        <v>0</v>
      </c>
      <c r="N2637" s="285">
        <v>0</v>
      </c>
    </row>
    <row r="2638" spans="2:14" x14ac:dyDescent="0.2">
      <c r="B2638" s="104" t="s">
        <v>2604</v>
      </c>
      <c r="C2638" s="284">
        <v>3</v>
      </c>
      <c r="D2638" s="285">
        <v>534</v>
      </c>
      <c r="E2638" s="286">
        <v>0.23946188340807173</v>
      </c>
      <c r="F2638" s="285">
        <v>747</v>
      </c>
      <c r="G2638" s="284">
        <v>0</v>
      </c>
      <c r="H2638" s="285">
        <v>0</v>
      </c>
      <c r="I2638" s="286">
        <v>0</v>
      </c>
      <c r="J2638" s="285">
        <v>0</v>
      </c>
      <c r="K2638" s="284">
        <v>0</v>
      </c>
      <c r="L2638" s="285">
        <v>0</v>
      </c>
      <c r="M2638" s="286">
        <v>0</v>
      </c>
      <c r="N2638" s="285">
        <v>0</v>
      </c>
    </row>
    <row r="2639" spans="2:14" x14ac:dyDescent="0.2">
      <c r="B2639" s="104" t="s">
        <v>2605</v>
      </c>
      <c r="C2639" s="284">
        <v>8</v>
      </c>
      <c r="D2639" s="285">
        <v>138</v>
      </c>
      <c r="E2639" s="286">
        <v>0.17869860796374226</v>
      </c>
      <c r="F2639" s="285">
        <v>227</v>
      </c>
      <c r="G2639" s="284">
        <v>1</v>
      </c>
      <c r="H2639" s="285">
        <v>0</v>
      </c>
      <c r="I2639" s="286">
        <v>0</v>
      </c>
      <c r="J2639" s="285">
        <v>0</v>
      </c>
      <c r="K2639" s="284">
        <v>0</v>
      </c>
      <c r="L2639" s="285">
        <v>0</v>
      </c>
      <c r="M2639" s="286">
        <v>0</v>
      </c>
      <c r="N2639" s="285">
        <v>0</v>
      </c>
    </row>
    <row r="2640" spans="2:14" x14ac:dyDescent="0.2">
      <c r="B2640" s="104" t="s">
        <v>2606</v>
      </c>
      <c r="C2640" s="284">
        <v>0</v>
      </c>
      <c r="D2640" s="285">
        <v>0</v>
      </c>
      <c r="E2640" s="286">
        <v>0</v>
      </c>
      <c r="F2640" s="285">
        <v>0</v>
      </c>
      <c r="G2640" s="284">
        <v>0</v>
      </c>
      <c r="H2640" s="285">
        <v>0</v>
      </c>
      <c r="I2640" s="286">
        <v>0</v>
      </c>
      <c r="J2640" s="285">
        <v>0</v>
      </c>
      <c r="K2640" s="284">
        <v>0</v>
      </c>
      <c r="L2640" s="285">
        <v>0</v>
      </c>
      <c r="M2640" s="286">
        <v>0</v>
      </c>
      <c r="N2640" s="285">
        <v>0</v>
      </c>
    </row>
    <row r="2641" spans="2:14" x14ac:dyDescent="0.2">
      <c r="B2641" s="104" t="s">
        <v>2607</v>
      </c>
      <c r="C2641" s="284">
        <v>1460</v>
      </c>
      <c r="D2641" s="285">
        <v>249.64794520547946</v>
      </c>
      <c r="E2641" s="286">
        <v>0.20400754493095929</v>
      </c>
      <c r="F2641" s="285">
        <v>4043</v>
      </c>
      <c r="G2641" s="284">
        <v>427</v>
      </c>
      <c r="H2641" s="285">
        <v>0</v>
      </c>
      <c r="I2641" s="286">
        <v>0</v>
      </c>
      <c r="J2641" s="285">
        <v>0</v>
      </c>
      <c r="K2641" s="284">
        <v>7</v>
      </c>
      <c r="L2641" s="285">
        <v>148.28571428571428</v>
      </c>
      <c r="M2641" s="286">
        <v>0.19907940161104709</v>
      </c>
      <c r="N2641" s="285">
        <v>239</v>
      </c>
    </row>
    <row r="2642" spans="2:14" x14ac:dyDescent="0.2">
      <c r="B2642" s="104" t="s">
        <v>2608</v>
      </c>
      <c r="C2642" s="284">
        <v>16</v>
      </c>
      <c r="D2642" s="285">
        <v>632.5625</v>
      </c>
      <c r="E2642" s="286">
        <v>0.21382093209954789</v>
      </c>
      <c r="F2642" s="285">
        <v>1856</v>
      </c>
      <c r="G2642" s="284">
        <v>1</v>
      </c>
      <c r="H2642" s="285">
        <v>0</v>
      </c>
      <c r="I2642" s="286">
        <v>0</v>
      </c>
      <c r="J2642" s="285">
        <v>0</v>
      </c>
      <c r="K2642" s="284">
        <v>0</v>
      </c>
      <c r="L2642" s="285">
        <v>0</v>
      </c>
      <c r="M2642" s="286">
        <v>0</v>
      </c>
      <c r="N2642" s="285">
        <v>0</v>
      </c>
    </row>
    <row r="2643" spans="2:14" x14ac:dyDescent="0.2">
      <c r="B2643" s="104" t="s">
        <v>2609</v>
      </c>
      <c r="C2643" s="284">
        <v>5</v>
      </c>
      <c r="D2643" s="285">
        <v>482.4</v>
      </c>
      <c r="E2643" s="286">
        <v>0.1947517157852241</v>
      </c>
      <c r="F2643" s="285">
        <v>781</v>
      </c>
      <c r="G2643" s="284">
        <v>0</v>
      </c>
      <c r="H2643" s="285">
        <v>0</v>
      </c>
      <c r="I2643" s="286">
        <v>0</v>
      </c>
      <c r="J2643" s="285">
        <v>0</v>
      </c>
      <c r="K2643" s="284">
        <v>0</v>
      </c>
      <c r="L2643" s="285">
        <v>0</v>
      </c>
      <c r="M2643" s="286">
        <v>0</v>
      </c>
      <c r="N2643" s="285">
        <v>0</v>
      </c>
    </row>
    <row r="2644" spans="2:14" x14ac:dyDescent="0.2">
      <c r="B2644" s="104" t="s">
        <v>2610</v>
      </c>
      <c r="C2644" s="284">
        <v>20</v>
      </c>
      <c r="D2644" s="285">
        <v>902.6</v>
      </c>
      <c r="E2644" s="286">
        <v>0.40112881363464647</v>
      </c>
      <c r="F2644" s="285">
        <v>2381</v>
      </c>
      <c r="G2644" s="284">
        <v>3</v>
      </c>
      <c r="H2644" s="285">
        <v>0</v>
      </c>
      <c r="I2644" s="286">
        <v>0</v>
      </c>
      <c r="J2644" s="285">
        <v>0</v>
      </c>
      <c r="K2644" s="284">
        <v>0</v>
      </c>
      <c r="L2644" s="285">
        <v>0</v>
      </c>
      <c r="M2644" s="286">
        <v>0</v>
      </c>
      <c r="N2644" s="285">
        <v>0</v>
      </c>
    </row>
    <row r="2645" spans="2:14" x14ac:dyDescent="0.2">
      <c r="B2645" s="104" t="s">
        <v>2611</v>
      </c>
      <c r="C2645" s="284">
        <v>45</v>
      </c>
      <c r="D2645" s="285">
        <v>1994.0222222222221</v>
      </c>
      <c r="E2645" s="286">
        <v>0.52580968397859995</v>
      </c>
      <c r="F2645" s="285">
        <v>4696</v>
      </c>
      <c r="G2645" s="284">
        <v>1</v>
      </c>
      <c r="H2645" s="285">
        <v>0</v>
      </c>
      <c r="I2645" s="286">
        <v>0</v>
      </c>
      <c r="J2645" s="285">
        <v>0</v>
      </c>
      <c r="K2645" s="284">
        <v>0</v>
      </c>
      <c r="L2645" s="285">
        <v>0</v>
      </c>
      <c r="M2645" s="286">
        <v>0</v>
      </c>
      <c r="N2645" s="285">
        <v>0</v>
      </c>
    </row>
    <row r="2646" spans="2:14" x14ac:dyDescent="0.2">
      <c r="B2646" s="104" t="s">
        <v>2612</v>
      </c>
      <c r="C2646" s="284">
        <v>198</v>
      </c>
      <c r="D2646" s="285">
        <v>958.48989898989896</v>
      </c>
      <c r="E2646" s="286">
        <v>0.33866362588377208</v>
      </c>
      <c r="F2646" s="285">
        <v>8904</v>
      </c>
      <c r="G2646" s="284">
        <v>10</v>
      </c>
      <c r="H2646" s="285">
        <v>0</v>
      </c>
      <c r="I2646" s="286">
        <v>0</v>
      </c>
      <c r="J2646" s="285">
        <v>0</v>
      </c>
      <c r="K2646" s="284">
        <v>0</v>
      </c>
      <c r="L2646" s="285">
        <v>0</v>
      </c>
      <c r="M2646" s="286">
        <v>0</v>
      </c>
      <c r="N2646" s="285">
        <v>0</v>
      </c>
    </row>
    <row r="2647" spans="2:14" x14ac:dyDescent="0.2">
      <c r="B2647" s="104" t="s">
        <v>2613</v>
      </c>
      <c r="C2647" s="284">
        <v>1</v>
      </c>
      <c r="D2647" s="285">
        <v>493</v>
      </c>
      <c r="E2647" s="286">
        <v>0.2615384615384615</v>
      </c>
      <c r="F2647" s="285">
        <v>493</v>
      </c>
      <c r="G2647" s="284">
        <v>0</v>
      </c>
      <c r="H2647" s="285">
        <v>0</v>
      </c>
      <c r="I2647" s="286">
        <v>0</v>
      </c>
      <c r="J2647" s="285">
        <v>0</v>
      </c>
      <c r="K2647" s="284">
        <v>0</v>
      </c>
      <c r="L2647" s="285">
        <v>0</v>
      </c>
      <c r="M2647" s="286">
        <v>0</v>
      </c>
      <c r="N2647" s="285">
        <v>0</v>
      </c>
    </row>
    <row r="2648" spans="2:14" x14ac:dyDescent="0.2">
      <c r="B2648" s="104" t="s">
        <v>2614</v>
      </c>
      <c r="C2648" s="284">
        <v>22</v>
      </c>
      <c r="D2648" s="285">
        <v>152.04545454545453</v>
      </c>
      <c r="E2648" s="286">
        <v>0.17063714737540181</v>
      </c>
      <c r="F2648" s="285">
        <v>302</v>
      </c>
      <c r="G2648" s="284">
        <v>1</v>
      </c>
      <c r="H2648" s="285">
        <v>0</v>
      </c>
      <c r="I2648" s="286">
        <v>0</v>
      </c>
      <c r="J2648" s="285">
        <v>0</v>
      </c>
      <c r="K2648" s="284">
        <v>0</v>
      </c>
      <c r="L2648" s="285">
        <v>0</v>
      </c>
      <c r="M2648" s="286">
        <v>0</v>
      </c>
      <c r="N2648" s="285">
        <v>0</v>
      </c>
    </row>
    <row r="2649" spans="2:14" x14ac:dyDescent="0.2">
      <c r="B2649" s="104" t="s">
        <v>2615</v>
      </c>
      <c r="C2649" s="284">
        <v>154</v>
      </c>
      <c r="D2649" s="285">
        <v>400.16233766233768</v>
      </c>
      <c r="E2649" s="286">
        <v>0.20033028083623461</v>
      </c>
      <c r="F2649" s="285">
        <v>1834</v>
      </c>
      <c r="G2649" s="284">
        <v>5</v>
      </c>
      <c r="H2649" s="285">
        <v>0</v>
      </c>
      <c r="I2649" s="286">
        <v>0</v>
      </c>
      <c r="J2649" s="285">
        <v>0</v>
      </c>
      <c r="K2649" s="284">
        <v>0</v>
      </c>
      <c r="L2649" s="285">
        <v>0</v>
      </c>
      <c r="M2649" s="286">
        <v>0</v>
      </c>
      <c r="N2649" s="285">
        <v>0</v>
      </c>
    </row>
    <row r="2650" spans="2:14" x14ac:dyDescent="0.2">
      <c r="B2650" s="104" t="s">
        <v>2616</v>
      </c>
      <c r="C2650" s="284">
        <v>14</v>
      </c>
      <c r="D2650" s="285">
        <v>250.28571428571428</v>
      </c>
      <c r="E2650" s="286">
        <v>0.18396597889431399</v>
      </c>
      <c r="F2650" s="285">
        <v>690</v>
      </c>
      <c r="G2650" s="284">
        <v>4</v>
      </c>
      <c r="H2650" s="285">
        <v>0</v>
      </c>
      <c r="I2650" s="286">
        <v>0</v>
      </c>
      <c r="J2650" s="285">
        <v>0</v>
      </c>
      <c r="K2650" s="284">
        <v>0</v>
      </c>
      <c r="L2650" s="285">
        <v>0</v>
      </c>
      <c r="M2650" s="286">
        <v>0</v>
      </c>
      <c r="N2650" s="285">
        <v>0</v>
      </c>
    </row>
    <row r="2651" spans="2:14" x14ac:dyDescent="0.2">
      <c r="B2651" s="104" t="s">
        <v>2617</v>
      </c>
      <c r="C2651" s="284">
        <v>554</v>
      </c>
      <c r="D2651" s="285">
        <v>479.74729241877259</v>
      </c>
      <c r="E2651" s="286">
        <v>0.24456024152371203</v>
      </c>
      <c r="F2651" s="285">
        <v>2437</v>
      </c>
      <c r="G2651" s="284">
        <v>104</v>
      </c>
      <c r="H2651" s="285">
        <v>0</v>
      </c>
      <c r="I2651" s="286">
        <v>0</v>
      </c>
      <c r="J2651" s="285">
        <v>0</v>
      </c>
      <c r="K2651" s="284">
        <v>2</v>
      </c>
      <c r="L2651" s="285">
        <v>230.5</v>
      </c>
      <c r="M2651" s="286">
        <v>0.21461824953445063</v>
      </c>
      <c r="N2651" s="285">
        <v>279</v>
      </c>
    </row>
    <row r="2652" spans="2:14" x14ac:dyDescent="0.2">
      <c r="B2652" s="104" t="s">
        <v>2618</v>
      </c>
      <c r="C2652" s="284">
        <v>678</v>
      </c>
      <c r="D2652" s="285">
        <v>678.64749262536873</v>
      </c>
      <c r="E2652" s="286">
        <v>0.33202650883748186</v>
      </c>
      <c r="F2652" s="285">
        <v>5065</v>
      </c>
      <c r="G2652" s="284">
        <v>83</v>
      </c>
      <c r="H2652" s="285">
        <v>0</v>
      </c>
      <c r="I2652" s="286">
        <v>0</v>
      </c>
      <c r="J2652" s="285">
        <v>0</v>
      </c>
      <c r="K2652" s="284">
        <v>1</v>
      </c>
      <c r="L2652" s="285">
        <v>127</v>
      </c>
      <c r="M2652" s="286">
        <v>0.19359756097560976</v>
      </c>
      <c r="N2652" s="285">
        <v>127</v>
      </c>
    </row>
    <row r="2653" spans="2:14" x14ac:dyDescent="0.2">
      <c r="B2653" s="104" t="s">
        <v>2619</v>
      </c>
      <c r="C2653" s="284">
        <v>0</v>
      </c>
      <c r="D2653" s="285">
        <v>0</v>
      </c>
      <c r="E2653" s="286">
        <v>0</v>
      </c>
      <c r="F2653" s="285">
        <v>0</v>
      </c>
      <c r="G2653" s="284">
        <v>1</v>
      </c>
      <c r="H2653" s="285">
        <v>0</v>
      </c>
      <c r="I2653" s="286">
        <v>0</v>
      </c>
      <c r="J2653" s="285">
        <v>0</v>
      </c>
      <c r="K2653" s="284">
        <v>0</v>
      </c>
      <c r="L2653" s="285">
        <v>0</v>
      </c>
      <c r="M2653" s="286">
        <v>0</v>
      </c>
      <c r="N2653" s="285">
        <v>0</v>
      </c>
    </row>
    <row r="2654" spans="2:14" x14ac:dyDescent="0.2">
      <c r="B2654" s="104" t="s">
        <v>2620</v>
      </c>
      <c r="C2654" s="284">
        <v>44</v>
      </c>
      <c r="D2654" s="285">
        <v>826.5454545454545</v>
      </c>
      <c r="E2654" s="286">
        <v>0.24595574311529522</v>
      </c>
      <c r="F2654" s="285">
        <v>2791</v>
      </c>
      <c r="G2654" s="284">
        <v>0</v>
      </c>
      <c r="H2654" s="285">
        <v>0</v>
      </c>
      <c r="I2654" s="286">
        <v>0</v>
      </c>
      <c r="J2654" s="285">
        <v>0</v>
      </c>
      <c r="K2654" s="284">
        <v>0</v>
      </c>
      <c r="L2654" s="285">
        <v>0</v>
      </c>
      <c r="M2654" s="286">
        <v>0</v>
      </c>
      <c r="N2654" s="285">
        <v>0</v>
      </c>
    </row>
    <row r="2655" spans="2:14" x14ac:dyDescent="0.2">
      <c r="B2655" s="104" t="s">
        <v>2621</v>
      </c>
      <c r="C2655" s="284">
        <v>489</v>
      </c>
      <c r="D2655" s="285">
        <v>357.13087934560326</v>
      </c>
      <c r="E2655" s="286">
        <v>0.24432375412191498</v>
      </c>
      <c r="F2655" s="285">
        <v>2557</v>
      </c>
      <c r="G2655" s="284">
        <v>186</v>
      </c>
      <c r="H2655" s="285">
        <v>0</v>
      </c>
      <c r="I2655" s="286">
        <v>0</v>
      </c>
      <c r="J2655" s="285">
        <v>0</v>
      </c>
      <c r="K2655" s="284">
        <v>2</v>
      </c>
      <c r="L2655" s="285">
        <v>156.5</v>
      </c>
      <c r="M2655" s="286">
        <v>0.20470896010464346</v>
      </c>
      <c r="N2655" s="285">
        <v>172</v>
      </c>
    </row>
    <row r="2656" spans="2:14" x14ac:dyDescent="0.2">
      <c r="B2656" s="104" t="s">
        <v>2622</v>
      </c>
      <c r="C2656" s="284">
        <v>0</v>
      </c>
      <c r="D2656" s="285">
        <v>0</v>
      </c>
      <c r="E2656" s="286">
        <v>0</v>
      </c>
      <c r="F2656" s="285">
        <v>0</v>
      </c>
      <c r="G2656" s="284">
        <v>0</v>
      </c>
      <c r="H2656" s="285">
        <v>0</v>
      </c>
      <c r="I2656" s="286">
        <v>0</v>
      </c>
      <c r="J2656" s="285">
        <v>0</v>
      </c>
      <c r="K2656" s="284">
        <v>0</v>
      </c>
      <c r="L2656" s="285">
        <v>0</v>
      </c>
      <c r="M2656" s="286">
        <v>0</v>
      </c>
      <c r="N2656" s="285">
        <v>0</v>
      </c>
    </row>
    <row r="2657" spans="2:14" x14ac:dyDescent="0.2">
      <c r="B2657" s="104" t="s">
        <v>2623</v>
      </c>
      <c r="C2657" s="284">
        <v>346</v>
      </c>
      <c r="D2657" s="285">
        <v>488.56936416184971</v>
      </c>
      <c r="E2657" s="286">
        <v>0.30856693298578608</v>
      </c>
      <c r="F2657" s="285">
        <v>2599</v>
      </c>
      <c r="G2657" s="284">
        <v>60</v>
      </c>
      <c r="H2657" s="285">
        <v>0</v>
      </c>
      <c r="I2657" s="286">
        <v>0</v>
      </c>
      <c r="J2657" s="285">
        <v>0</v>
      </c>
      <c r="K2657" s="284">
        <v>0</v>
      </c>
      <c r="L2657" s="285">
        <v>0</v>
      </c>
      <c r="M2657" s="286">
        <v>0</v>
      </c>
      <c r="N2657" s="285">
        <v>0</v>
      </c>
    </row>
    <row r="2658" spans="2:14" x14ac:dyDescent="0.2">
      <c r="B2658" s="104" t="s">
        <v>2624</v>
      </c>
      <c r="C2658" s="284">
        <v>284</v>
      </c>
      <c r="D2658" s="285">
        <v>125.00704225352112</v>
      </c>
      <c r="E2658" s="286">
        <v>5.8399419657617635E-2</v>
      </c>
      <c r="F2658" s="285">
        <v>747</v>
      </c>
      <c r="G2658" s="284">
        <v>16</v>
      </c>
      <c r="H2658" s="285">
        <v>0</v>
      </c>
      <c r="I2658" s="286">
        <v>0</v>
      </c>
      <c r="J2658" s="285">
        <v>0</v>
      </c>
      <c r="K2658" s="284">
        <v>59</v>
      </c>
      <c r="L2658" s="285">
        <v>151.42372881355934</v>
      </c>
      <c r="M2658" s="286">
        <v>0.18752754979954234</v>
      </c>
      <c r="N2658" s="285">
        <v>256</v>
      </c>
    </row>
    <row r="2659" spans="2:14" x14ac:dyDescent="0.2">
      <c r="B2659" s="104" t="s">
        <v>2625</v>
      </c>
      <c r="C2659" s="284">
        <v>61</v>
      </c>
      <c r="D2659" s="285">
        <v>293.4590163934426</v>
      </c>
      <c r="E2659" s="286">
        <v>0.24149421255699743</v>
      </c>
      <c r="F2659" s="285">
        <v>853</v>
      </c>
      <c r="G2659" s="284">
        <v>7</v>
      </c>
      <c r="H2659" s="285">
        <v>0</v>
      </c>
      <c r="I2659" s="286">
        <v>0</v>
      </c>
      <c r="J2659" s="285">
        <v>0</v>
      </c>
      <c r="K2659" s="284">
        <v>0</v>
      </c>
      <c r="L2659" s="285">
        <v>0</v>
      </c>
      <c r="M2659" s="286">
        <v>0</v>
      </c>
      <c r="N2659" s="285">
        <v>0</v>
      </c>
    </row>
    <row r="2660" spans="2:14" x14ac:dyDescent="0.2">
      <c r="B2660" s="104" t="s">
        <v>2626</v>
      </c>
      <c r="C2660" s="284">
        <v>39</v>
      </c>
      <c r="D2660" s="285">
        <v>843.15384615384619</v>
      </c>
      <c r="E2660" s="286">
        <v>0.33510654559907049</v>
      </c>
      <c r="F2660" s="285">
        <v>1618</v>
      </c>
      <c r="G2660" s="284">
        <v>0</v>
      </c>
      <c r="H2660" s="285">
        <v>0</v>
      </c>
      <c r="I2660" s="286">
        <v>0</v>
      </c>
      <c r="J2660" s="285">
        <v>0</v>
      </c>
      <c r="K2660" s="284">
        <v>0</v>
      </c>
      <c r="L2660" s="285">
        <v>0</v>
      </c>
      <c r="M2660" s="286">
        <v>0</v>
      </c>
      <c r="N2660" s="285">
        <v>0</v>
      </c>
    </row>
    <row r="2661" spans="2:14" x14ac:dyDescent="0.2">
      <c r="B2661" s="104" t="s">
        <v>2627</v>
      </c>
      <c r="C2661" s="284">
        <v>78</v>
      </c>
      <c r="D2661" s="285">
        <v>302.60256410256409</v>
      </c>
      <c r="E2661" s="286">
        <v>8.451677587997275E-2</v>
      </c>
      <c r="F2661" s="285">
        <v>2674</v>
      </c>
      <c r="G2661" s="284">
        <v>2</v>
      </c>
      <c r="H2661" s="285">
        <v>0</v>
      </c>
      <c r="I2661" s="286">
        <v>0</v>
      </c>
      <c r="J2661" s="285">
        <v>0</v>
      </c>
      <c r="K2661" s="284">
        <v>14</v>
      </c>
      <c r="L2661" s="285">
        <v>96.928571428571431</v>
      </c>
      <c r="M2661" s="286">
        <v>0.19369112189551818</v>
      </c>
      <c r="N2661" s="285">
        <v>159</v>
      </c>
    </row>
    <row r="2662" spans="2:14" x14ac:dyDescent="0.2">
      <c r="B2662" s="104" t="s">
        <v>2628</v>
      </c>
      <c r="C2662" s="284">
        <v>46</v>
      </c>
      <c r="D2662" s="285">
        <v>1082</v>
      </c>
      <c r="E2662" s="286">
        <v>0.44551459925884807</v>
      </c>
      <c r="F2662" s="285">
        <v>2093</v>
      </c>
      <c r="G2662" s="284">
        <v>9</v>
      </c>
      <c r="H2662" s="285">
        <v>0</v>
      </c>
      <c r="I2662" s="286">
        <v>0</v>
      </c>
      <c r="J2662" s="285">
        <v>0</v>
      </c>
      <c r="K2662" s="284">
        <v>0</v>
      </c>
      <c r="L2662" s="285">
        <v>0</v>
      </c>
      <c r="M2662" s="286">
        <v>0</v>
      </c>
      <c r="N2662" s="285">
        <v>0</v>
      </c>
    </row>
    <row r="2663" spans="2:14" x14ac:dyDescent="0.2">
      <c r="B2663" s="104" t="s">
        <v>2629</v>
      </c>
      <c r="C2663" s="284">
        <v>21</v>
      </c>
      <c r="D2663" s="285">
        <v>556.33333333333337</v>
      </c>
      <c r="E2663" s="286">
        <v>0.30448266875162888</v>
      </c>
      <c r="F2663" s="285">
        <v>1250</v>
      </c>
      <c r="G2663" s="284">
        <v>4</v>
      </c>
      <c r="H2663" s="285">
        <v>0</v>
      </c>
      <c r="I2663" s="286">
        <v>0</v>
      </c>
      <c r="J2663" s="285">
        <v>0</v>
      </c>
      <c r="K2663" s="284">
        <v>0</v>
      </c>
      <c r="L2663" s="285">
        <v>0</v>
      </c>
      <c r="M2663" s="286">
        <v>0</v>
      </c>
      <c r="N2663" s="285">
        <v>0</v>
      </c>
    </row>
    <row r="2664" spans="2:14" x14ac:dyDescent="0.2">
      <c r="B2664" s="104" t="s">
        <v>2630</v>
      </c>
      <c r="C2664" s="284">
        <v>42</v>
      </c>
      <c r="D2664" s="285">
        <v>1049.4761904761904</v>
      </c>
      <c r="E2664" s="286">
        <v>0.35811897759217426</v>
      </c>
      <c r="F2664" s="285">
        <v>8892</v>
      </c>
      <c r="G2664" s="284">
        <v>9</v>
      </c>
      <c r="H2664" s="285">
        <v>0</v>
      </c>
      <c r="I2664" s="286">
        <v>0</v>
      </c>
      <c r="J2664" s="285">
        <v>0</v>
      </c>
      <c r="K2664" s="284">
        <v>0</v>
      </c>
      <c r="L2664" s="285">
        <v>0</v>
      </c>
      <c r="M2664" s="286">
        <v>0</v>
      </c>
      <c r="N2664" s="285">
        <v>0</v>
      </c>
    </row>
    <row r="2665" spans="2:14" x14ac:dyDescent="0.2">
      <c r="B2665" s="104" t="s">
        <v>2631</v>
      </c>
      <c r="C2665" s="284">
        <v>16</v>
      </c>
      <c r="D2665" s="285">
        <v>648</v>
      </c>
      <c r="E2665" s="286">
        <v>0.3461654034923709</v>
      </c>
      <c r="F2665" s="285">
        <v>2508</v>
      </c>
      <c r="G2665" s="284">
        <v>0</v>
      </c>
      <c r="H2665" s="285">
        <v>0</v>
      </c>
      <c r="I2665" s="286">
        <v>0</v>
      </c>
      <c r="J2665" s="285">
        <v>0</v>
      </c>
      <c r="K2665" s="284">
        <v>0</v>
      </c>
      <c r="L2665" s="285">
        <v>0</v>
      </c>
      <c r="M2665" s="286">
        <v>0</v>
      </c>
      <c r="N2665" s="285">
        <v>0</v>
      </c>
    </row>
    <row r="2666" spans="2:14" x14ac:dyDescent="0.2">
      <c r="B2666" s="104" t="s">
        <v>2632</v>
      </c>
      <c r="C2666" s="284">
        <v>16</v>
      </c>
      <c r="D2666" s="285">
        <v>828.3125</v>
      </c>
      <c r="E2666" s="286">
        <v>0.35412157648630593</v>
      </c>
      <c r="F2666" s="285">
        <v>1339</v>
      </c>
      <c r="G2666" s="284">
        <v>1</v>
      </c>
      <c r="H2666" s="285">
        <v>0</v>
      </c>
      <c r="I2666" s="286">
        <v>0</v>
      </c>
      <c r="J2666" s="285">
        <v>0</v>
      </c>
      <c r="K2666" s="284">
        <v>0</v>
      </c>
      <c r="L2666" s="285">
        <v>0</v>
      </c>
      <c r="M2666" s="286">
        <v>0</v>
      </c>
      <c r="N2666" s="285">
        <v>0</v>
      </c>
    </row>
    <row r="2667" spans="2:14" x14ac:dyDescent="0.2">
      <c r="B2667" s="104" t="s">
        <v>2633</v>
      </c>
      <c r="C2667" s="284">
        <v>18</v>
      </c>
      <c r="D2667" s="285">
        <v>366.83333333333331</v>
      </c>
      <c r="E2667" s="286">
        <v>0.27884290540540535</v>
      </c>
      <c r="F2667" s="285">
        <v>831</v>
      </c>
      <c r="G2667" s="284">
        <v>2</v>
      </c>
      <c r="H2667" s="285">
        <v>0</v>
      </c>
      <c r="I2667" s="286">
        <v>0</v>
      </c>
      <c r="J2667" s="285">
        <v>0</v>
      </c>
      <c r="K2667" s="284">
        <v>0</v>
      </c>
      <c r="L2667" s="285">
        <v>0</v>
      </c>
      <c r="M2667" s="286">
        <v>0</v>
      </c>
      <c r="N2667" s="285">
        <v>0</v>
      </c>
    </row>
    <row r="2668" spans="2:14" x14ac:dyDescent="0.2">
      <c r="B2668" s="104" t="s">
        <v>2634</v>
      </c>
      <c r="C2668" s="284">
        <v>31</v>
      </c>
      <c r="D2668" s="285">
        <v>740.12903225806451</v>
      </c>
      <c r="E2668" s="286">
        <v>0.32485699722489669</v>
      </c>
      <c r="F2668" s="285">
        <v>1110</v>
      </c>
      <c r="G2668" s="284">
        <v>13</v>
      </c>
      <c r="H2668" s="285">
        <v>0</v>
      </c>
      <c r="I2668" s="286">
        <v>0</v>
      </c>
      <c r="J2668" s="285">
        <v>0</v>
      </c>
      <c r="K2668" s="284">
        <v>0</v>
      </c>
      <c r="L2668" s="285">
        <v>0</v>
      </c>
      <c r="M2668" s="286">
        <v>0</v>
      </c>
      <c r="N2668" s="285">
        <v>0</v>
      </c>
    </row>
    <row r="2669" spans="2:14" x14ac:dyDescent="0.2">
      <c r="B2669" s="104" t="s">
        <v>2635</v>
      </c>
      <c r="C2669" s="284">
        <v>180</v>
      </c>
      <c r="D2669" s="285">
        <v>878.41111111111115</v>
      </c>
      <c r="E2669" s="286">
        <v>0.31900461617922393</v>
      </c>
      <c r="F2669" s="285">
        <v>3998</v>
      </c>
      <c r="G2669" s="284">
        <v>31</v>
      </c>
      <c r="H2669" s="285">
        <v>0</v>
      </c>
      <c r="I2669" s="286">
        <v>0</v>
      </c>
      <c r="J2669" s="285">
        <v>0</v>
      </c>
      <c r="K2669" s="284">
        <v>0</v>
      </c>
      <c r="L2669" s="285">
        <v>0</v>
      </c>
      <c r="M2669" s="286">
        <v>0</v>
      </c>
      <c r="N2669" s="285">
        <v>0</v>
      </c>
    </row>
    <row r="2670" spans="2:14" x14ac:dyDescent="0.2">
      <c r="B2670" s="104" t="s">
        <v>2636</v>
      </c>
      <c r="C2670" s="284">
        <v>10</v>
      </c>
      <c r="D2670" s="285">
        <v>263.5</v>
      </c>
      <c r="E2670" s="286">
        <v>0.19570707070707072</v>
      </c>
      <c r="F2670" s="285">
        <v>564</v>
      </c>
      <c r="G2670" s="284">
        <v>2</v>
      </c>
      <c r="H2670" s="285">
        <v>0</v>
      </c>
      <c r="I2670" s="286">
        <v>0</v>
      </c>
      <c r="J2670" s="285">
        <v>0</v>
      </c>
      <c r="K2670" s="284">
        <v>0</v>
      </c>
      <c r="L2670" s="285">
        <v>0</v>
      </c>
      <c r="M2670" s="286">
        <v>0</v>
      </c>
      <c r="N2670" s="285">
        <v>0</v>
      </c>
    </row>
    <row r="2671" spans="2:14" x14ac:dyDescent="0.2">
      <c r="B2671" s="104" t="s">
        <v>2637</v>
      </c>
      <c r="C2671" s="284">
        <v>14</v>
      </c>
      <c r="D2671" s="285">
        <v>655.14285714285711</v>
      </c>
      <c r="E2671" s="286">
        <v>0.34273756586076765</v>
      </c>
      <c r="F2671" s="285">
        <v>1086</v>
      </c>
      <c r="G2671" s="284">
        <v>3</v>
      </c>
      <c r="H2671" s="285">
        <v>0</v>
      </c>
      <c r="I2671" s="286">
        <v>0</v>
      </c>
      <c r="J2671" s="285">
        <v>0</v>
      </c>
      <c r="K2671" s="284">
        <v>0</v>
      </c>
      <c r="L2671" s="285">
        <v>0</v>
      </c>
      <c r="M2671" s="286">
        <v>0</v>
      </c>
      <c r="N2671" s="285">
        <v>0</v>
      </c>
    </row>
    <row r="2672" spans="2:14" x14ac:dyDescent="0.2">
      <c r="B2672" s="104" t="s">
        <v>2638</v>
      </c>
      <c r="C2672" s="284">
        <v>16</v>
      </c>
      <c r="D2672" s="285">
        <v>806.375</v>
      </c>
      <c r="E2672" s="286">
        <v>0.26119523848084869</v>
      </c>
      <c r="F2672" s="285">
        <v>2366</v>
      </c>
      <c r="G2672" s="284">
        <v>8</v>
      </c>
      <c r="H2672" s="285">
        <v>0</v>
      </c>
      <c r="I2672" s="286">
        <v>0</v>
      </c>
      <c r="J2672" s="285">
        <v>0</v>
      </c>
      <c r="K2672" s="284">
        <v>0</v>
      </c>
      <c r="L2672" s="285">
        <v>0</v>
      </c>
      <c r="M2672" s="286">
        <v>0</v>
      </c>
      <c r="N2672" s="285">
        <v>0</v>
      </c>
    </row>
    <row r="2673" spans="2:15" x14ac:dyDescent="0.2">
      <c r="B2673" s="104" t="s">
        <v>2639</v>
      </c>
      <c r="C2673" s="284">
        <v>77</v>
      </c>
      <c r="D2673" s="285">
        <v>824.44155844155841</v>
      </c>
      <c r="E2673" s="286">
        <v>0.32508359833878697</v>
      </c>
      <c r="F2673" s="285">
        <v>3181</v>
      </c>
      <c r="G2673" s="284">
        <v>7</v>
      </c>
      <c r="H2673" s="285">
        <v>0</v>
      </c>
      <c r="I2673" s="286">
        <v>0</v>
      </c>
      <c r="J2673" s="285">
        <v>0</v>
      </c>
      <c r="K2673" s="284">
        <v>0</v>
      </c>
      <c r="L2673" s="285">
        <v>0</v>
      </c>
      <c r="M2673" s="286">
        <v>0</v>
      </c>
      <c r="N2673" s="285">
        <v>0</v>
      </c>
    </row>
    <row r="2674" spans="2:15" x14ac:dyDescent="0.2">
      <c r="B2674" s="104" t="s">
        <v>2640</v>
      </c>
      <c r="C2674" s="284">
        <v>3</v>
      </c>
      <c r="D2674" s="285">
        <v>42.333333333333336</v>
      </c>
      <c r="E2674" s="286">
        <v>2.9008679762448697E-2</v>
      </c>
      <c r="F2674" s="285">
        <v>337</v>
      </c>
      <c r="G2674" s="284">
        <v>0</v>
      </c>
      <c r="H2674" s="285">
        <v>0</v>
      </c>
      <c r="I2674" s="286">
        <v>0</v>
      </c>
      <c r="J2674" s="285">
        <v>0</v>
      </c>
      <c r="K2674" s="284">
        <v>0</v>
      </c>
      <c r="L2674" s="285">
        <v>0</v>
      </c>
      <c r="M2674" s="286">
        <v>0</v>
      </c>
      <c r="N2674" s="285">
        <v>0</v>
      </c>
    </row>
    <row r="2675" spans="2:15" x14ac:dyDescent="0.2">
      <c r="B2675" s="104" t="s">
        <v>2641</v>
      </c>
      <c r="C2675" s="284">
        <v>88</v>
      </c>
      <c r="D2675" s="285">
        <v>1031.9772727272727</v>
      </c>
      <c r="E2675" s="286">
        <v>0.30307601429710895</v>
      </c>
      <c r="F2675" s="285">
        <v>3257</v>
      </c>
      <c r="G2675" s="284">
        <v>3</v>
      </c>
      <c r="H2675" s="285">
        <v>0</v>
      </c>
      <c r="I2675" s="286">
        <v>0</v>
      </c>
      <c r="J2675" s="285">
        <v>0</v>
      </c>
      <c r="K2675" s="284">
        <v>0</v>
      </c>
      <c r="L2675" s="285">
        <v>0</v>
      </c>
      <c r="M2675" s="286">
        <v>0</v>
      </c>
      <c r="N2675" s="285">
        <v>0</v>
      </c>
    </row>
    <row r="2676" spans="2:15" x14ac:dyDescent="0.2">
      <c r="B2676" s="104" t="s">
        <v>2642</v>
      </c>
      <c r="C2676" s="284">
        <v>35</v>
      </c>
      <c r="D2676" s="285">
        <v>969.42857142857144</v>
      </c>
      <c r="E2676" s="286">
        <v>0.3544491569688486</v>
      </c>
      <c r="F2676" s="285">
        <v>2807</v>
      </c>
      <c r="G2676" s="284">
        <v>3</v>
      </c>
      <c r="H2676" s="285">
        <v>0</v>
      </c>
      <c r="I2676" s="286">
        <v>0</v>
      </c>
      <c r="J2676" s="285">
        <v>0</v>
      </c>
      <c r="K2676" s="284">
        <v>0</v>
      </c>
      <c r="L2676" s="285">
        <v>0</v>
      </c>
      <c r="M2676" s="286">
        <v>0</v>
      </c>
      <c r="N2676" s="285">
        <v>0</v>
      </c>
    </row>
    <row r="2677" spans="2:15" x14ac:dyDescent="0.2">
      <c r="B2677" s="104" t="s">
        <v>2643</v>
      </c>
      <c r="C2677" s="284">
        <v>215</v>
      </c>
      <c r="D2677" s="285">
        <v>355.4139534883721</v>
      </c>
      <c r="E2677" s="286">
        <v>0.17754223406652891</v>
      </c>
      <c r="F2677" s="285">
        <v>1676</v>
      </c>
      <c r="G2677" s="284">
        <v>29</v>
      </c>
      <c r="H2677" s="285">
        <v>0</v>
      </c>
      <c r="I2677" s="286">
        <v>0</v>
      </c>
      <c r="J2677" s="285">
        <v>0</v>
      </c>
      <c r="K2677" s="284">
        <v>0</v>
      </c>
      <c r="L2677" s="285">
        <v>0</v>
      </c>
      <c r="M2677" s="286">
        <v>0</v>
      </c>
      <c r="N2677" s="285">
        <v>0</v>
      </c>
    </row>
    <row r="2678" spans="2:15" x14ac:dyDescent="0.2">
      <c r="B2678" s="105" t="s">
        <v>2644</v>
      </c>
      <c r="C2678" s="287">
        <v>2</v>
      </c>
      <c r="D2678" s="288">
        <v>1371.5</v>
      </c>
      <c r="E2678" s="289">
        <v>0.42646144278606957</v>
      </c>
      <c r="F2678" s="288">
        <v>1741</v>
      </c>
      <c r="G2678" s="287">
        <v>1</v>
      </c>
      <c r="H2678" s="288">
        <v>0</v>
      </c>
      <c r="I2678" s="289">
        <v>0</v>
      </c>
      <c r="J2678" s="288">
        <v>0</v>
      </c>
      <c r="K2678" s="287">
        <v>0</v>
      </c>
      <c r="L2678" s="288">
        <v>0</v>
      </c>
      <c r="M2678" s="289">
        <v>0</v>
      </c>
      <c r="N2678" s="288">
        <v>0</v>
      </c>
    </row>
    <row r="2680" spans="2:15" x14ac:dyDescent="0.2">
      <c r="O2680" s="12" t="s">
        <v>313</v>
      </c>
    </row>
    <row r="2681" spans="2:15" x14ac:dyDescent="0.2">
      <c r="O2681" s="12" t="s">
        <v>352</v>
      </c>
    </row>
    <row r="2682" spans="2:15" x14ac:dyDescent="0.2">
      <c r="B2682" s="3" t="s">
        <v>0</v>
      </c>
      <c r="C2682" s="272"/>
      <c r="D2682" s="273"/>
      <c r="E2682" s="274"/>
      <c r="F2682" s="274"/>
      <c r="G2682" s="272"/>
      <c r="H2682" s="273"/>
      <c r="I2682" s="274"/>
      <c r="J2682" s="274"/>
      <c r="K2682" s="272"/>
      <c r="L2682" s="273"/>
      <c r="M2682" s="274"/>
      <c r="N2682" s="274"/>
    </row>
    <row r="2683" spans="2:15" x14ac:dyDescent="0.2">
      <c r="B2683" s="3" t="s">
        <v>277</v>
      </c>
      <c r="C2683" s="272"/>
      <c r="D2683" s="273"/>
      <c r="E2683" s="274"/>
      <c r="F2683" s="274"/>
      <c r="G2683" s="272"/>
      <c r="H2683" s="273"/>
      <c r="I2683" s="274"/>
      <c r="J2683" s="274"/>
      <c r="K2683" s="272"/>
      <c r="L2683" s="273"/>
      <c r="M2683" s="274"/>
      <c r="N2683" s="274"/>
    </row>
    <row r="2684" spans="2:15" x14ac:dyDescent="0.2">
      <c r="B2684" s="103" t="s">
        <v>308</v>
      </c>
      <c r="C2684" s="272"/>
      <c r="D2684" s="273"/>
      <c r="E2684" s="274"/>
      <c r="F2684" s="274"/>
      <c r="G2684" s="272"/>
      <c r="H2684" s="273"/>
      <c r="I2684" s="274"/>
      <c r="J2684" s="274"/>
      <c r="K2684" s="272"/>
      <c r="L2684" s="273"/>
      <c r="M2684" s="274"/>
      <c r="N2684" s="274"/>
    </row>
    <row r="2685" spans="2:15" x14ac:dyDescent="0.2">
      <c r="B2685" s="3"/>
      <c r="C2685" s="101"/>
      <c r="D2685" s="101"/>
      <c r="E2685" s="101"/>
      <c r="F2685" s="101"/>
      <c r="G2685" s="101"/>
      <c r="H2685" s="101"/>
      <c r="I2685" s="101"/>
      <c r="J2685" s="101"/>
      <c r="K2685" s="101"/>
      <c r="L2685" s="101"/>
      <c r="M2685" s="101"/>
      <c r="N2685" s="101"/>
    </row>
    <row r="2686" spans="2:15" x14ac:dyDescent="0.2">
      <c r="B2686" s="109"/>
      <c r="C2686" s="180" t="s">
        <v>152</v>
      </c>
      <c r="D2686" s="275"/>
      <c r="E2686" s="276"/>
      <c r="F2686" s="277"/>
      <c r="G2686" s="180" t="s">
        <v>2699</v>
      </c>
      <c r="H2686" s="275"/>
      <c r="I2686" s="276"/>
      <c r="J2686" s="277"/>
      <c r="K2686" s="180" t="s">
        <v>376</v>
      </c>
      <c r="L2686" s="275"/>
      <c r="M2686" s="276"/>
      <c r="N2686" s="277"/>
    </row>
    <row r="2687" spans="2:15" ht="25.5" x14ac:dyDescent="0.2">
      <c r="B2687" s="181" t="s">
        <v>314</v>
      </c>
      <c r="C2687" s="278" t="s">
        <v>2853</v>
      </c>
      <c r="D2687" s="279" t="s">
        <v>2850</v>
      </c>
      <c r="E2687" s="280" t="s">
        <v>2851</v>
      </c>
      <c r="F2687" s="279" t="s">
        <v>2852</v>
      </c>
      <c r="G2687" s="278" t="s">
        <v>2853</v>
      </c>
      <c r="H2687" s="279" t="s">
        <v>2850</v>
      </c>
      <c r="I2687" s="280" t="s">
        <v>2851</v>
      </c>
      <c r="J2687" s="279" t="s">
        <v>2852</v>
      </c>
      <c r="K2687" s="278" t="s">
        <v>2853</v>
      </c>
      <c r="L2687" s="279" t="s">
        <v>2850</v>
      </c>
      <c r="M2687" s="280" t="s">
        <v>2851</v>
      </c>
      <c r="N2687" s="279" t="s">
        <v>2852</v>
      </c>
    </row>
    <row r="2688" spans="2:15" x14ac:dyDescent="0.2">
      <c r="B2688" s="129" t="s">
        <v>2645</v>
      </c>
      <c r="C2688" s="281">
        <v>28</v>
      </c>
      <c r="D2688" s="282">
        <v>401.35714285714283</v>
      </c>
      <c r="E2688" s="283">
        <v>0.19293697529486487</v>
      </c>
      <c r="F2688" s="282">
        <v>929</v>
      </c>
      <c r="G2688" s="281">
        <v>3</v>
      </c>
      <c r="H2688" s="282">
        <v>0</v>
      </c>
      <c r="I2688" s="283">
        <v>0</v>
      </c>
      <c r="J2688" s="282">
        <v>0</v>
      </c>
      <c r="K2688" s="281">
        <v>16</v>
      </c>
      <c r="L2688" s="282">
        <v>128.4375</v>
      </c>
      <c r="M2688" s="283">
        <v>0.20655342245451802</v>
      </c>
      <c r="N2688" s="282">
        <v>349</v>
      </c>
    </row>
    <row r="2689" spans="2:14" x14ac:dyDescent="0.2">
      <c r="B2689" s="104" t="s">
        <v>2646</v>
      </c>
      <c r="C2689" s="284">
        <v>80</v>
      </c>
      <c r="D2689" s="285">
        <v>156.53749999999999</v>
      </c>
      <c r="E2689" s="286">
        <v>7.4865191243110196E-2</v>
      </c>
      <c r="F2689" s="285">
        <v>641</v>
      </c>
      <c r="G2689" s="284">
        <v>2</v>
      </c>
      <c r="H2689" s="285">
        <v>0</v>
      </c>
      <c r="I2689" s="286">
        <v>0</v>
      </c>
      <c r="J2689" s="285">
        <v>0</v>
      </c>
      <c r="K2689" s="284">
        <v>0</v>
      </c>
      <c r="L2689" s="285">
        <v>0</v>
      </c>
      <c r="M2689" s="286">
        <v>0</v>
      </c>
      <c r="N2689" s="285">
        <v>0</v>
      </c>
    </row>
    <row r="2690" spans="2:14" x14ac:dyDescent="0.2">
      <c r="B2690" s="104" t="s">
        <v>2647</v>
      </c>
      <c r="C2690" s="284">
        <v>29</v>
      </c>
      <c r="D2690" s="285">
        <v>493.72413793103448</v>
      </c>
      <c r="E2690" s="286">
        <v>0.19662990785118861</v>
      </c>
      <c r="F2690" s="285">
        <v>1083</v>
      </c>
      <c r="G2690" s="284">
        <v>0</v>
      </c>
      <c r="H2690" s="285">
        <v>0</v>
      </c>
      <c r="I2690" s="286">
        <v>0</v>
      </c>
      <c r="J2690" s="285">
        <v>0</v>
      </c>
      <c r="K2690" s="284">
        <v>0</v>
      </c>
      <c r="L2690" s="285">
        <v>0</v>
      </c>
      <c r="M2690" s="286">
        <v>0</v>
      </c>
      <c r="N2690" s="285">
        <v>0</v>
      </c>
    </row>
    <row r="2691" spans="2:14" x14ac:dyDescent="0.2">
      <c r="B2691" s="104" t="s">
        <v>2648</v>
      </c>
      <c r="C2691" s="284">
        <v>0</v>
      </c>
      <c r="D2691" s="285">
        <v>0</v>
      </c>
      <c r="E2691" s="286">
        <v>0</v>
      </c>
      <c r="F2691" s="285">
        <v>0</v>
      </c>
      <c r="G2691" s="284">
        <v>0</v>
      </c>
      <c r="H2691" s="285">
        <v>0</v>
      </c>
      <c r="I2691" s="286">
        <v>0</v>
      </c>
      <c r="J2691" s="285">
        <v>0</v>
      </c>
      <c r="K2691" s="284">
        <v>0</v>
      </c>
      <c r="L2691" s="285">
        <v>0</v>
      </c>
      <c r="M2691" s="286">
        <v>0</v>
      </c>
      <c r="N2691" s="285">
        <v>0</v>
      </c>
    </row>
    <row r="2692" spans="2:14" x14ac:dyDescent="0.2">
      <c r="B2692" s="104" t="s">
        <v>2649</v>
      </c>
      <c r="C2692" s="284">
        <v>26</v>
      </c>
      <c r="D2692" s="285">
        <v>297.53846153846155</v>
      </c>
      <c r="E2692" s="286">
        <v>0.18774420580026696</v>
      </c>
      <c r="F2692" s="285">
        <v>1073</v>
      </c>
      <c r="G2692" s="284">
        <v>10</v>
      </c>
      <c r="H2692" s="285">
        <v>0</v>
      </c>
      <c r="I2692" s="286">
        <v>0</v>
      </c>
      <c r="J2692" s="285">
        <v>0</v>
      </c>
      <c r="K2692" s="284">
        <v>0</v>
      </c>
      <c r="L2692" s="285">
        <v>0</v>
      </c>
      <c r="M2692" s="286">
        <v>0</v>
      </c>
      <c r="N2692" s="285">
        <v>0</v>
      </c>
    </row>
    <row r="2693" spans="2:14" x14ac:dyDescent="0.2">
      <c r="B2693" s="104" t="s">
        <v>2650</v>
      </c>
      <c r="C2693" s="284">
        <v>21</v>
      </c>
      <c r="D2693" s="285">
        <v>516.33333333333337</v>
      </c>
      <c r="E2693" s="286">
        <v>0.21496827914353678</v>
      </c>
      <c r="F2693" s="285">
        <v>1389</v>
      </c>
      <c r="G2693" s="284">
        <v>2</v>
      </c>
      <c r="H2693" s="285">
        <v>0</v>
      </c>
      <c r="I2693" s="286">
        <v>0</v>
      </c>
      <c r="J2693" s="285">
        <v>0</v>
      </c>
      <c r="K2693" s="284">
        <v>0</v>
      </c>
      <c r="L2693" s="285">
        <v>0</v>
      </c>
      <c r="M2693" s="286">
        <v>0</v>
      </c>
      <c r="N2693" s="285">
        <v>0</v>
      </c>
    </row>
    <row r="2694" spans="2:14" x14ac:dyDescent="0.2">
      <c r="B2694" s="104" t="s">
        <v>2651</v>
      </c>
      <c r="C2694" s="284">
        <v>937</v>
      </c>
      <c r="D2694" s="285">
        <v>475.16008537886876</v>
      </c>
      <c r="E2694" s="286">
        <v>0.25300612590496319</v>
      </c>
      <c r="F2694" s="285">
        <v>4663</v>
      </c>
      <c r="G2694" s="284">
        <v>299</v>
      </c>
      <c r="H2694" s="285">
        <v>0</v>
      </c>
      <c r="I2694" s="286">
        <v>0</v>
      </c>
      <c r="J2694" s="285">
        <v>0</v>
      </c>
      <c r="K2694" s="284">
        <v>0</v>
      </c>
      <c r="L2694" s="285">
        <v>0</v>
      </c>
      <c r="M2694" s="286">
        <v>0</v>
      </c>
      <c r="N2694" s="285">
        <v>0</v>
      </c>
    </row>
    <row r="2695" spans="2:14" x14ac:dyDescent="0.2">
      <c r="B2695" s="104" t="s">
        <v>2652</v>
      </c>
      <c r="C2695" s="284">
        <v>0</v>
      </c>
      <c r="D2695" s="285">
        <v>0</v>
      </c>
      <c r="E2695" s="286">
        <v>0</v>
      </c>
      <c r="F2695" s="285">
        <v>0</v>
      </c>
      <c r="G2695" s="284">
        <v>0</v>
      </c>
      <c r="H2695" s="285">
        <v>0</v>
      </c>
      <c r="I2695" s="286">
        <v>0</v>
      </c>
      <c r="J2695" s="285">
        <v>0</v>
      </c>
      <c r="K2695" s="284">
        <v>0</v>
      </c>
      <c r="L2695" s="285">
        <v>0</v>
      </c>
      <c r="M2695" s="286">
        <v>0</v>
      </c>
      <c r="N2695" s="285">
        <v>0</v>
      </c>
    </row>
    <row r="2696" spans="2:14" x14ac:dyDescent="0.2">
      <c r="B2696" s="104" t="s">
        <v>2653</v>
      </c>
      <c r="C2696" s="284">
        <v>6</v>
      </c>
      <c r="D2696" s="285">
        <v>811</v>
      </c>
      <c r="E2696" s="286">
        <v>0.35575376517034663</v>
      </c>
      <c r="F2696" s="285">
        <v>1168</v>
      </c>
      <c r="G2696" s="284">
        <v>3</v>
      </c>
      <c r="H2696" s="285">
        <v>0</v>
      </c>
      <c r="I2696" s="286">
        <v>0</v>
      </c>
      <c r="J2696" s="285">
        <v>0</v>
      </c>
      <c r="K2696" s="284">
        <v>0</v>
      </c>
      <c r="L2696" s="285">
        <v>0</v>
      </c>
      <c r="M2696" s="286">
        <v>0</v>
      </c>
      <c r="N2696" s="285">
        <v>0</v>
      </c>
    </row>
    <row r="2697" spans="2:14" x14ac:dyDescent="0.2">
      <c r="B2697" s="104" t="s">
        <v>2654</v>
      </c>
      <c r="C2697" s="284">
        <v>63</v>
      </c>
      <c r="D2697" s="285">
        <v>669.31746031746036</v>
      </c>
      <c r="E2697" s="286">
        <v>0.43072381458252473</v>
      </c>
      <c r="F2697" s="285">
        <v>4122</v>
      </c>
      <c r="G2697" s="284">
        <v>12</v>
      </c>
      <c r="H2697" s="285">
        <v>0</v>
      </c>
      <c r="I2697" s="286">
        <v>0</v>
      </c>
      <c r="J2697" s="285">
        <v>0</v>
      </c>
      <c r="K2697" s="284">
        <v>0</v>
      </c>
      <c r="L2697" s="285">
        <v>0</v>
      </c>
      <c r="M2697" s="286">
        <v>0</v>
      </c>
      <c r="N2697" s="285">
        <v>0</v>
      </c>
    </row>
    <row r="2698" spans="2:14" x14ac:dyDescent="0.2">
      <c r="B2698" s="104" t="s">
        <v>2655</v>
      </c>
      <c r="C2698" s="284">
        <v>2</v>
      </c>
      <c r="D2698" s="285">
        <v>797</v>
      </c>
      <c r="E2698" s="286">
        <v>0.32657242368367134</v>
      </c>
      <c r="F2698" s="285">
        <v>1142</v>
      </c>
      <c r="G2698" s="284">
        <v>2</v>
      </c>
      <c r="H2698" s="285">
        <v>0</v>
      </c>
      <c r="I2698" s="286">
        <v>0</v>
      </c>
      <c r="J2698" s="285">
        <v>0</v>
      </c>
      <c r="K2698" s="284">
        <v>0</v>
      </c>
      <c r="L2698" s="285">
        <v>0</v>
      </c>
      <c r="M2698" s="286">
        <v>0</v>
      </c>
      <c r="N2698" s="285">
        <v>0</v>
      </c>
    </row>
    <row r="2699" spans="2:14" x14ac:dyDescent="0.2">
      <c r="B2699" s="104" t="s">
        <v>2656</v>
      </c>
      <c r="C2699" s="284">
        <v>3</v>
      </c>
      <c r="D2699" s="285">
        <v>1101.6666666666667</v>
      </c>
      <c r="E2699" s="286">
        <v>0.37879656160458453</v>
      </c>
      <c r="F2699" s="285">
        <v>1890</v>
      </c>
      <c r="G2699" s="284">
        <v>1</v>
      </c>
      <c r="H2699" s="285">
        <v>0</v>
      </c>
      <c r="I2699" s="286">
        <v>0</v>
      </c>
      <c r="J2699" s="285">
        <v>0</v>
      </c>
      <c r="K2699" s="284">
        <v>0</v>
      </c>
      <c r="L2699" s="285">
        <v>0</v>
      </c>
      <c r="M2699" s="286">
        <v>0</v>
      </c>
      <c r="N2699" s="285">
        <v>0</v>
      </c>
    </row>
    <row r="2700" spans="2:14" x14ac:dyDescent="0.2">
      <c r="B2700" s="104" t="s">
        <v>2657</v>
      </c>
      <c r="C2700" s="284">
        <v>423</v>
      </c>
      <c r="D2700" s="285">
        <v>259.22222222222223</v>
      </c>
      <c r="E2700" s="286">
        <v>0.13062305377594274</v>
      </c>
      <c r="F2700" s="285">
        <v>1748</v>
      </c>
      <c r="G2700" s="284">
        <v>15</v>
      </c>
      <c r="H2700" s="285">
        <v>0</v>
      </c>
      <c r="I2700" s="286">
        <v>0</v>
      </c>
      <c r="J2700" s="285">
        <v>0</v>
      </c>
      <c r="K2700" s="284">
        <v>2</v>
      </c>
      <c r="L2700" s="285">
        <v>193.5</v>
      </c>
      <c r="M2700" s="286">
        <v>0.17850553505535061</v>
      </c>
      <c r="N2700" s="285">
        <v>216</v>
      </c>
    </row>
    <row r="2701" spans="2:14" x14ac:dyDescent="0.2">
      <c r="B2701" s="104" t="s">
        <v>2658</v>
      </c>
      <c r="C2701" s="284">
        <v>355</v>
      </c>
      <c r="D2701" s="285">
        <v>172.49295774647888</v>
      </c>
      <c r="E2701" s="286">
        <v>5.7033777855600709E-2</v>
      </c>
      <c r="F2701" s="285">
        <v>1309</v>
      </c>
      <c r="G2701" s="284">
        <v>5</v>
      </c>
      <c r="H2701" s="285">
        <v>0</v>
      </c>
      <c r="I2701" s="286">
        <v>0</v>
      </c>
      <c r="J2701" s="285">
        <v>0</v>
      </c>
      <c r="K2701" s="284">
        <v>23</v>
      </c>
      <c r="L2701" s="285">
        <v>194.65217391304347</v>
      </c>
      <c r="M2701" s="286">
        <v>0.1942215088282504</v>
      </c>
      <c r="N2701" s="285">
        <v>492</v>
      </c>
    </row>
    <row r="2702" spans="2:14" x14ac:dyDescent="0.2">
      <c r="B2702" s="104" t="s">
        <v>2659</v>
      </c>
      <c r="C2702" s="284">
        <v>272</v>
      </c>
      <c r="D2702" s="285">
        <v>578.37132352941171</v>
      </c>
      <c r="E2702" s="286">
        <v>0.17268833398464078</v>
      </c>
      <c r="F2702" s="285">
        <v>6522</v>
      </c>
      <c r="G2702" s="284">
        <v>5</v>
      </c>
      <c r="H2702" s="285">
        <v>0</v>
      </c>
      <c r="I2702" s="286">
        <v>0</v>
      </c>
      <c r="J2702" s="285">
        <v>0</v>
      </c>
      <c r="K2702" s="284">
        <v>9</v>
      </c>
      <c r="L2702" s="285">
        <v>1248.2222222222222</v>
      </c>
      <c r="M2702" s="286">
        <v>0.2110146887561517</v>
      </c>
      <c r="N2702" s="285">
        <v>4719</v>
      </c>
    </row>
    <row r="2703" spans="2:14" x14ac:dyDescent="0.2">
      <c r="B2703" s="104" t="s">
        <v>2660</v>
      </c>
      <c r="C2703" s="284">
        <v>376</v>
      </c>
      <c r="D2703" s="285">
        <v>691.56914893617022</v>
      </c>
      <c r="E2703" s="286">
        <v>0.20562899793524858</v>
      </c>
      <c r="F2703" s="285">
        <v>7052</v>
      </c>
      <c r="G2703" s="284">
        <v>11</v>
      </c>
      <c r="H2703" s="285">
        <v>0</v>
      </c>
      <c r="I2703" s="286">
        <v>0</v>
      </c>
      <c r="J2703" s="285">
        <v>0</v>
      </c>
      <c r="K2703" s="284">
        <v>13</v>
      </c>
      <c r="L2703" s="285">
        <v>266</v>
      </c>
      <c r="M2703" s="286">
        <v>0.20125712955418451</v>
      </c>
      <c r="N2703" s="285">
        <v>930</v>
      </c>
    </row>
    <row r="2704" spans="2:14" x14ac:dyDescent="0.2">
      <c r="B2704" s="104" t="s">
        <v>2661</v>
      </c>
      <c r="C2704" s="284">
        <v>178</v>
      </c>
      <c r="D2704" s="285">
        <v>624.34269662921349</v>
      </c>
      <c r="E2704" s="286">
        <v>0.21382216279136879</v>
      </c>
      <c r="F2704" s="285">
        <v>4992</v>
      </c>
      <c r="G2704" s="284">
        <v>22</v>
      </c>
      <c r="H2704" s="285">
        <v>0</v>
      </c>
      <c r="I2704" s="286">
        <v>0</v>
      </c>
      <c r="J2704" s="285">
        <v>0</v>
      </c>
      <c r="K2704" s="284">
        <v>68</v>
      </c>
      <c r="L2704" s="285">
        <v>189.38235294117646</v>
      </c>
      <c r="M2704" s="286">
        <v>0.19630499070150309</v>
      </c>
      <c r="N2704" s="285">
        <v>1182</v>
      </c>
    </row>
    <row r="2705" spans="2:14" x14ac:dyDescent="0.2">
      <c r="B2705" s="104" t="s">
        <v>2662</v>
      </c>
      <c r="C2705" s="284">
        <v>456</v>
      </c>
      <c r="D2705" s="285">
        <v>66.578947368421055</v>
      </c>
      <c r="E2705" s="286">
        <v>2.1004493550250691E-2</v>
      </c>
      <c r="F2705" s="285">
        <v>1295</v>
      </c>
      <c r="G2705" s="284">
        <v>14</v>
      </c>
      <c r="H2705" s="285">
        <v>0</v>
      </c>
      <c r="I2705" s="286">
        <v>0</v>
      </c>
      <c r="J2705" s="285">
        <v>0</v>
      </c>
      <c r="K2705" s="284">
        <v>187</v>
      </c>
      <c r="L2705" s="285">
        <v>249.19786096256684</v>
      </c>
      <c r="M2705" s="286">
        <v>0.19969488678242686</v>
      </c>
      <c r="N2705" s="285">
        <v>1631</v>
      </c>
    </row>
    <row r="2706" spans="2:14" x14ac:dyDescent="0.2">
      <c r="B2706" s="104" t="s">
        <v>2663</v>
      </c>
      <c r="C2706" s="284">
        <v>138</v>
      </c>
      <c r="D2706" s="285">
        <v>531.09420289855075</v>
      </c>
      <c r="E2706" s="286">
        <v>0.11600843974022323</v>
      </c>
      <c r="F2706" s="285">
        <v>1786</v>
      </c>
      <c r="G2706" s="284">
        <v>13</v>
      </c>
      <c r="H2706" s="285">
        <v>0</v>
      </c>
      <c r="I2706" s="286">
        <v>0</v>
      </c>
      <c r="J2706" s="285">
        <v>0</v>
      </c>
      <c r="K2706" s="284">
        <v>167</v>
      </c>
      <c r="L2706" s="285">
        <v>138.38323353293413</v>
      </c>
      <c r="M2706" s="286">
        <v>0.18496286336278644</v>
      </c>
      <c r="N2706" s="285">
        <v>462</v>
      </c>
    </row>
    <row r="2707" spans="2:14" x14ac:dyDescent="0.2">
      <c r="B2707" s="104" t="s">
        <v>2664</v>
      </c>
      <c r="C2707" s="284">
        <v>128</v>
      </c>
      <c r="D2707" s="285">
        <v>289.984375</v>
      </c>
      <c r="E2707" s="286">
        <v>0.11783753924690399</v>
      </c>
      <c r="F2707" s="285">
        <v>1201</v>
      </c>
      <c r="G2707" s="284">
        <v>6</v>
      </c>
      <c r="H2707" s="285">
        <v>0</v>
      </c>
      <c r="I2707" s="286">
        <v>0</v>
      </c>
      <c r="J2707" s="285">
        <v>0</v>
      </c>
      <c r="K2707" s="284">
        <v>34</v>
      </c>
      <c r="L2707" s="285">
        <v>145.35294117647058</v>
      </c>
      <c r="M2707" s="286">
        <v>0.18778022646097736</v>
      </c>
      <c r="N2707" s="285">
        <v>438</v>
      </c>
    </row>
    <row r="2708" spans="2:14" x14ac:dyDescent="0.2">
      <c r="B2708" s="104" t="s">
        <v>2665</v>
      </c>
      <c r="C2708" s="284">
        <v>1923</v>
      </c>
      <c r="D2708" s="285">
        <v>400.52730109204367</v>
      </c>
      <c r="E2708" s="286">
        <v>0.16768121902161037</v>
      </c>
      <c r="F2708" s="285">
        <v>6576</v>
      </c>
      <c r="G2708" s="284">
        <v>147</v>
      </c>
      <c r="H2708" s="285">
        <v>0</v>
      </c>
      <c r="I2708" s="286">
        <v>0</v>
      </c>
      <c r="J2708" s="285">
        <v>0</v>
      </c>
      <c r="K2708" s="284">
        <v>167</v>
      </c>
      <c r="L2708" s="285">
        <v>133.38323353293413</v>
      </c>
      <c r="M2708" s="286">
        <v>0.19347021731200176</v>
      </c>
      <c r="N2708" s="285">
        <v>409</v>
      </c>
    </row>
    <row r="2709" spans="2:14" x14ac:dyDescent="0.2">
      <c r="B2709" s="104" t="s">
        <v>2666</v>
      </c>
      <c r="C2709" s="284">
        <v>11</v>
      </c>
      <c r="D2709" s="285">
        <v>723.09090909090912</v>
      </c>
      <c r="E2709" s="286">
        <v>0.24355441239512521</v>
      </c>
      <c r="F2709" s="285">
        <v>3867</v>
      </c>
      <c r="G2709" s="284">
        <v>0</v>
      </c>
      <c r="H2709" s="285">
        <v>0</v>
      </c>
      <c r="I2709" s="286">
        <v>0</v>
      </c>
      <c r="J2709" s="285">
        <v>0</v>
      </c>
      <c r="K2709" s="284">
        <v>0</v>
      </c>
      <c r="L2709" s="285">
        <v>0</v>
      </c>
      <c r="M2709" s="286">
        <v>0</v>
      </c>
      <c r="N2709" s="285">
        <v>0</v>
      </c>
    </row>
    <row r="2710" spans="2:14" x14ac:dyDescent="0.2">
      <c r="B2710" s="104" t="s">
        <v>2667</v>
      </c>
      <c r="C2710" s="284">
        <v>0</v>
      </c>
      <c r="D2710" s="285">
        <v>0</v>
      </c>
      <c r="E2710" s="286">
        <v>0</v>
      </c>
      <c r="F2710" s="285">
        <v>0</v>
      </c>
      <c r="G2710" s="284">
        <v>0</v>
      </c>
      <c r="H2710" s="285">
        <v>0</v>
      </c>
      <c r="I2710" s="286">
        <v>0</v>
      </c>
      <c r="J2710" s="285">
        <v>0</v>
      </c>
      <c r="K2710" s="284">
        <v>0</v>
      </c>
      <c r="L2710" s="285">
        <v>0</v>
      </c>
      <c r="M2710" s="286">
        <v>0</v>
      </c>
      <c r="N2710" s="285">
        <v>0</v>
      </c>
    </row>
    <row r="2711" spans="2:14" x14ac:dyDescent="0.2">
      <c r="B2711" s="104" t="s">
        <v>2668</v>
      </c>
      <c r="C2711" s="284">
        <v>0</v>
      </c>
      <c r="D2711" s="285">
        <v>0</v>
      </c>
      <c r="E2711" s="286">
        <v>0</v>
      </c>
      <c r="F2711" s="285">
        <v>0</v>
      </c>
      <c r="G2711" s="284">
        <v>0</v>
      </c>
      <c r="H2711" s="285">
        <v>0</v>
      </c>
      <c r="I2711" s="286">
        <v>0</v>
      </c>
      <c r="J2711" s="285">
        <v>0</v>
      </c>
      <c r="K2711" s="284">
        <v>0</v>
      </c>
      <c r="L2711" s="285">
        <v>0</v>
      </c>
      <c r="M2711" s="286">
        <v>0</v>
      </c>
      <c r="N2711" s="285">
        <v>0</v>
      </c>
    </row>
    <row r="2712" spans="2:14" x14ac:dyDescent="0.2">
      <c r="B2712" s="104" t="s">
        <v>2669</v>
      </c>
      <c r="C2712" s="284">
        <v>4</v>
      </c>
      <c r="D2712" s="285">
        <v>289</v>
      </c>
      <c r="E2712" s="286">
        <v>0.20904159132007227</v>
      </c>
      <c r="F2712" s="285">
        <v>460</v>
      </c>
      <c r="G2712" s="284">
        <v>0</v>
      </c>
      <c r="H2712" s="285">
        <v>0</v>
      </c>
      <c r="I2712" s="286">
        <v>0</v>
      </c>
      <c r="J2712" s="285">
        <v>0</v>
      </c>
      <c r="K2712" s="284">
        <v>0</v>
      </c>
      <c r="L2712" s="285">
        <v>0</v>
      </c>
      <c r="M2712" s="286">
        <v>0</v>
      </c>
      <c r="N2712" s="285">
        <v>0</v>
      </c>
    </row>
    <row r="2713" spans="2:14" x14ac:dyDescent="0.2">
      <c r="B2713" s="104" t="s">
        <v>2670</v>
      </c>
      <c r="C2713" s="284">
        <v>2</v>
      </c>
      <c r="D2713" s="285">
        <v>353</v>
      </c>
      <c r="E2713" s="286">
        <v>0.1941694169416941</v>
      </c>
      <c r="F2713" s="285">
        <v>414</v>
      </c>
      <c r="G2713" s="284">
        <v>0</v>
      </c>
      <c r="H2713" s="285">
        <v>0</v>
      </c>
      <c r="I2713" s="286">
        <v>0</v>
      </c>
      <c r="J2713" s="285">
        <v>0</v>
      </c>
      <c r="K2713" s="284">
        <v>0</v>
      </c>
      <c r="L2713" s="285">
        <v>0</v>
      </c>
      <c r="M2713" s="286">
        <v>0</v>
      </c>
      <c r="N2713" s="285">
        <v>0</v>
      </c>
    </row>
    <row r="2714" spans="2:14" x14ac:dyDescent="0.2">
      <c r="B2714" s="104" t="s">
        <v>2671</v>
      </c>
      <c r="C2714" s="284">
        <v>0</v>
      </c>
      <c r="D2714" s="285">
        <v>0</v>
      </c>
      <c r="E2714" s="286">
        <v>0</v>
      </c>
      <c r="F2714" s="285">
        <v>0</v>
      </c>
      <c r="G2714" s="284">
        <v>0</v>
      </c>
      <c r="H2714" s="285">
        <v>0</v>
      </c>
      <c r="I2714" s="286">
        <v>0</v>
      </c>
      <c r="J2714" s="285">
        <v>0</v>
      </c>
      <c r="K2714" s="284">
        <v>0</v>
      </c>
      <c r="L2714" s="285">
        <v>0</v>
      </c>
      <c r="M2714" s="286">
        <v>0</v>
      </c>
      <c r="N2714" s="285">
        <v>0</v>
      </c>
    </row>
    <row r="2715" spans="2:14" x14ac:dyDescent="0.2">
      <c r="B2715" s="104" t="s">
        <v>2672</v>
      </c>
      <c r="C2715" s="284">
        <v>1</v>
      </c>
      <c r="D2715" s="285">
        <v>311</v>
      </c>
      <c r="E2715" s="286">
        <v>0.1087032506116743</v>
      </c>
      <c r="F2715" s="285">
        <v>311</v>
      </c>
      <c r="G2715" s="284">
        <v>0</v>
      </c>
      <c r="H2715" s="285">
        <v>0</v>
      </c>
      <c r="I2715" s="286">
        <v>0</v>
      </c>
      <c r="J2715" s="285">
        <v>0</v>
      </c>
      <c r="K2715" s="284">
        <v>0</v>
      </c>
      <c r="L2715" s="285">
        <v>0</v>
      </c>
      <c r="M2715" s="286">
        <v>0</v>
      </c>
      <c r="N2715" s="285">
        <v>0</v>
      </c>
    </row>
    <row r="2716" spans="2:14" x14ac:dyDescent="0.2">
      <c r="B2716" s="104" t="s">
        <v>2673</v>
      </c>
      <c r="C2716" s="284">
        <v>2</v>
      </c>
      <c r="D2716" s="285">
        <v>2160.5</v>
      </c>
      <c r="E2716" s="286">
        <v>0.37557583659278571</v>
      </c>
      <c r="F2716" s="285">
        <v>4231</v>
      </c>
      <c r="G2716" s="284">
        <v>0</v>
      </c>
      <c r="H2716" s="285">
        <v>0</v>
      </c>
      <c r="I2716" s="286">
        <v>0</v>
      </c>
      <c r="J2716" s="285">
        <v>0</v>
      </c>
      <c r="K2716" s="284">
        <v>0</v>
      </c>
      <c r="L2716" s="285">
        <v>0</v>
      </c>
      <c r="M2716" s="286">
        <v>0</v>
      </c>
      <c r="N2716" s="285">
        <v>0</v>
      </c>
    </row>
    <row r="2717" spans="2:14" x14ac:dyDescent="0.2">
      <c r="B2717" s="104" t="s">
        <v>2674</v>
      </c>
      <c r="C2717" s="284">
        <v>3079</v>
      </c>
      <c r="D2717" s="285">
        <v>429.69275738876257</v>
      </c>
      <c r="E2717" s="286">
        <v>0.11277451209286515</v>
      </c>
      <c r="F2717" s="285">
        <v>5030</v>
      </c>
      <c r="G2717" s="284">
        <v>215</v>
      </c>
      <c r="H2717" s="285">
        <v>0</v>
      </c>
      <c r="I2717" s="286">
        <v>0</v>
      </c>
      <c r="J2717" s="285">
        <v>0</v>
      </c>
      <c r="K2717" s="284">
        <v>430</v>
      </c>
      <c r="L2717" s="285">
        <v>174.50930232558139</v>
      </c>
      <c r="M2717" s="286">
        <v>0.19613219235011536</v>
      </c>
      <c r="N2717" s="285">
        <v>1626</v>
      </c>
    </row>
    <row r="2718" spans="2:14" x14ac:dyDescent="0.2">
      <c r="B2718" s="104" t="s">
        <v>2675</v>
      </c>
      <c r="C2718" s="284">
        <v>10</v>
      </c>
      <c r="D2718" s="285">
        <v>155.4</v>
      </c>
      <c r="E2718" s="286">
        <v>1.8563203287383256E-2</v>
      </c>
      <c r="F2718" s="285">
        <v>481</v>
      </c>
      <c r="G2718" s="284">
        <v>2</v>
      </c>
      <c r="H2718" s="285">
        <v>0</v>
      </c>
      <c r="I2718" s="286">
        <v>0</v>
      </c>
      <c r="J2718" s="285">
        <v>0</v>
      </c>
      <c r="K2718" s="284">
        <v>0</v>
      </c>
      <c r="L2718" s="285">
        <v>0</v>
      </c>
      <c r="M2718" s="286">
        <v>0</v>
      </c>
      <c r="N2718" s="285">
        <v>0</v>
      </c>
    </row>
    <row r="2719" spans="2:14" x14ac:dyDescent="0.2">
      <c r="B2719" s="105" t="s">
        <v>2676</v>
      </c>
      <c r="C2719" s="287">
        <v>1</v>
      </c>
      <c r="D2719" s="288">
        <v>396</v>
      </c>
      <c r="E2719" s="289">
        <v>0.25482625482625476</v>
      </c>
      <c r="F2719" s="288">
        <v>396</v>
      </c>
      <c r="G2719" s="287">
        <v>0</v>
      </c>
      <c r="H2719" s="288">
        <v>0</v>
      </c>
      <c r="I2719" s="289">
        <v>0</v>
      </c>
      <c r="J2719" s="288">
        <v>0</v>
      </c>
      <c r="K2719" s="287">
        <v>0</v>
      </c>
      <c r="L2719" s="288">
        <v>0</v>
      </c>
      <c r="M2719" s="289">
        <v>0</v>
      </c>
      <c r="N2719" s="288">
        <v>0</v>
      </c>
    </row>
  </sheetData>
  <printOptions horizontalCentered="1"/>
  <pageMargins left="0" right="0" top="0.5" bottom="1.4" header="0.3" footer="0.3"/>
  <pageSetup scale="65" orientation="landscape" r:id="rId1"/>
  <headerFooter>
    <oddFooter>&amp;C&amp;8©, Copyright, State Farm Mutual Automobile Insurance Company 2023
No reproduction of this copyrighted material allowed without express written consent from State Farm®</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56"/>
  <dimension ref="A1:I8"/>
  <sheetViews>
    <sheetView zoomScaleNormal="100" zoomScaleSheetLayoutView="100" workbookViewId="0">
      <selection activeCell="E33" sqref="E33"/>
    </sheetView>
  </sheetViews>
  <sheetFormatPr defaultRowHeight="12.75" x14ac:dyDescent="0.2"/>
  <sheetData>
    <row r="1" spans="1:9" x14ac:dyDescent="0.2">
      <c r="A1" s="11"/>
      <c r="B1" s="11"/>
      <c r="C1" s="11"/>
      <c r="D1" s="11"/>
      <c r="E1" s="11"/>
      <c r="F1" s="11"/>
      <c r="G1" s="11"/>
      <c r="H1" s="11"/>
      <c r="I1" s="17" t="s">
        <v>2697</v>
      </c>
    </row>
    <row r="2" spans="1:9" x14ac:dyDescent="0.2">
      <c r="A2" s="9" t="s">
        <v>0</v>
      </c>
      <c r="B2" s="10"/>
      <c r="C2" s="10"/>
      <c r="D2" s="10"/>
      <c r="E2" s="10"/>
      <c r="F2" s="10"/>
      <c r="G2" s="10"/>
      <c r="H2" s="10"/>
      <c r="I2" s="10"/>
    </row>
    <row r="3" spans="1:9" x14ac:dyDescent="0.2">
      <c r="A3" s="9" t="s">
        <v>2678</v>
      </c>
      <c r="B3" s="10"/>
      <c r="C3" s="10"/>
      <c r="D3" s="10"/>
      <c r="E3" s="10"/>
      <c r="F3" s="10"/>
      <c r="G3" s="10"/>
      <c r="H3" s="10"/>
      <c r="I3" s="10"/>
    </row>
    <row r="4" spans="1:9" x14ac:dyDescent="0.2">
      <c r="A4" s="9" t="s">
        <v>2696</v>
      </c>
      <c r="B4" s="10"/>
      <c r="C4" s="10"/>
      <c r="D4" s="10"/>
      <c r="E4" s="10"/>
      <c r="F4" s="10"/>
      <c r="G4" s="10"/>
      <c r="H4" s="10"/>
      <c r="I4" s="10"/>
    </row>
    <row r="8" spans="1:9" x14ac:dyDescent="0.2">
      <c r="A8" s="6" t="s">
        <v>2698</v>
      </c>
    </row>
  </sheetData>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I26"/>
  <sheetViews>
    <sheetView zoomScaleNormal="100" workbookViewId="0">
      <selection activeCell="E33" sqref="E33"/>
    </sheetView>
  </sheetViews>
  <sheetFormatPr defaultColWidth="9.140625" defaultRowHeight="12.75" x14ac:dyDescent="0.2"/>
  <cols>
    <col min="1" max="1" width="16.28515625" style="16" customWidth="1"/>
    <col min="2" max="2" width="1.7109375" style="16" customWidth="1"/>
    <col min="3" max="3" width="22.7109375" style="16" customWidth="1"/>
    <col min="4" max="4" width="1.7109375" style="16" customWidth="1"/>
    <col min="5" max="5" width="15.7109375" style="16" customWidth="1"/>
    <col min="6" max="6" width="1.7109375" style="16" customWidth="1"/>
    <col min="7" max="7" width="15.7109375" style="16" customWidth="1"/>
    <col min="8" max="8" width="1.7109375" style="16" customWidth="1"/>
    <col min="9" max="9" width="16.28515625" style="16" customWidth="1"/>
    <col min="10" max="16384" width="9.140625" style="16"/>
  </cols>
  <sheetData>
    <row r="1" spans="1:9" x14ac:dyDescent="0.2">
      <c r="A1" s="26"/>
      <c r="B1" s="26"/>
      <c r="C1" s="25"/>
      <c r="D1" s="25"/>
      <c r="E1" s="25"/>
      <c r="F1" s="25"/>
      <c r="G1" s="25"/>
      <c r="H1" s="25"/>
      <c r="I1" s="26" t="s">
        <v>1</v>
      </c>
    </row>
    <row r="2" spans="1:9" x14ac:dyDescent="0.2">
      <c r="A2" s="15" t="s">
        <v>0</v>
      </c>
      <c r="B2" s="15"/>
      <c r="C2" s="25"/>
      <c r="D2" s="25"/>
      <c r="E2" s="25"/>
      <c r="F2" s="25"/>
      <c r="G2" s="25"/>
      <c r="H2" s="25"/>
      <c r="I2" s="25"/>
    </row>
    <row r="3" spans="1:9" x14ac:dyDescent="0.2">
      <c r="A3" s="9" t="s">
        <v>2678</v>
      </c>
      <c r="B3" s="15"/>
      <c r="C3" s="25"/>
      <c r="D3" s="25"/>
      <c r="E3" s="25"/>
      <c r="F3" s="25"/>
      <c r="G3" s="25"/>
      <c r="H3" s="25"/>
      <c r="I3" s="25"/>
    </row>
    <row r="4" spans="1:9" x14ac:dyDescent="0.2">
      <c r="A4" s="15" t="s">
        <v>2</v>
      </c>
      <c r="B4" s="15"/>
      <c r="C4" s="25"/>
      <c r="D4" s="25"/>
      <c r="E4" s="25"/>
      <c r="F4" s="25"/>
      <c r="G4" s="25"/>
      <c r="H4" s="25"/>
      <c r="I4" s="25"/>
    </row>
    <row r="8" spans="1:9" x14ac:dyDescent="0.2">
      <c r="A8" s="39" t="s">
        <v>162</v>
      </c>
      <c r="B8" s="39"/>
      <c r="E8" s="39"/>
      <c r="F8" s="39"/>
      <c r="G8" s="39"/>
      <c r="H8" s="39"/>
      <c r="I8" s="39" t="s">
        <v>6</v>
      </c>
    </row>
    <row r="9" spans="1:9" x14ac:dyDescent="0.2">
      <c r="A9" s="39" t="s">
        <v>146</v>
      </c>
      <c r="B9" s="39"/>
      <c r="E9" s="39" t="s">
        <v>7</v>
      </c>
      <c r="F9" s="39"/>
      <c r="G9" s="39" t="s">
        <v>8</v>
      </c>
      <c r="H9" s="39"/>
      <c r="I9" s="39" t="s">
        <v>9</v>
      </c>
    </row>
    <row r="10" spans="1:9" x14ac:dyDescent="0.2">
      <c r="A10" s="46" t="s">
        <v>56</v>
      </c>
      <c r="B10" s="44"/>
      <c r="C10" s="46" t="s">
        <v>151</v>
      </c>
      <c r="D10" s="44"/>
      <c r="E10" s="46" t="s">
        <v>6</v>
      </c>
      <c r="F10" s="44"/>
      <c r="G10" s="46" t="s">
        <v>11</v>
      </c>
      <c r="H10" s="44"/>
      <c r="I10" s="46" t="s">
        <v>12</v>
      </c>
    </row>
    <row r="11" spans="1:9" x14ac:dyDescent="0.2">
      <c r="A11" s="39">
        <v>20222</v>
      </c>
      <c r="B11" s="39"/>
      <c r="C11" s="39" t="s">
        <v>152</v>
      </c>
      <c r="D11" s="39"/>
      <c r="E11" s="47">
        <v>1706464268.8299999</v>
      </c>
      <c r="F11" s="47"/>
      <c r="G11" s="47">
        <v>1973140938.6999998</v>
      </c>
      <c r="H11" s="47"/>
      <c r="I11" s="48">
        <f>G11/E11</f>
        <v>1.1562743942203026</v>
      </c>
    </row>
    <row r="12" spans="1:9" x14ac:dyDescent="0.2">
      <c r="A12" s="39">
        <v>20222</v>
      </c>
      <c r="B12" s="39"/>
      <c r="C12" s="39" t="s">
        <v>2699</v>
      </c>
      <c r="D12" s="39"/>
      <c r="E12" s="47">
        <v>88738833.760000005</v>
      </c>
      <c r="F12" s="47"/>
      <c r="G12" s="47">
        <v>89008899.540000007</v>
      </c>
      <c r="H12" s="47"/>
      <c r="I12" s="48">
        <f t="shared" ref="I12:I13" si="0">G12/E12</f>
        <v>1.0030433776122234</v>
      </c>
    </row>
    <row r="13" spans="1:9" x14ac:dyDescent="0.2">
      <c r="A13" s="39">
        <v>20222</v>
      </c>
      <c r="B13" s="39"/>
      <c r="C13" s="39" t="s">
        <v>376</v>
      </c>
      <c r="D13" s="39"/>
      <c r="E13" s="47">
        <v>97279106.609999999</v>
      </c>
      <c r="F13" s="47"/>
      <c r="G13" s="47">
        <v>104123129.60000001</v>
      </c>
      <c r="H13" s="47"/>
      <c r="I13" s="48">
        <f t="shared" si="0"/>
        <v>1.0703545008635642</v>
      </c>
    </row>
    <row r="14" spans="1:9" x14ac:dyDescent="0.2">
      <c r="A14" s="39"/>
      <c r="B14" s="39"/>
      <c r="C14" s="39"/>
      <c r="D14" s="39"/>
      <c r="E14" s="47"/>
      <c r="F14" s="47"/>
      <c r="G14" s="47"/>
      <c r="H14" s="47"/>
      <c r="I14" s="48"/>
    </row>
    <row r="16" spans="1:9" x14ac:dyDescent="0.2">
      <c r="A16" s="16" t="s">
        <v>153</v>
      </c>
    </row>
    <row r="18" spans="1:1" x14ac:dyDescent="0.2">
      <c r="A18" s="16" t="s">
        <v>154</v>
      </c>
    </row>
    <row r="19" spans="1:1" x14ac:dyDescent="0.2">
      <c r="A19" s="16" t="s">
        <v>155</v>
      </c>
    </row>
    <row r="20" spans="1:1" x14ac:dyDescent="0.2">
      <c r="A20" s="16" t="s">
        <v>156</v>
      </c>
    </row>
    <row r="21" spans="1:1" x14ac:dyDescent="0.2">
      <c r="A21" s="16" t="s">
        <v>157</v>
      </c>
    </row>
    <row r="22" spans="1:1" x14ac:dyDescent="0.2">
      <c r="A22" s="16" t="s">
        <v>158</v>
      </c>
    </row>
    <row r="24" spans="1:1" x14ac:dyDescent="0.2">
      <c r="A24" s="16" t="s">
        <v>159</v>
      </c>
    </row>
    <row r="25" spans="1:1" x14ac:dyDescent="0.2">
      <c r="A25" s="16" t="s">
        <v>160</v>
      </c>
    </row>
    <row r="26" spans="1:1" x14ac:dyDescent="0.2">
      <c r="A26" s="16" t="s">
        <v>161</v>
      </c>
    </row>
  </sheetData>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B1:G28"/>
  <sheetViews>
    <sheetView zoomScaleNormal="100" workbookViewId="0">
      <selection activeCell="E33" sqref="E33"/>
    </sheetView>
  </sheetViews>
  <sheetFormatPr defaultColWidth="9.140625" defaultRowHeight="12.75" x14ac:dyDescent="0.2"/>
  <cols>
    <col min="1" max="1" width="13.7109375" style="16" customWidth="1"/>
    <col min="2" max="2" width="11.85546875" style="16" customWidth="1"/>
    <col min="3" max="3" width="10.7109375" style="16" customWidth="1"/>
    <col min="4" max="6" width="15.7109375" style="16" customWidth="1"/>
    <col min="7" max="7" width="13.7109375" style="16" customWidth="1"/>
    <col min="8" max="16384" width="9.140625" style="16"/>
  </cols>
  <sheetData>
    <row r="1" spans="2:7" x14ac:dyDescent="0.2">
      <c r="C1" s="25"/>
      <c r="D1" s="25"/>
      <c r="E1" s="25"/>
      <c r="F1" s="25"/>
      <c r="G1" s="26" t="s">
        <v>232</v>
      </c>
    </row>
    <row r="2" spans="2:7" x14ac:dyDescent="0.2">
      <c r="B2" s="15" t="s">
        <v>0</v>
      </c>
      <c r="C2" s="25"/>
      <c r="D2" s="25"/>
      <c r="E2" s="25"/>
      <c r="F2" s="25"/>
    </row>
    <row r="3" spans="2:7" x14ac:dyDescent="0.2">
      <c r="B3" s="9" t="s">
        <v>2678</v>
      </c>
      <c r="C3" s="25"/>
      <c r="D3" s="25"/>
      <c r="E3" s="25"/>
      <c r="F3" s="25"/>
    </row>
    <row r="4" spans="2:7" x14ac:dyDescent="0.2">
      <c r="B4" s="15" t="s">
        <v>233</v>
      </c>
      <c r="C4" s="25"/>
      <c r="D4" s="25"/>
      <c r="E4" s="25"/>
      <c r="F4" s="25"/>
    </row>
    <row r="8" spans="2:7" x14ac:dyDescent="0.2">
      <c r="D8" s="25" t="s">
        <v>2707</v>
      </c>
      <c r="E8" s="25"/>
      <c r="F8" s="25"/>
    </row>
    <row r="9" spans="2:7" x14ac:dyDescent="0.2">
      <c r="D9" s="106" t="s">
        <v>149</v>
      </c>
      <c r="E9" s="127"/>
      <c r="F9" s="106" t="s">
        <v>373</v>
      </c>
    </row>
    <row r="10" spans="2:7" x14ac:dyDescent="0.2">
      <c r="D10" s="46" t="s">
        <v>150</v>
      </c>
      <c r="E10" s="46" t="s">
        <v>2699</v>
      </c>
      <c r="F10" s="46" t="s">
        <v>374</v>
      </c>
    </row>
    <row r="11" spans="2:7" x14ac:dyDescent="0.2">
      <c r="B11" s="16" t="s">
        <v>234</v>
      </c>
      <c r="D11" s="39">
        <v>0</v>
      </c>
      <c r="E11" s="39">
        <v>0</v>
      </c>
      <c r="F11" s="39">
        <v>0</v>
      </c>
    </row>
    <row r="12" spans="2:7" x14ac:dyDescent="0.2">
      <c r="B12" s="16" t="s">
        <v>235</v>
      </c>
      <c r="D12" s="39">
        <v>0</v>
      </c>
      <c r="E12" s="39">
        <v>0</v>
      </c>
      <c r="F12" s="39">
        <v>0</v>
      </c>
    </row>
    <row r="13" spans="2:7" x14ac:dyDescent="0.2">
      <c r="B13" s="16" t="s">
        <v>236</v>
      </c>
      <c r="D13" s="39">
        <v>0</v>
      </c>
      <c r="E13" s="39">
        <v>0</v>
      </c>
      <c r="F13" s="39">
        <v>0</v>
      </c>
    </row>
    <row r="14" spans="2:7" x14ac:dyDescent="0.2">
      <c r="B14" s="16" t="s">
        <v>237</v>
      </c>
      <c r="D14" s="39">
        <v>0</v>
      </c>
      <c r="E14" s="39">
        <v>0</v>
      </c>
      <c r="F14" s="39">
        <v>0</v>
      </c>
    </row>
    <row r="15" spans="2:7" x14ac:dyDescent="0.2">
      <c r="B15" s="16" t="s">
        <v>238</v>
      </c>
      <c r="D15" s="39">
        <v>0</v>
      </c>
      <c r="E15" s="39">
        <v>0</v>
      </c>
      <c r="F15" s="39">
        <v>0</v>
      </c>
    </row>
    <row r="16" spans="2:7" x14ac:dyDescent="0.2">
      <c r="B16" s="16" t="s">
        <v>239</v>
      </c>
      <c r="D16" s="39">
        <v>0</v>
      </c>
      <c r="E16" s="39">
        <v>0</v>
      </c>
      <c r="F16" s="39">
        <v>0</v>
      </c>
    </row>
    <row r="17" spans="2:6" x14ac:dyDescent="0.2">
      <c r="B17" s="16" t="s">
        <v>240</v>
      </c>
      <c r="D17" s="39">
        <v>0</v>
      </c>
      <c r="E17" s="39">
        <v>0</v>
      </c>
      <c r="F17" s="39">
        <v>0</v>
      </c>
    </row>
    <row r="18" spans="2:6" x14ac:dyDescent="0.2">
      <c r="B18" s="16" t="s">
        <v>241</v>
      </c>
      <c r="D18" s="39">
        <v>0</v>
      </c>
      <c r="E18" s="39">
        <v>0</v>
      </c>
      <c r="F18" s="39">
        <v>0</v>
      </c>
    </row>
    <row r="19" spans="2:6" x14ac:dyDescent="0.2">
      <c r="B19" s="16" t="s">
        <v>242</v>
      </c>
      <c r="D19" s="39">
        <v>0</v>
      </c>
      <c r="E19" s="39">
        <v>0</v>
      </c>
      <c r="F19" s="39">
        <v>0</v>
      </c>
    </row>
    <row r="20" spans="2:6" x14ac:dyDescent="0.2">
      <c r="B20" s="16" t="s">
        <v>13</v>
      </c>
      <c r="D20" s="39">
        <f>SUM(D11:D19)</f>
        <v>0</v>
      </c>
      <c r="E20" s="39">
        <f>SUM(E11:E19)</f>
        <v>0</v>
      </c>
      <c r="F20" s="39">
        <f>SUM(F11:F19)</f>
        <v>0</v>
      </c>
    </row>
    <row r="24" spans="2:6" x14ac:dyDescent="0.2">
      <c r="B24" s="41"/>
    </row>
    <row r="27" spans="2:6" x14ac:dyDescent="0.2">
      <c r="B27" s="41"/>
    </row>
    <row r="28" spans="2:6" x14ac:dyDescent="0.2">
      <c r="B28" s="41"/>
    </row>
  </sheetData>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L34"/>
  <sheetViews>
    <sheetView topLeftCell="A4" zoomScaleNormal="100" zoomScaleSheetLayoutView="100" workbookViewId="0">
      <selection activeCell="E33" sqref="E33"/>
    </sheetView>
  </sheetViews>
  <sheetFormatPr defaultColWidth="9.140625" defaultRowHeight="12.75" x14ac:dyDescent="0.2"/>
  <cols>
    <col min="1" max="3" width="4.7109375" style="16" customWidth="1"/>
    <col min="4" max="6" width="9.140625" style="16"/>
    <col min="7" max="7" width="11.7109375" style="16" customWidth="1"/>
    <col min="8" max="8" width="4.7109375" style="16" customWidth="1"/>
    <col min="9" max="9" width="11.7109375" style="16" customWidth="1"/>
    <col min="10" max="10" width="4.7109375" style="16" customWidth="1"/>
    <col min="11" max="11" width="11.7109375" style="16" customWidth="1"/>
    <col min="12" max="16384" width="9.140625" style="16"/>
  </cols>
  <sheetData>
    <row r="1" spans="1:12" x14ac:dyDescent="0.2">
      <c r="L1" s="26" t="s">
        <v>30</v>
      </c>
    </row>
    <row r="2" spans="1:12" x14ac:dyDescent="0.2">
      <c r="A2" s="24"/>
      <c r="L2" s="26" t="s">
        <v>31</v>
      </c>
    </row>
    <row r="3" spans="1:12" x14ac:dyDescent="0.2">
      <c r="A3" s="15" t="s">
        <v>0</v>
      </c>
      <c r="B3" s="25"/>
      <c r="C3" s="25"/>
      <c r="D3" s="25"/>
      <c r="E3" s="25"/>
      <c r="F3" s="25"/>
      <c r="G3" s="25"/>
      <c r="H3" s="25"/>
      <c r="I3" s="25"/>
      <c r="J3" s="25"/>
      <c r="K3" s="25"/>
      <c r="L3" s="25"/>
    </row>
    <row r="4" spans="1:12" x14ac:dyDescent="0.2">
      <c r="A4" s="9" t="s">
        <v>2678</v>
      </c>
      <c r="B4" s="25"/>
      <c r="C4" s="25"/>
      <c r="D4" s="25"/>
      <c r="E4" s="25"/>
      <c r="F4" s="25"/>
      <c r="G4" s="25"/>
      <c r="H4" s="25"/>
      <c r="I4" s="25"/>
      <c r="J4" s="25"/>
      <c r="K4" s="25"/>
      <c r="L4" s="25"/>
    </row>
    <row r="5" spans="1:12" x14ac:dyDescent="0.2">
      <c r="A5" s="15" t="s">
        <v>60</v>
      </c>
      <c r="B5" s="25"/>
      <c r="C5" s="25"/>
      <c r="D5" s="25"/>
      <c r="E5" s="25"/>
      <c r="F5" s="25"/>
      <c r="G5" s="25"/>
      <c r="H5" s="25"/>
      <c r="I5" s="25"/>
      <c r="J5" s="25"/>
      <c r="K5" s="25"/>
      <c r="L5" s="25"/>
    </row>
    <row r="6" spans="1:12" x14ac:dyDescent="0.2">
      <c r="A6" s="15"/>
      <c r="B6" s="25"/>
      <c r="C6" s="25"/>
      <c r="D6" s="25"/>
      <c r="E6" s="25"/>
      <c r="F6" s="25"/>
      <c r="G6" s="25"/>
      <c r="H6" s="25"/>
      <c r="I6" s="25"/>
      <c r="J6" s="25"/>
      <c r="K6" s="25"/>
      <c r="L6" s="25"/>
    </row>
    <row r="7" spans="1:12" x14ac:dyDescent="0.2">
      <c r="A7" s="15"/>
      <c r="B7" s="25"/>
      <c r="C7" s="25"/>
      <c r="D7" s="25"/>
      <c r="E7" s="25"/>
      <c r="F7" s="25"/>
      <c r="G7" s="25"/>
      <c r="H7" s="25"/>
      <c r="I7" s="25"/>
      <c r="J7" s="25"/>
      <c r="K7" s="25"/>
      <c r="L7" s="25"/>
    </row>
    <row r="8" spans="1:12" x14ac:dyDescent="0.2">
      <c r="A8" s="15"/>
      <c r="B8" s="25"/>
      <c r="C8" s="25"/>
      <c r="D8" s="25"/>
      <c r="E8" s="25"/>
      <c r="F8" s="25"/>
      <c r="G8" s="25"/>
      <c r="H8" s="25"/>
      <c r="I8" s="25"/>
      <c r="J8" s="25"/>
      <c r="K8" s="25"/>
      <c r="L8" s="25"/>
    </row>
    <row r="9" spans="1:12" x14ac:dyDescent="0.2">
      <c r="A9" s="16" t="s">
        <v>179</v>
      </c>
    </row>
    <row r="10" spans="1:12" x14ac:dyDescent="0.2">
      <c r="A10" s="16" t="s">
        <v>180</v>
      </c>
    </row>
    <row r="11" spans="1:12" x14ac:dyDescent="0.2">
      <c r="A11" s="16" t="s">
        <v>182</v>
      </c>
    </row>
    <row r="12" spans="1:12" x14ac:dyDescent="0.2">
      <c r="A12" s="16" t="s">
        <v>181</v>
      </c>
    </row>
    <row r="14" spans="1:12" x14ac:dyDescent="0.2">
      <c r="A14" s="16" t="s">
        <v>183</v>
      </c>
    </row>
    <row r="15" spans="1:12" x14ac:dyDescent="0.2">
      <c r="A15" s="16" t="s">
        <v>185</v>
      </c>
    </row>
    <row r="16" spans="1:12" x14ac:dyDescent="0.2">
      <c r="A16" s="16" t="s">
        <v>184</v>
      </c>
    </row>
    <row r="18" spans="1:11" x14ac:dyDescent="0.2">
      <c r="A18" s="24" t="s">
        <v>18</v>
      </c>
      <c r="B18" s="24" t="s">
        <v>19</v>
      </c>
    </row>
    <row r="20" spans="1:11" x14ac:dyDescent="0.2">
      <c r="B20" s="16" t="s">
        <v>186</v>
      </c>
    </row>
    <row r="21" spans="1:11" x14ac:dyDescent="0.2">
      <c r="B21" s="16" t="s">
        <v>187</v>
      </c>
    </row>
    <row r="22" spans="1:11" x14ac:dyDescent="0.2">
      <c r="B22" s="16" t="s">
        <v>189</v>
      </c>
    </row>
    <row r="23" spans="1:11" x14ac:dyDescent="0.2">
      <c r="B23" s="16" t="s">
        <v>188</v>
      </c>
    </row>
    <row r="25" spans="1:11" x14ac:dyDescent="0.2">
      <c r="A25" s="24" t="s">
        <v>20</v>
      </c>
      <c r="B25" s="24" t="s">
        <v>169</v>
      </c>
    </row>
    <row r="27" spans="1:11" x14ac:dyDescent="0.2">
      <c r="B27" s="16" t="s">
        <v>28</v>
      </c>
    </row>
    <row r="28" spans="1:11" x14ac:dyDescent="0.2">
      <c r="B28" s="16" t="s">
        <v>29</v>
      </c>
    </row>
    <row r="29" spans="1:11" x14ac:dyDescent="0.2">
      <c r="B29" s="16" t="s">
        <v>2680</v>
      </c>
    </row>
    <row r="30" spans="1:11" x14ac:dyDescent="0.2">
      <c r="B30" s="16" t="s">
        <v>2679</v>
      </c>
    </row>
    <row r="32" spans="1:11" x14ac:dyDescent="0.2">
      <c r="G32" s="39" t="s">
        <v>149</v>
      </c>
      <c r="I32" s="39"/>
      <c r="K32" s="39" t="s">
        <v>373</v>
      </c>
    </row>
    <row r="33" spans="2:11" x14ac:dyDescent="0.2">
      <c r="B33" s="49"/>
      <c r="G33" s="46" t="s">
        <v>150</v>
      </c>
      <c r="I33" s="46" t="s">
        <v>2699</v>
      </c>
      <c r="K33" s="46" t="s">
        <v>374</v>
      </c>
    </row>
    <row r="34" spans="2:11" x14ac:dyDescent="0.2">
      <c r="B34" s="16" t="s">
        <v>178</v>
      </c>
      <c r="G34" s="217">
        <f>'Exhibit 9 - p2'!E45</f>
        <v>0.50980724999474736</v>
      </c>
      <c r="I34" s="217">
        <v>0.14399999999999999</v>
      </c>
      <c r="K34" s="217">
        <f>'Exhibit 9 - p4'!E45</f>
        <v>0.19423234711591736</v>
      </c>
    </row>
  </sheetData>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59"/>
  <sheetViews>
    <sheetView zoomScaleNormal="100" zoomScaleSheetLayoutView="101" workbookViewId="0">
      <selection activeCell="E33" sqref="E33"/>
    </sheetView>
  </sheetViews>
  <sheetFormatPr defaultColWidth="9.140625" defaultRowHeight="12.75" x14ac:dyDescent="0.2"/>
  <cols>
    <col min="1" max="5" width="16.28515625" style="7" customWidth="1"/>
    <col min="6" max="6" width="15" style="7" bestFit="1" customWidth="1"/>
    <col min="7" max="7" width="16" style="7" customWidth="1"/>
    <col min="8" max="16384" width="9.140625" style="7"/>
  </cols>
  <sheetData>
    <row r="1" spans="1:10" x14ac:dyDescent="0.2">
      <c r="D1" s="24"/>
      <c r="F1" s="26" t="s">
        <v>30</v>
      </c>
    </row>
    <row r="2" spans="1:10" x14ac:dyDescent="0.2">
      <c r="A2" s="24"/>
      <c r="B2" s="24"/>
      <c r="C2" s="24"/>
      <c r="D2" s="24"/>
      <c r="F2" s="26" t="s">
        <v>32</v>
      </c>
    </row>
    <row r="3" spans="1:10" x14ac:dyDescent="0.2">
      <c r="A3" s="15" t="s">
        <v>0</v>
      </c>
      <c r="B3" s="15"/>
      <c r="C3" s="15"/>
      <c r="D3" s="15"/>
      <c r="E3" s="15"/>
      <c r="F3" s="91"/>
    </row>
    <row r="4" spans="1:10" x14ac:dyDescent="0.2">
      <c r="A4" s="15" t="s">
        <v>277</v>
      </c>
      <c r="B4" s="15"/>
      <c r="C4" s="15"/>
      <c r="D4" s="15"/>
      <c r="E4" s="15"/>
      <c r="F4" s="91"/>
    </row>
    <row r="5" spans="1:10" x14ac:dyDescent="0.2">
      <c r="A5" s="15" t="s">
        <v>60</v>
      </c>
      <c r="B5" s="15"/>
      <c r="C5" s="15"/>
      <c r="D5" s="25"/>
      <c r="E5" s="25"/>
      <c r="F5" s="25"/>
      <c r="G5" s="16"/>
      <c r="H5" s="16"/>
    </row>
    <row r="6" spans="1:10" x14ac:dyDescent="0.2">
      <c r="A6" s="15"/>
      <c r="B6" s="15"/>
      <c r="C6" s="15"/>
      <c r="D6" s="25"/>
      <c r="E6" s="25"/>
      <c r="F6" s="25"/>
      <c r="G6" s="16"/>
      <c r="H6" s="16"/>
    </row>
    <row r="7" spans="1:10" x14ac:dyDescent="0.2">
      <c r="A7" s="15"/>
      <c r="B7" s="15"/>
      <c r="C7" s="15"/>
      <c r="D7" s="25"/>
      <c r="E7" s="25"/>
      <c r="F7" s="25"/>
      <c r="G7" s="16"/>
      <c r="H7" s="16"/>
    </row>
    <row r="9" spans="1:10" x14ac:dyDescent="0.2">
      <c r="A9" s="38" t="s">
        <v>14</v>
      </c>
      <c r="B9" s="37" t="s">
        <v>15</v>
      </c>
      <c r="C9" s="37" t="s">
        <v>16</v>
      </c>
      <c r="D9" s="37" t="s">
        <v>21</v>
      </c>
      <c r="E9" s="37" t="s">
        <v>22</v>
      </c>
      <c r="F9" s="79" t="s">
        <v>245</v>
      </c>
    </row>
    <row r="10" spans="1:10" ht="13.5" customHeight="1" x14ac:dyDescent="0.2">
      <c r="A10" s="34" t="s">
        <v>146</v>
      </c>
      <c r="B10" s="32"/>
      <c r="C10" s="32" t="s">
        <v>171</v>
      </c>
      <c r="D10" s="32" t="s">
        <v>17</v>
      </c>
      <c r="E10" s="28"/>
      <c r="F10" s="80" t="s">
        <v>354</v>
      </c>
    </row>
    <row r="11" spans="1:10" ht="13.5" customHeight="1" x14ac:dyDescent="0.2">
      <c r="A11" s="33" t="s">
        <v>10</v>
      </c>
      <c r="B11" s="36" t="s">
        <v>170</v>
      </c>
      <c r="C11" s="36" t="s">
        <v>172</v>
      </c>
      <c r="D11" s="54" t="s">
        <v>174</v>
      </c>
      <c r="E11" s="36" t="s">
        <v>27</v>
      </c>
      <c r="F11" s="35" t="s">
        <v>172</v>
      </c>
    </row>
    <row r="12" spans="1:10" ht="13.5" customHeight="1" x14ac:dyDescent="0.2">
      <c r="A12" s="34">
        <v>1990</v>
      </c>
      <c r="B12" s="50">
        <v>128861977.8</v>
      </c>
      <c r="C12" s="59">
        <v>77600768.14549394</v>
      </c>
      <c r="D12" s="52">
        <f>C12/B12</f>
        <v>0.60220066050774168</v>
      </c>
      <c r="E12" s="81">
        <v>1.9298539735388604E-2</v>
      </c>
      <c r="F12" s="83">
        <v>234507017.41101441</v>
      </c>
      <c r="G12" s="43"/>
      <c r="H12" s="43"/>
      <c r="J12" s="60"/>
    </row>
    <row r="13" spans="1:10" ht="13.5" customHeight="1" x14ac:dyDescent="0.2">
      <c r="A13" s="34">
        <v>1991</v>
      </c>
      <c r="B13" s="50">
        <v>142028503.99999991</v>
      </c>
      <c r="C13" s="59">
        <v>218184040.12581882</v>
      </c>
      <c r="D13" s="52">
        <f t="shared" ref="D13:D37" si="0">C13/B13</f>
        <v>1.5361989599342605</v>
      </c>
      <c r="E13" s="81">
        <v>1.9298539735388604E-2</v>
      </c>
      <c r="F13" s="84">
        <v>221848264.61627698</v>
      </c>
      <c r="G13" s="43"/>
      <c r="H13" s="43"/>
      <c r="J13" s="60"/>
    </row>
    <row r="14" spans="1:10" ht="13.5" customHeight="1" x14ac:dyDescent="0.2">
      <c r="A14" s="34">
        <v>1992</v>
      </c>
      <c r="B14" s="50">
        <v>158630981.20000011</v>
      </c>
      <c r="C14" s="59">
        <v>43303299.510467887</v>
      </c>
      <c r="D14" s="52">
        <f t="shared" si="0"/>
        <v>0.27298135069763951</v>
      </c>
      <c r="E14" s="81">
        <v>1.9298539735388604E-2</v>
      </c>
      <c r="F14" s="84">
        <v>257613331.94369501</v>
      </c>
      <c r="G14" s="43"/>
      <c r="H14" s="43"/>
      <c r="J14" s="60"/>
    </row>
    <row r="15" spans="1:10" ht="13.5" customHeight="1" x14ac:dyDescent="0.2">
      <c r="A15" s="34">
        <v>1993</v>
      </c>
      <c r="B15" s="50">
        <v>172623390.59999979</v>
      </c>
      <c r="C15" s="59">
        <v>107166078.41433135</v>
      </c>
      <c r="D15" s="52">
        <f t="shared" si="0"/>
        <v>0.62080855926793199</v>
      </c>
      <c r="E15" s="81">
        <v>1.9298539735388604E-2</v>
      </c>
      <c r="F15" s="84">
        <v>290942167.47576582</v>
      </c>
      <c r="G15" s="43"/>
      <c r="H15" s="43"/>
      <c r="J15" s="60"/>
    </row>
    <row r="16" spans="1:10" ht="13.5" customHeight="1" x14ac:dyDescent="0.2">
      <c r="A16" s="34">
        <v>1994</v>
      </c>
      <c r="B16" s="50">
        <v>182199025.79999971</v>
      </c>
      <c r="C16" s="59">
        <v>43408461.732026935</v>
      </c>
      <c r="D16" s="52">
        <f t="shared" si="0"/>
        <v>0.23824749633774936</v>
      </c>
      <c r="E16" s="81">
        <v>1.9298539735388604E-2</v>
      </c>
      <c r="F16" s="84">
        <v>310083449.17093647</v>
      </c>
      <c r="G16" s="43"/>
      <c r="H16" s="43"/>
      <c r="J16" s="60"/>
    </row>
    <row r="17" spans="1:10" x14ac:dyDescent="0.2">
      <c r="A17" s="34">
        <v>1995</v>
      </c>
      <c r="B17" s="50">
        <v>185917462.08000001</v>
      </c>
      <c r="C17" s="59">
        <v>101140690.0599854</v>
      </c>
      <c r="D17" s="52">
        <f t="shared" si="0"/>
        <v>0.54400855588521702</v>
      </c>
      <c r="E17" s="81">
        <v>1.9298539735388604E-2</v>
      </c>
      <c r="F17" s="84">
        <v>278254938.70772672</v>
      </c>
      <c r="G17" s="43"/>
      <c r="H17" s="43"/>
      <c r="J17" s="60"/>
    </row>
    <row r="18" spans="1:10" x14ac:dyDescent="0.2">
      <c r="A18" s="34">
        <v>1996</v>
      </c>
      <c r="B18" s="50">
        <v>186104813.89800021</v>
      </c>
      <c r="C18" s="59">
        <v>50620812.172899127</v>
      </c>
      <c r="D18" s="52">
        <f t="shared" si="0"/>
        <v>0.27200162700059566</v>
      </c>
      <c r="E18" s="81">
        <v>1.9298539735388604E-2</v>
      </c>
      <c r="F18" s="84">
        <v>261002721.68327332</v>
      </c>
      <c r="G18" s="43"/>
      <c r="H18" s="43"/>
      <c r="J18" s="60"/>
    </row>
    <row r="19" spans="1:10" x14ac:dyDescent="0.2">
      <c r="A19" s="34">
        <v>1997</v>
      </c>
      <c r="B19" s="50">
        <v>186488444.24800169</v>
      </c>
      <c r="C19" s="59">
        <v>17247443.640610844</v>
      </c>
      <c r="D19" s="52">
        <f t="shared" si="0"/>
        <v>9.248532106190091E-2</v>
      </c>
      <c r="E19" s="81">
        <v>1.9298539735388604E-2</v>
      </c>
      <c r="F19" s="84">
        <v>263750015.08867848</v>
      </c>
      <c r="G19" s="43"/>
      <c r="H19" s="43"/>
      <c r="J19" s="60"/>
    </row>
    <row r="20" spans="1:10" x14ac:dyDescent="0.2">
      <c r="A20" s="34">
        <v>1998</v>
      </c>
      <c r="B20" s="50">
        <v>191097338.1400004</v>
      </c>
      <c r="C20" s="59">
        <v>50118114.80527629</v>
      </c>
      <c r="D20" s="52">
        <f t="shared" si="0"/>
        <v>0.26226485043218711</v>
      </c>
      <c r="E20" s="81">
        <v>1.9298539735388604E-2</v>
      </c>
      <c r="F20" s="84">
        <v>297371200.97290325</v>
      </c>
      <c r="G20" s="43"/>
      <c r="H20" s="43"/>
      <c r="J20" s="60"/>
    </row>
    <row r="21" spans="1:10" x14ac:dyDescent="0.2">
      <c r="A21" s="34">
        <v>1999</v>
      </c>
      <c r="B21" s="50">
        <v>202400944.74300021</v>
      </c>
      <c r="C21" s="59">
        <v>10046637.278150538</v>
      </c>
      <c r="D21" s="52">
        <f t="shared" si="0"/>
        <v>4.9637304267069082E-2</v>
      </c>
      <c r="E21" s="81">
        <v>1.9298539735388604E-2</v>
      </c>
      <c r="F21" s="84">
        <v>297321910.91335684</v>
      </c>
      <c r="G21" s="43"/>
      <c r="H21" s="43"/>
      <c r="J21" s="60"/>
    </row>
    <row r="22" spans="1:10" x14ac:dyDescent="0.2">
      <c r="A22" s="34">
        <v>2000</v>
      </c>
      <c r="B22" s="50">
        <v>213448337.99600011</v>
      </c>
      <c r="C22" s="59">
        <v>17018050.718511436</v>
      </c>
      <c r="D22" s="52">
        <f t="shared" si="0"/>
        <v>7.9729132015215518E-2</v>
      </c>
      <c r="E22" s="81">
        <v>2.0314252353040633E-2</v>
      </c>
      <c r="F22" s="84">
        <v>339879448.96602821</v>
      </c>
      <c r="G22" s="43"/>
      <c r="H22" s="43"/>
      <c r="J22" s="60"/>
    </row>
    <row r="23" spans="1:10" x14ac:dyDescent="0.2">
      <c r="A23" s="34">
        <v>2001</v>
      </c>
      <c r="B23" s="50">
        <v>225030144.67899999</v>
      </c>
      <c r="C23" s="59">
        <v>22130172.19500529</v>
      </c>
      <c r="D23" s="52">
        <f t="shared" si="0"/>
        <v>9.8343145210938038E-2</v>
      </c>
      <c r="E23" s="81">
        <v>2.138342352951645E-2</v>
      </c>
      <c r="F23" s="84">
        <v>434776740.69975781</v>
      </c>
      <c r="G23" s="43"/>
      <c r="H23" s="43"/>
      <c r="J23" s="60"/>
    </row>
    <row r="24" spans="1:10" x14ac:dyDescent="0.2">
      <c r="A24" s="34">
        <v>2002</v>
      </c>
      <c r="B24" s="50">
        <v>240324685.02299961</v>
      </c>
      <c r="C24" s="59">
        <v>35509431.088886268</v>
      </c>
      <c r="D24" s="52">
        <f t="shared" si="0"/>
        <v>0.14775607044065381</v>
      </c>
      <c r="E24" s="81">
        <v>2.2508866873175212E-2</v>
      </c>
      <c r="F24" s="84">
        <v>428593055.61479759</v>
      </c>
      <c r="G24" s="43"/>
      <c r="H24" s="43"/>
      <c r="J24" s="60"/>
    </row>
    <row r="25" spans="1:10" x14ac:dyDescent="0.2">
      <c r="A25" s="34">
        <v>2003</v>
      </c>
      <c r="B25" s="50">
        <v>243610344.06399971</v>
      </c>
      <c r="C25" s="59">
        <v>461200760.49749619</v>
      </c>
      <c r="D25" s="52">
        <f t="shared" si="0"/>
        <v>1.8931903826560523</v>
      </c>
      <c r="E25" s="81">
        <v>2.3693544077026542E-2</v>
      </c>
      <c r="F25" s="84">
        <v>313315119.89154261</v>
      </c>
      <c r="G25" s="43"/>
      <c r="H25" s="43"/>
      <c r="J25" s="60"/>
    </row>
    <row r="26" spans="1:10" x14ac:dyDescent="0.2">
      <c r="A26" s="34">
        <v>2004</v>
      </c>
      <c r="B26" s="50">
        <v>260576782.52399951</v>
      </c>
      <c r="C26" s="59">
        <v>-95030522.007968917</v>
      </c>
      <c r="D26" s="52">
        <f t="shared" si="0"/>
        <v>-0.3646929748977788</v>
      </c>
      <c r="E26" s="81">
        <v>2.4940572712659516E-2</v>
      </c>
      <c r="F26" s="84">
        <v>289428803.96279806</v>
      </c>
      <c r="G26" s="43"/>
      <c r="H26" s="43"/>
      <c r="J26" s="60"/>
    </row>
    <row r="27" spans="1:10" x14ac:dyDescent="0.2">
      <c r="A27" s="34">
        <v>2005</v>
      </c>
      <c r="B27" s="50">
        <v>289827403.15899932</v>
      </c>
      <c r="C27" s="59">
        <v>32107758.972509835</v>
      </c>
      <c r="D27" s="52">
        <f t="shared" si="0"/>
        <v>0.11078234363813941</v>
      </c>
      <c r="E27" s="81">
        <v>2.625323443437844E-2</v>
      </c>
      <c r="F27" s="84">
        <v>257772431.84903193</v>
      </c>
      <c r="G27" s="43"/>
      <c r="H27" s="43"/>
      <c r="J27" s="60"/>
    </row>
    <row r="28" spans="1:10" x14ac:dyDescent="0.2">
      <c r="A28" s="34">
        <v>2006</v>
      </c>
      <c r="B28" s="50">
        <v>320061743.70499891</v>
      </c>
      <c r="C28" s="59">
        <v>18566050.849253785</v>
      </c>
      <c r="D28" s="52">
        <f t="shared" si="0"/>
        <v>5.8007716368520833E-2</v>
      </c>
      <c r="E28" s="81">
        <v>2.7634983615135198E-2</v>
      </c>
      <c r="F28" s="84">
        <v>327476035.30695486</v>
      </c>
      <c r="G28" s="43"/>
      <c r="H28" s="43"/>
      <c r="J28" s="60"/>
    </row>
    <row r="29" spans="1:10" x14ac:dyDescent="0.2">
      <c r="A29" s="34">
        <v>2007</v>
      </c>
      <c r="B29" s="50">
        <v>346610084.37099892</v>
      </c>
      <c r="C29" s="59">
        <v>309218258.01751947</v>
      </c>
      <c r="D29" s="52">
        <f t="shared" si="0"/>
        <v>0.89212135468783249</v>
      </c>
      <c r="E29" s="81">
        <v>2.9089456436984417E-2</v>
      </c>
      <c r="F29" s="84">
        <v>406251367.21341896</v>
      </c>
      <c r="G29" s="43"/>
      <c r="H29" s="43"/>
      <c r="J29" s="60"/>
    </row>
    <row r="30" spans="1:10" x14ac:dyDescent="0.2">
      <c r="A30" s="34">
        <v>2008</v>
      </c>
      <c r="B30" s="50">
        <v>369369712.84299892</v>
      </c>
      <c r="C30" s="59">
        <v>173497116.68103361</v>
      </c>
      <c r="D30" s="52">
        <f t="shared" si="0"/>
        <v>0.46971126935569507</v>
      </c>
      <c r="E30" s="81">
        <v>3.0620480459983598E-2</v>
      </c>
      <c r="F30" s="84">
        <v>427408902.51560467</v>
      </c>
      <c r="G30" s="43"/>
      <c r="H30" s="43"/>
      <c r="J30" s="60"/>
    </row>
    <row r="31" spans="1:10" x14ac:dyDescent="0.2">
      <c r="A31" s="34">
        <v>2009</v>
      </c>
      <c r="B31" s="50">
        <v>388245682.01099849</v>
      </c>
      <c r="C31" s="59">
        <v>-12114866.712981716</v>
      </c>
      <c r="D31" s="52">
        <f t="shared" si="0"/>
        <v>-3.1204124796006146E-2</v>
      </c>
      <c r="E31" s="81">
        <v>3.2232084694719575E-2</v>
      </c>
      <c r="F31" s="84">
        <v>447135099.83645672</v>
      </c>
      <c r="G31" s="43"/>
      <c r="H31" s="43"/>
      <c r="J31" s="60"/>
    </row>
    <row r="32" spans="1:10" x14ac:dyDescent="0.2">
      <c r="A32" s="34">
        <v>2010</v>
      </c>
      <c r="B32" s="50">
        <v>395460849.99999869</v>
      </c>
      <c r="C32" s="59">
        <v>103625204.5621704</v>
      </c>
      <c r="D32" s="52">
        <f t="shared" si="0"/>
        <v>0.26203656964316629</v>
      </c>
      <c r="E32" s="81">
        <v>3.3928510204967982E-2</v>
      </c>
      <c r="F32" s="84">
        <v>387376202.74217814</v>
      </c>
      <c r="G32" s="43"/>
      <c r="H32" s="43"/>
      <c r="J32" s="60"/>
    </row>
    <row r="33" spans="1:10" x14ac:dyDescent="0.2">
      <c r="A33" s="34">
        <v>2011</v>
      </c>
      <c r="B33" s="50">
        <v>397170391.58299911</v>
      </c>
      <c r="C33" s="59">
        <v>17606250.836426869</v>
      </c>
      <c r="D33" s="52">
        <f t="shared" si="0"/>
        <v>4.4329212875747773E-2</v>
      </c>
      <c r="E33" s="81">
        <v>3.5714221268387351E-2</v>
      </c>
      <c r="F33" s="84">
        <v>408729381.73173618</v>
      </c>
      <c r="G33" s="43"/>
      <c r="H33" s="43"/>
      <c r="J33" s="60"/>
    </row>
    <row r="34" spans="1:10" x14ac:dyDescent="0.2">
      <c r="A34" s="34">
        <v>2012</v>
      </c>
      <c r="B34" s="50">
        <v>402597208.36899883</v>
      </c>
      <c r="C34" s="59">
        <v>36316995.055228963</v>
      </c>
      <c r="D34" s="52">
        <f t="shared" si="0"/>
        <v>9.0206773172512342E-2</v>
      </c>
      <c r="E34" s="81">
        <v>3.7593917124618258E-2</v>
      </c>
      <c r="F34" s="84">
        <v>439158353.54264963</v>
      </c>
      <c r="G34" s="43"/>
      <c r="H34" s="43"/>
      <c r="J34" s="60"/>
    </row>
    <row r="35" spans="1:10" x14ac:dyDescent="0.2">
      <c r="A35" s="34">
        <v>2013</v>
      </c>
      <c r="B35" s="50">
        <v>414665875.71599901</v>
      </c>
      <c r="C35" s="59">
        <v>19147527.607890442</v>
      </c>
      <c r="D35" s="52">
        <f t="shared" si="0"/>
        <v>4.6175797742769684E-2</v>
      </c>
      <c r="E35" s="81">
        <v>3.9572544341703431E-2</v>
      </c>
      <c r="F35" s="84">
        <v>430889613.61294347</v>
      </c>
      <c r="G35" s="43"/>
      <c r="H35" s="43"/>
      <c r="J35" s="60"/>
    </row>
    <row r="36" spans="1:10" x14ac:dyDescent="0.2">
      <c r="A36" s="34">
        <v>2014</v>
      </c>
      <c r="B36" s="50">
        <v>432660853.79399979</v>
      </c>
      <c r="C36" s="59">
        <v>23320565.04334113</v>
      </c>
      <c r="D36" s="52">
        <f t="shared" si="0"/>
        <v>5.390033519058466E-2</v>
      </c>
      <c r="E36" s="81">
        <v>4.1655309833372033E-2</v>
      </c>
      <c r="F36" s="84">
        <v>416608762.37397593</v>
      </c>
      <c r="G36" s="43"/>
      <c r="H36" s="43"/>
      <c r="J36" s="60"/>
    </row>
    <row r="37" spans="1:10" x14ac:dyDescent="0.2">
      <c r="A37" s="34">
        <v>2015</v>
      </c>
      <c r="B37" s="50">
        <v>455545917.41700041</v>
      </c>
      <c r="C37" s="59">
        <v>206008952.82077557</v>
      </c>
      <c r="D37" s="52">
        <f t="shared" si="0"/>
        <v>0.4522243421450704</v>
      </c>
      <c r="E37" s="81">
        <v>4.3847694561444245E-2</v>
      </c>
      <c r="F37" s="84">
        <v>420850917.07983792</v>
      </c>
      <c r="G37" s="43"/>
      <c r="H37" s="43"/>
      <c r="J37" s="60"/>
    </row>
    <row r="38" spans="1:10" x14ac:dyDescent="0.2">
      <c r="A38" s="34">
        <v>2016</v>
      </c>
      <c r="B38" s="50">
        <v>474012597.90600097</v>
      </c>
      <c r="C38" s="59">
        <v>47855476.829999991</v>
      </c>
      <c r="D38" s="52">
        <f t="shared" ref="D38" si="1">C38/B38</f>
        <v>0.10095823832827744</v>
      </c>
      <c r="E38" s="81">
        <v>4.6155467959414997E-2</v>
      </c>
      <c r="F38" s="84">
        <v>574280795.26999938</v>
      </c>
      <c r="G38" s="43"/>
      <c r="H38" s="43"/>
      <c r="J38" s="60"/>
    </row>
    <row r="39" spans="1:10" x14ac:dyDescent="0.2">
      <c r="A39" s="34">
        <v>2017</v>
      </c>
      <c r="B39" s="50">
        <v>488192347.73200119</v>
      </c>
      <c r="C39" s="47">
        <v>2794769814.4999995</v>
      </c>
      <c r="D39" s="52">
        <f>C39/B39</f>
        <v>5.7247308924109159</v>
      </c>
      <c r="E39" s="81">
        <v>4.8584703115173676E-2</v>
      </c>
      <c r="F39" s="84">
        <v>569121526.7299999</v>
      </c>
      <c r="G39" s="43"/>
      <c r="H39" s="43"/>
      <c r="J39" s="60"/>
    </row>
    <row r="40" spans="1:10" x14ac:dyDescent="0.2">
      <c r="A40" s="34">
        <v>2018</v>
      </c>
      <c r="B40" s="50">
        <v>513642444.0840022</v>
      </c>
      <c r="C40" s="47">
        <v>485256792.75999999</v>
      </c>
      <c r="D40" s="52">
        <f t="shared" ref="D40:D43" si="2">C40/B40</f>
        <v>0.94473655428802539</v>
      </c>
      <c r="E40" s="81">
        <v>5.11417927528144E-2</v>
      </c>
      <c r="F40" s="84">
        <v>569881431.70000029</v>
      </c>
      <c r="G40" s="43"/>
      <c r="H40" s="43"/>
      <c r="J40" s="60"/>
    </row>
    <row r="41" spans="1:10" x14ac:dyDescent="0.2">
      <c r="A41" s="34">
        <v>2019</v>
      </c>
      <c r="B41" s="50">
        <v>545473257.32200181</v>
      </c>
      <c r="C41" s="47">
        <v>116068708.56999999</v>
      </c>
      <c r="D41" s="52">
        <f t="shared" si="2"/>
        <v>0.21278533275827072</v>
      </c>
      <c r="E41" s="81">
        <v>5.3833466055594102E-2</v>
      </c>
      <c r="F41" s="85">
        <v>655436284.28999984</v>
      </c>
      <c r="G41" s="43"/>
      <c r="H41" s="43"/>
      <c r="J41" s="60"/>
    </row>
    <row r="42" spans="1:10" x14ac:dyDescent="0.2">
      <c r="A42" s="34">
        <v>2020</v>
      </c>
      <c r="B42" s="50">
        <v>592758384.71700263</v>
      </c>
      <c r="C42" s="47">
        <v>-339477758.83000004</v>
      </c>
      <c r="D42" s="52">
        <f t="shared" si="2"/>
        <v>-0.57270848896059912</v>
      </c>
      <c r="E42" s="81">
        <v>5.6666806374309583E-2</v>
      </c>
      <c r="F42" s="85">
        <v>718773178.49000061</v>
      </c>
      <c r="G42" s="43"/>
      <c r="H42" s="43"/>
      <c r="J42" s="60"/>
    </row>
    <row r="43" spans="1:10" x14ac:dyDescent="0.2">
      <c r="A43" s="33">
        <v>2021</v>
      </c>
      <c r="B43" s="51">
        <v>674164147.28400469</v>
      </c>
      <c r="C43" s="61">
        <v>-128682574.94</v>
      </c>
      <c r="D43" s="53">
        <f t="shared" si="2"/>
        <v>-0.19087721507947525</v>
      </c>
      <c r="E43" s="82">
        <v>5.9649269867694303E-2</v>
      </c>
      <c r="F43" s="86">
        <v>845101263.92000055</v>
      </c>
      <c r="G43" s="43"/>
      <c r="H43" s="43"/>
      <c r="J43" s="60"/>
    </row>
    <row r="44" spans="1:10" x14ac:dyDescent="0.2">
      <c r="A44" s="32"/>
      <c r="B44" s="32"/>
      <c r="C44" s="32"/>
      <c r="D44" s="28"/>
      <c r="E44" s="28"/>
    </row>
    <row r="45" spans="1:10" x14ac:dyDescent="0.2">
      <c r="A45" s="29" t="s">
        <v>173</v>
      </c>
      <c r="B45" s="29"/>
      <c r="C45" s="29"/>
      <c r="D45" s="28"/>
      <c r="E45" s="27">
        <f>SUMPRODUCT($D$12:$D$43,$E$12:$E$43)</f>
        <v>0.50980724999474736</v>
      </c>
    </row>
    <row r="46" spans="1:10" x14ac:dyDescent="0.2">
      <c r="A46" s="28"/>
      <c r="B46" s="28"/>
      <c r="C46" s="28"/>
      <c r="D46" s="28"/>
      <c r="E46" s="28"/>
    </row>
    <row r="47" spans="1:10" x14ac:dyDescent="0.2">
      <c r="A47" s="31" t="s">
        <v>369</v>
      </c>
      <c r="B47" s="31"/>
      <c r="C47" s="31"/>
      <c r="D47" s="28"/>
      <c r="E47" s="28"/>
    </row>
    <row r="48" spans="1:10" x14ac:dyDescent="0.2">
      <c r="A48" s="30" t="s">
        <v>2681</v>
      </c>
      <c r="B48" s="30"/>
      <c r="C48" s="30"/>
      <c r="D48" s="28"/>
      <c r="E48" s="28"/>
    </row>
    <row r="49" spans="1:5" x14ac:dyDescent="0.2">
      <c r="A49" s="30" t="s">
        <v>2693</v>
      </c>
      <c r="B49" s="30"/>
      <c r="C49" s="30"/>
      <c r="D49" s="28"/>
      <c r="E49" s="28"/>
    </row>
    <row r="50" spans="1:5" x14ac:dyDescent="0.2">
      <c r="A50" s="30" t="s">
        <v>2692</v>
      </c>
      <c r="B50" s="30"/>
      <c r="C50" s="30"/>
      <c r="D50" s="28"/>
      <c r="E50" s="28"/>
    </row>
    <row r="51" spans="1:5" x14ac:dyDescent="0.2">
      <c r="A51" s="29"/>
      <c r="B51" s="29"/>
      <c r="C51" s="29"/>
      <c r="D51" s="28"/>
      <c r="E51" s="28"/>
    </row>
    <row r="52" spans="1:5" x14ac:dyDescent="0.2">
      <c r="A52" s="28" t="s">
        <v>2682</v>
      </c>
      <c r="B52" s="28"/>
      <c r="C52" s="28"/>
      <c r="D52" s="28"/>
      <c r="E52" s="28"/>
    </row>
    <row r="53" spans="1:5" x14ac:dyDescent="0.2">
      <c r="A53" s="29" t="s">
        <v>2683</v>
      </c>
      <c r="B53" s="29"/>
      <c r="C53" s="29"/>
      <c r="D53" s="28"/>
      <c r="E53" s="28"/>
    </row>
    <row r="55" spans="1:5" x14ac:dyDescent="0.2">
      <c r="A55" s="31" t="s">
        <v>355</v>
      </c>
    </row>
    <row r="56" spans="1:5" x14ac:dyDescent="0.2">
      <c r="A56" s="30" t="s">
        <v>356</v>
      </c>
    </row>
    <row r="58" spans="1:5" x14ac:dyDescent="0.2">
      <c r="A58" s="113" t="s">
        <v>2728</v>
      </c>
    </row>
    <row r="59" spans="1:5" x14ac:dyDescent="0.2">
      <c r="A59" s="113" t="s">
        <v>2684</v>
      </c>
    </row>
  </sheetData>
  <printOptions horizontalCentered="1"/>
  <pageMargins left="0" right="0" top="0.5" bottom="0.75" header="0.3" footer="0.3"/>
  <pageSetup scale="95"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25DC1-8271-4A06-80A2-E1BE78182719}">
  <dimension ref="A1:J59"/>
  <sheetViews>
    <sheetView zoomScaleNormal="100" zoomScaleSheetLayoutView="101" workbookViewId="0">
      <selection activeCell="E33" sqref="E33"/>
    </sheetView>
  </sheetViews>
  <sheetFormatPr defaultColWidth="9.140625" defaultRowHeight="12.75" x14ac:dyDescent="0.2"/>
  <cols>
    <col min="1" max="5" width="16.28515625" style="7" customWidth="1"/>
    <col min="6" max="6" width="15" style="7" bestFit="1" customWidth="1"/>
    <col min="7" max="7" width="16" style="7" customWidth="1"/>
    <col min="8" max="8" width="13.28515625" style="7" bestFit="1" customWidth="1"/>
    <col min="9" max="16384" width="9.140625" style="7"/>
  </cols>
  <sheetData>
    <row r="1" spans="1:10" x14ac:dyDescent="0.2">
      <c r="D1" s="24"/>
      <c r="F1" s="26" t="s">
        <v>30</v>
      </c>
    </row>
    <row r="2" spans="1:10" x14ac:dyDescent="0.2">
      <c r="A2" s="24"/>
      <c r="B2" s="24"/>
      <c r="C2" s="24"/>
      <c r="D2" s="24"/>
      <c r="F2" s="26" t="s">
        <v>33</v>
      </c>
    </row>
    <row r="3" spans="1:10" x14ac:dyDescent="0.2">
      <c r="A3" s="15" t="s">
        <v>0</v>
      </c>
      <c r="B3" s="15"/>
      <c r="C3" s="15"/>
      <c r="D3" s="15"/>
      <c r="E3" s="15"/>
      <c r="F3" s="91"/>
    </row>
    <row r="4" spans="1:10" x14ac:dyDescent="0.2">
      <c r="A4" s="15" t="s">
        <v>2709</v>
      </c>
      <c r="B4" s="15"/>
      <c r="C4" s="15"/>
      <c r="D4" s="15"/>
      <c r="E4" s="15"/>
      <c r="F4" s="91"/>
    </row>
    <row r="5" spans="1:10" x14ac:dyDescent="0.2">
      <c r="A5" s="15" t="s">
        <v>60</v>
      </c>
      <c r="B5" s="15"/>
      <c r="C5" s="15"/>
      <c r="D5" s="25"/>
      <c r="E5" s="25"/>
      <c r="F5" s="25"/>
      <c r="G5" s="16"/>
      <c r="H5" s="16"/>
    </row>
    <row r="6" spans="1:10" x14ac:dyDescent="0.2">
      <c r="A6" s="15"/>
      <c r="B6" s="15"/>
      <c r="C6" s="15"/>
      <c r="D6" s="25"/>
      <c r="E6" s="25"/>
      <c r="F6" s="25"/>
      <c r="G6" s="16"/>
      <c r="H6" s="16"/>
    </row>
    <row r="7" spans="1:10" x14ac:dyDescent="0.2">
      <c r="A7" s="15"/>
      <c r="B7" s="15"/>
      <c r="C7" s="15"/>
      <c r="D7" s="25"/>
      <c r="E7" s="25"/>
      <c r="F7" s="25"/>
      <c r="G7" s="16"/>
      <c r="H7" s="16"/>
    </row>
    <row r="9" spans="1:10" x14ac:dyDescent="0.2">
      <c r="A9" s="38" t="s">
        <v>14</v>
      </c>
      <c r="B9" s="37" t="s">
        <v>15</v>
      </c>
      <c r="C9" s="37" t="s">
        <v>16</v>
      </c>
      <c r="D9" s="37" t="s">
        <v>21</v>
      </c>
      <c r="E9" s="37" t="s">
        <v>22</v>
      </c>
      <c r="F9" s="79" t="s">
        <v>245</v>
      </c>
    </row>
    <row r="10" spans="1:10" ht="13.5" customHeight="1" x14ac:dyDescent="0.2">
      <c r="A10" s="34" t="s">
        <v>146</v>
      </c>
      <c r="B10" s="32"/>
      <c r="C10" s="32" t="s">
        <v>171</v>
      </c>
      <c r="D10" s="32" t="s">
        <v>17</v>
      </c>
      <c r="E10" s="28"/>
      <c r="F10" s="80" t="s">
        <v>354</v>
      </c>
    </row>
    <row r="11" spans="1:10" ht="13.5" customHeight="1" x14ac:dyDescent="0.2">
      <c r="A11" s="33" t="s">
        <v>10</v>
      </c>
      <c r="B11" s="36" t="s">
        <v>170</v>
      </c>
      <c r="C11" s="36" t="s">
        <v>172</v>
      </c>
      <c r="D11" s="54" t="s">
        <v>174</v>
      </c>
      <c r="E11" s="36" t="s">
        <v>27</v>
      </c>
      <c r="F11" s="35" t="s">
        <v>172</v>
      </c>
    </row>
    <row r="12" spans="1:10" ht="13.5" customHeight="1" x14ac:dyDescent="0.2">
      <c r="A12" s="34">
        <v>1990</v>
      </c>
      <c r="B12" s="50">
        <v>4849251.8000000026</v>
      </c>
      <c r="C12" s="59">
        <v>525593.30186999985</v>
      </c>
      <c r="D12" s="52">
        <f>C12/B12</f>
        <v>0.10838647353185486</v>
      </c>
      <c r="E12" s="81">
        <v>1.9298539735388604E-2</v>
      </c>
      <c r="F12" s="83">
        <v>10482886.26</v>
      </c>
      <c r="G12" s="43"/>
      <c r="H12" s="43"/>
      <c r="I12" s="43"/>
      <c r="J12" s="60"/>
    </row>
    <row r="13" spans="1:10" ht="13.5" customHeight="1" x14ac:dyDescent="0.2">
      <c r="A13" s="34">
        <v>1991</v>
      </c>
      <c r="B13" s="50">
        <v>5391843.4999999981</v>
      </c>
      <c r="C13" s="59">
        <v>3433851.20988</v>
      </c>
      <c r="D13" s="52">
        <f t="shared" ref="D13:D43" si="0">C13/B13</f>
        <v>0.63686032613520793</v>
      </c>
      <c r="E13" s="81">
        <v>1.9298539735388604E-2</v>
      </c>
      <c r="F13" s="84">
        <v>17582061.21466</v>
      </c>
      <c r="G13" s="43"/>
      <c r="H13" s="43"/>
      <c r="I13" s="43"/>
      <c r="J13" s="60"/>
    </row>
    <row r="14" spans="1:10" ht="13.5" customHeight="1" x14ac:dyDescent="0.2">
      <c r="A14" s="34">
        <v>1992</v>
      </c>
      <c r="B14" s="50">
        <v>5998468.5999999996</v>
      </c>
      <c r="C14" s="59">
        <v>1177434.4449</v>
      </c>
      <c r="D14" s="52">
        <f t="shared" si="0"/>
        <v>0.19628917369009818</v>
      </c>
      <c r="E14" s="81">
        <v>1.9298539735388604E-2</v>
      </c>
      <c r="F14" s="84">
        <v>21163098.802139997</v>
      </c>
      <c r="G14" s="43"/>
      <c r="H14" s="43"/>
      <c r="I14" s="43"/>
      <c r="J14" s="60"/>
    </row>
    <row r="15" spans="1:10" ht="13.5" customHeight="1" x14ac:dyDescent="0.2">
      <c r="A15" s="34">
        <v>1993</v>
      </c>
      <c r="B15" s="50">
        <v>6443729.0000000009</v>
      </c>
      <c r="C15" s="59">
        <v>886335.30741000001</v>
      </c>
      <c r="D15" s="52">
        <f t="shared" si="0"/>
        <v>0.1375500595090203</v>
      </c>
      <c r="E15" s="81">
        <v>1.9298539735388604E-2</v>
      </c>
      <c r="F15" s="84">
        <v>25026146.17388</v>
      </c>
      <c r="G15" s="43"/>
      <c r="H15" s="43"/>
      <c r="I15" s="43"/>
      <c r="J15" s="60"/>
    </row>
    <row r="16" spans="1:10" ht="13.5" customHeight="1" x14ac:dyDescent="0.2">
      <c r="A16" s="34">
        <v>1994</v>
      </c>
      <c r="B16" s="50">
        <v>6615645.7999999989</v>
      </c>
      <c r="C16" s="59">
        <v>470459.4423900001</v>
      </c>
      <c r="D16" s="52">
        <f t="shared" si="0"/>
        <v>7.1113154575173934E-2</v>
      </c>
      <c r="E16" s="81">
        <v>1.9298539735388604E-2</v>
      </c>
      <c r="F16" s="84">
        <v>24824761.113979999</v>
      </c>
      <c r="G16" s="43"/>
      <c r="H16" s="43"/>
      <c r="I16" s="43"/>
      <c r="J16" s="60"/>
    </row>
    <row r="17" spans="1:10" x14ac:dyDescent="0.2">
      <c r="A17" s="34">
        <v>1995</v>
      </c>
      <c r="B17" s="50">
        <v>6220922.4010000024</v>
      </c>
      <c r="C17" s="59">
        <v>562036.35221999988</v>
      </c>
      <c r="D17" s="52">
        <f t="shared" si="0"/>
        <v>9.0346144187500796E-2</v>
      </c>
      <c r="E17" s="81">
        <v>1.9298539735388604E-2</v>
      </c>
      <c r="F17" s="84">
        <v>17010738.160699997</v>
      </c>
      <c r="G17" s="43"/>
      <c r="H17" s="43"/>
      <c r="I17" s="43"/>
      <c r="J17" s="60"/>
    </row>
    <row r="18" spans="1:10" x14ac:dyDescent="0.2">
      <c r="A18" s="34">
        <v>1996</v>
      </c>
      <c r="B18" s="50">
        <v>5957534.5080000032</v>
      </c>
      <c r="C18" s="59">
        <v>140822.87015999999</v>
      </c>
      <c r="D18" s="52">
        <f t="shared" si="0"/>
        <v>2.3637776662627417E-2</v>
      </c>
      <c r="E18" s="81">
        <v>1.9298539735388604E-2</v>
      </c>
      <c r="F18" s="84">
        <v>15497781.28929</v>
      </c>
      <c r="G18" s="43"/>
      <c r="H18" s="43"/>
      <c r="I18" s="43"/>
      <c r="J18" s="60"/>
    </row>
    <row r="19" spans="1:10" x14ac:dyDescent="0.2">
      <c r="A19" s="34">
        <v>1997</v>
      </c>
      <c r="B19" s="50">
        <v>5996563.432000014</v>
      </c>
      <c r="C19" s="59">
        <v>101946.08507999999</v>
      </c>
      <c r="D19" s="52">
        <f t="shared" si="0"/>
        <v>1.7000751553127195E-2</v>
      </c>
      <c r="E19" s="81">
        <v>1.9298539735388604E-2</v>
      </c>
      <c r="F19" s="84">
        <v>13236614.97539999</v>
      </c>
      <c r="G19" s="43"/>
      <c r="H19" s="43"/>
      <c r="I19" s="43"/>
      <c r="J19" s="60"/>
    </row>
    <row r="20" spans="1:10" x14ac:dyDescent="0.2">
      <c r="A20" s="34">
        <v>1998</v>
      </c>
      <c r="B20" s="50">
        <v>6002586.950000003</v>
      </c>
      <c r="C20" s="59">
        <v>260492.07995999994</v>
      </c>
      <c r="D20" s="52">
        <f t="shared" si="0"/>
        <v>4.3396635838819433E-2</v>
      </c>
      <c r="E20" s="81">
        <v>1.9298539735388604E-2</v>
      </c>
      <c r="F20" s="84">
        <v>12579289.064720001</v>
      </c>
      <c r="G20" s="43"/>
      <c r="H20" s="43"/>
      <c r="I20" s="43"/>
      <c r="J20" s="60"/>
    </row>
    <row r="21" spans="1:10" x14ac:dyDescent="0.2">
      <c r="A21" s="34">
        <v>1999</v>
      </c>
      <c r="B21" s="50">
        <v>6195562.6920000054</v>
      </c>
      <c r="C21" s="59">
        <v>27989.158470000006</v>
      </c>
      <c r="D21" s="52">
        <f t="shared" si="0"/>
        <v>4.5176136311461893E-3</v>
      </c>
      <c r="E21" s="81">
        <v>1.9298539735388604E-2</v>
      </c>
      <c r="F21" s="84">
        <v>13921038.431190008</v>
      </c>
      <c r="G21" s="43"/>
      <c r="H21" s="43"/>
      <c r="I21" s="43"/>
      <c r="J21" s="60"/>
    </row>
    <row r="22" spans="1:10" x14ac:dyDescent="0.2">
      <c r="A22" s="34">
        <v>2000</v>
      </c>
      <c r="B22" s="50">
        <v>6590879.3029999882</v>
      </c>
      <c r="C22" s="59">
        <v>37078.342770000003</v>
      </c>
      <c r="D22" s="52">
        <f t="shared" si="0"/>
        <v>5.6257050183156831E-3</v>
      </c>
      <c r="E22" s="81">
        <v>2.0314252353040633E-2</v>
      </c>
      <c r="F22" s="84">
        <v>15209925.2831</v>
      </c>
      <c r="G22" s="43"/>
      <c r="H22" s="43"/>
      <c r="I22" s="43"/>
      <c r="J22" s="60"/>
    </row>
    <row r="23" spans="1:10" x14ac:dyDescent="0.2">
      <c r="A23" s="34">
        <v>2001</v>
      </c>
      <c r="B23" s="50">
        <v>7140494.8710000021</v>
      </c>
      <c r="C23" s="59">
        <v>42252.848189999997</v>
      </c>
      <c r="D23" s="52">
        <f t="shared" si="0"/>
        <v>5.9173557230050395E-3</v>
      </c>
      <c r="E23" s="81">
        <v>2.138342352951645E-2</v>
      </c>
      <c r="F23" s="84">
        <v>20832738.398679998</v>
      </c>
      <c r="G23" s="43"/>
      <c r="H23" s="43"/>
      <c r="I23" s="43"/>
      <c r="J23" s="60"/>
    </row>
    <row r="24" spans="1:10" x14ac:dyDescent="0.2">
      <c r="A24" s="34">
        <v>2002</v>
      </c>
      <c r="B24" s="50">
        <v>7661282.1479999973</v>
      </c>
      <c r="C24" s="59">
        <v>279602.27525999997</v>
      </c>
      <c r="D24" s="52">
        <f t="shared" si="0"/>
        <v>3.6495493816657183E-2</v>
      </c>
      <c r="E24" s="81">
        <v>2.2508866873175212E-2</v>
      </c>
      <c r="F24" s="84">
        <v>20600203.139999989</v>
      </c>
      <c r="G24" s="43"/>
      <c r="H24" s="43"/>
      <c r="I24" s="43"/>
      <c r="J24" s="60"/>
    </row>
    <row r="25" spans="1:10" x14ac:dyDescent="0.2">
      <c r="A25" s="34">
        <v>2003</v>
      </c>
      <c r="B25" s="50">
        <v>7648088.3320000013</v>
      </c>
      <c r="C25" s="59">
        <v>4940396.6100300001</v>
      </c>
      <c r="D25" s="52">
        <f t="shared" si="0"/>
        <v>0.64596489940618529</v>
      </c>
      <c r="E25" s="81">
        <v>2.3693544077026542E-2</v>
      </c>
      <c r="F25" s="84">
        <v>22620612.18117002</v>
      </c>
      <c r="G25" s="43"/>
      <c r="H25" s="43"/>
      <c r="I25" s="43"/>
      <c r="J25" s="60"/>
    </row>
    <row r="26" spans="1:10" x14ac:dyDescent="0.2">
      <c r="A26" s="34">
        <v>2004</v>
      </c>
      <c r="B26" s="50">
        <v>7553412.1119999904</v>
      </c>
      <c r="C26" s="59">
        <v>-2186328.1677299999</v>
      </c>
      <c r="D26" s="52">
        <f t="shared" si="0"/>
        <v>-0.28944907749129878</v>
      </c>
      <c r="E26" s="81">
        <v>2.4940572712659516E-2</v>
      </c>
      <c r="F26" s="84">
        <v>17238125.637740009</v>
      </c>
      <c r="G26" s="43"/>
      <c r="H26" s="43"/>
      <c r="I26" s="43"/>
      <c r="J26" s="60"/>
    </row>
    <row r="27" spans="1:10" x14ac:dyDescent="0.2">
      <c r="A27" s="34">
        <v>2005</v>
      </c>
      <c r="B27" s="50">
        <v>7667837.0709999958</v>
      </c>
      <c r="C27" s="59">
        <v>-249194.83848000001</v>
      </c>
      <c r="D27" s="52">
        <f t="shared" si="0"/>
        <v>-3.24987132841493E-2</v>
      </c>
      <c r="E27" s="81">
        <v>2.625323443437844E-2</v>
      </c>
      <c r="F27" s="84">
        <v>12855903.768499989</v>
      </c>
      <c r="G27" s="43"/>
      <c r="H27" s="43"/>
      <c r="I27" s="43"/>
      <c r="J27" s="60"/>
    </row>
    <row r="28" spans="1:10" x14ac:dyDescent="0.2">
      <c r="A28" s="34">
        <v>2006</v>
      </c>
      <c r="B28" s="50">
        <v>8064808.3759999992</v>
      </c>
      <c r="C28" s="59">
        <v>97211.061149999994</v>
      </c>
      <c r="D28" s="52">
        <f t="shared" si="0"/>
        <v>1.2053734771837809E-2</v>
      </c>
      <c r="E28" s="81">
        <v>2.7634983615135198E-2</v>
      </c>
      <c r="F28" s="84">
        <v>15246127.06079</v>
      </c>
      <c r="G28" s="43"/>
      <c r="H28" s="43"/>
      <c r="I28" s="43"/>
      <c r="J28" s="60"/>
    </row>
    <row r="29" spans="1:10" x14ac:dyDescent="0.2">
      <c r="A29" s="34">
        <v>2007</v>
      </c>
      <c r="B29" s="50">
        <v>8637203.231999997</v>
      </c>
      <c r="C29" s="59">
        <v>2563642.0200000005</v>
      </c>
      <c r="D29" s="52">
        <f t="shared" si="0"/>
        <v>0.2968139050499537</v>
      </c>
      <c r="E29" s="81">
        <v>2.9089456436984417E-2</v>
      </c>
      <c r="F29" s="84">
        <v>20744141.603940003</v>
      </c>
      <c r="G29" s="43"/>
      <c r="H29" s="43"/>
      <c r="I29" s="43"/>
      <c r="J29" s="60"/>
    </row>
    <row r="30" spans="1:10" x14ac:dyDescent="0.2">
      <c r="A30" s="34">
        <v>2008</v>
      </c>
      <c r="B30" s="50">
        <v>9693552.449000001</v>
      </c>
      <c r="C30" s="59">
        <v>2228678.27</v>
      </c>
      <c r="D30" s="52">
        <f t="shared" si="0"/>
        <v>0.22991346895016937</v>
      </c>
      <c r="E30" s="81">
        <v>3.0620480459983598E-2</v>
      </c>
      <c r="F30" s="84">
        <v>21228258.45000001</v>
      </c>
      <c r="G30" s="43"/>
      <c r="H30" s="43"/>
      <c r="I30" s="43"/>
      <c r="J30" s="60"/>
    </row>
    <row r="31" spans="1:10" x14ac:dyDescent="0.2">
      <c r="A31" s="34">
        <v>2009</v>
      </c>
      <c r="B31" s="50">
        <v>10579763.635999991</v>
      </c>
      <c r="C31" s="59">
        <v>-1202039.3600000001</v>
      </c>
      <c r="D31" s="52">
        <f t="shared" si="0"/>
        <v>-0.11361684451151581</v>
      </c>
      <c r="E31" s="81">
        <v>3.2232084694719575E-2</v>
      </c>
      <c r="F31" s="84">
        <v>25117967.740000028</v>
      </c>
      <c r="G31" s="43"/>
      <c r="H31" s="43"/>
      <c r="I31" s="43"/>
      <c r="J31" s="60"/>
    </row>
    <row r="32" spans="1:10" x14ac:dyDescent="0.2">
      <c r="A32" s="34">
        <v>2010</v>
      </c>
      <c r="B32" s="50">
        <v>11215661.306999991</v>
      </c>
      <c r="C32" s="59">
        <v>1100354.9099999999</v>
      </c>
      <c r="D32" s="52">
        <f t="shared" si="0"/>
        <v>9.8108785552684208E-2</v>
      </c>
      <c r="E32" s="81">
        <v>3.3928510204967982E-2</v>
      </c>
      <c r="F32" s="84">
        <v>27473162.989999998</v>
      </c>
      <c r="G32" s="43"/>
      <c r="H32" s="43"/>
      <c r="I32" s="43"/>
      <c r="J32" s="60"/>
    </row>
    <row r="33" spans="1:10" x14ac:dyDescent="0.2">
      <c r="A33" s="34">
        <v>2011</v>
      </c>
      <c r="B33" s="50">
        <v>11999130.94099999</v>
      </c>
      <c r="C33" s="59">
        <v>-667064.89</v>
      </c>
      <c r="D33" s="52">
        <f t="shared" si="0"/>
        <v>-5.5592766949537749E-2</v>
      </c>
      <c r="E33" s="81">
        <v>3.5714221268387351E-2</v>
      </c>
      <c r="F33" s="84">
        <v>34912726.320000008</v>
      </c>
      <c r="G33" s="43"/>
      <c r="H33" s="43"/>
      <c r="I33" s="43"/>
      <c r="J33" s="60"/>
    </row>
    <row r="34" spans="1:10" x14ac:dyDescent="0.2">
      <c r="A34" s="34">
        <v>2012</v>
      </c>
      <c r="B34" s="50">
        <v>13272089.53899996</v>
      </c>
      <c r="C34" s="59">
        <v>335463.68999999994</v>
      </c>
      <c r="D34" s="52">
        <f t="shared" si="0"/>
        <v>2.5275876041541297E-2</v>
      </c>
      <c r="E34" s="81">
        <v>3.7593917124618258E-2</v>
      </c>
      <c r="F34" s="84">
        <v>39219906.25</v>
      </c>
      <c r="G34" s="43"/>
      <c r="H34" s="43"/>
      <c r="I34" s="43"/>
      <c r="J34" s="60"/>
    </row>
    <row r="35" spans="1:10" x14ac:dyDescent="0.2">
      <c r="A35" s="34">
        <v>2013</v>
      </c>
      <c r="B35" s="50">
        <v>14477200.742000001</v>
      </c>
      <c r="C35" s="59">
        <v>72774.75</v>
      </c>
      <c r="D35" s="52">
        <f t="shared" si="0"/>
        <v>5.0268523105348809E-3</v>
      </c>
      <c r="E35" s="81">
        <v>3.9572544341703431E-2</v>
      </c>
      <c r="F35" s="84">
        <v>38269097.839999966</v>
      </c>
      <c r="G35" s="43"/>
      <c r="H35" s="43"/>
      <c r="I35" s="43"/>
      <c r="J35" s="60"/>
    </row>
    <row r="36" spans="1:10" x14ac:dyDescent="0.2">
      <c r="A36" s="34">
        <v>2014</v>
      </c>
      <c r="B36" s="50">
        <v>15541551.589000011</v>
      </c>
      <c r="C36" s="59">
        <v>529337.05999999994</v>
      </c>
      <c r="D36" s="52">
        <f t="shared" si="0"/>
        <v>3.405947321081209E-2</v>
      </c>
      <c r="E36" s="81">
        <v>4.1655309833372033E-2</v>
      </c>
      <c r="F36" s="84">
        <v>40243249.309999973</v>
      </c>
      <c r="G36" s="43"/>
      <c r="H36" s="43"/>
      <c r="I36" s="43"/>
      <c r="J36" s="60"/>
    </row>
    <row r="37" spans="1:10" x14ac:dyDescent="0.2">
      <c r="A37" s="34">
        <v>2015</v>
      </c>
      <c r="B37" s="50">
        <v>15894591.154999981</v>
      </c>
      <c r="C37" s="59">
        <v>1587554.57</v>
      </c>
      <c r="D37" s="52">
        <f t="shared" si="0"/>
        <v>9.9880176502721879E-2</v>
      </c>
      <c r="E37" s="81">
        <v>4.3847694561444245E-2</v>
      </c>
      <c r="F37" s="84">
        <v>39861480.150000021</v>
      </c>
      <c r="G37" s="43"/>
      <c r="H37" s="43"/>
      <c r="I37" s="43"/>
      <c r="J37" s="60"/>
    </row>
    <row r="38" spans="1:10" x14ac:dyDescent="0.2">
      <c r="A38" s="34">
        <v>2016</v>
      </c>
      <c r="B38" s="50">
        <v>16075979.37000001</v>
      </c>
      <c r="C38" s="59">
        <v>237875.82</v>
      </c>
      <c r="D38" s="52">
        <f t="shared" si="0"/>
        <v>1.4796972210844524E-2</v>
      </c>
      <c r="E38" s="81">
        <v>4.6155467959414997E-2</v>
      </c>
      <c r="F38" s="84">
        <v>52219926.450000003</v>
      </c>
      <c r="G38" s="43"/>
      <c r="H38" s="43"/>
      <c r="I38" s="43"/>
      <c r="J38" s="60"/>
    </row>
    <row r="39" spans="1:10" x14ac:dyDescent="0.2">
      <c r="A39" s="34">
        <v>2017</v>
      </c>
      <c r="B39" s="50">
        <v>17066281.861000031</v>
      </c>
      <c r="C39" s="47">
        <v>76675040.74000001</v>
      </c>
      <c r="D39" s="52">
        <f t="shared" si="0"/>
        <v>4.4927794679881776</v>
      </c>
      <c r="E39" s="81">
        <v>4.8584703115173676E-2</v>
      </c>
      <c r="F39" s="84">
        <v>50583435.309999987</v>
      </c>
      <c r="G39" s="43"/>
      <c r="H39" s="43"/>
      <c r="I39" s="43"/>
      <c r="J39" s="60"/>
    </row>
    <row r="40" spans="1:10" x14ac:dyDescent="0.2">
      <c r="A40" s="34">
        <v>2018</v>
      </c>
      <c r="B40" s="50">
        <v>18348049.308000039</v>
      </c>
      <c r="C40" s="47">
        <v>-30309690.420000002</v>
      </c>
      <c r="D40" s="52">
        <f t="shared" si="0"/>
        <v>-1.6519298542970722</v>
      </c>
      <c r="E40" s="81">
        <v>5.11417927528144E-2</v>
      </c>
      <c r="F40" s="84">
        <v>51053306.379999988</v>
      </c>
      <c r="G40" s="43"/>
      <c r="H40" s="43"/>
      <c r="I40" s="43"/>
      <c r="J40" s="60"/>
    </row>
    <row r="41" spans="1:10" x14ac:dyDescent="0.2">
      <c r="A41" s="34">
        <v>2019</v>
      </c>
      <c r="B41" s="50">
        <v>18694745.596000001</v>
      </c>
      <c r="C41" s="47">
        <v>-9987523.6000000015</v>
      </c>
      <c r="D41" s="52">
        <f t="shared" si="0"/>
        <v>-0.53424228474855362</v>
      </c>
      <c r="E41" s="81">
        <v>5.3833466055594102E-2</v>
      </c>
      <c r="F41" s="85">
        <v>51657206.719999976</v>
      </c>
      <c r="G41" s="43"/>
      <c r="H41" s="43"/>
      <c r="I41" s="43"/>
      <c r="J41" s="60"/>
    </row>
    <row r="42" spans="1:10" x14ac:dyDescent="0.2">
      <c r="A42" s="34">
        <v>2020</v>
      </c>
      <c r="B42" s="50">
        <v>18820729.63300002</v>
      </c>
      <c r="C42" s="47">
        <v>58888.569999999934</v>
      </c>
      <c r="D42" s="52">
        <f t="shared" si="0"/>
        <v>3.128920671425272E-3</v>
      </c>
      <c r="E42" s="81">
        <v>5.6666806374309583E-2</v>
      </c>
      <c r="F42" s="85">
        <v>42673885.269999988</v>
      </c>
      <c r="G42" s="43"/>
      <c r="H42" s="43"/>
      <c r="I42" s="43"/>
      <c r="J42" s="60"/>
    </row>
    <row r="43" spans="1:10" x14ac:dyDescent="0.2">
      <c r="A43" s="33">
        <v>2021</v>
      </c>
      <c r="B43" s="51">
        <v>18971546.51800007</v>
      </c>
      <c r="C43" s="61">
        <v>-5251136.03</v>
      </c>
      <c r="D43" s="53">
        <f t="shared" si="0"/>
        <v>-0.2767900879887551</v>
      </c>
      <c r="E43" s="82">
        <v>5.9649269867694303E-2</v>
      </c>
      <c r="F43" s="86">
        <v>45420029.680000007</v>
      </c>
      <c r="G43" s="43"/>
      <c r="H43" s="43"/>
      <c r="I43" s="43"/>
      <c r="J43" s="60"/>
    </row>
    <row r="44" spans="1:10" x14ac:dyDescent="0.2">
      <c r="A44" s="32"/>
      <c r="B44" s="32"/>
      <c r="C44" s="32"/>
      <c r="D44" s="28"/>
      <c r="E44" s="28"/>
    </row>
    <row r="45" spans="1:10" x14ac:dyDescent="0.2">
      <c r="A45" s="29" t="s">
        <v>173</v>
      </c>
      <c r="B45" s="29"/>
      <c r="C45" s="29"/>
      <c r="D45" s="28"/>
      <c r="E45" s="27">
        <f>SUMPRODUCT($D$12:$D$43,$E$12:$E$43)</f>
        <v>0.14396830835175456</v>
      </c>
    </row>
    <row r="46" spans="1:10" x14ac:dyDescent="0.2">
      <c r="A46" s="28"/>
      <c r="B46" s="28"/>
      <c r="C46" s="28"/>
      <c r="D46" s="28"/>
      <c r="E46" s="28"/>
    </row>
    <row r="47" spans="1:10" x14ac:dyDescent="0.2">
      <c r="A47" s="31" t="s">
        <v>369</v>
      </c>
      <c r="B47" s="31"/>
      <c r="C47" s="31"/>
      <c r="D47" s="28"/>
      <c r="E47" s="28"/>
    </row>
    <row r="48" spans="1:10" x14ac:dyDescent="0.2">
      <c r="A48" s="30" t="s">
        <v>2681</v>
      </c>
      <c r="B48" s="30"/>
      <c r="C48" s="30"/>
      <c r="D48" s="28"/>
      <c r="E48" s="28"/>
    </row>
    <row r="49" spans="1:5" x14ac:dyDescent="0.2">
      <c r="A49" s="30" t="s">
        <v>2693</v>
      </c>
      <c r="B49" s="30"/>
      <c r="C49" s="30"/>
      <c r="D49" s="28"/>
      <c r="E49" s="28"/>
    </row>
    <row r="50" spans="1:5" x14ac:dyDescent="0.2">
      <c r="A50" s="30" t="s">
        <v>2692</v>
      </c>
      <c r="B50" s="30"/>
      <c r="C50" s="30"/>
      <c r="D50" s="28"/>
      <c r="E50" s="28"/>
    </row>
    <row r="51" spans="1:5" x14ac:dyDescent="0.2">
      <c r="A51" s="29"/>
      <c r="B51" s="29"/>
      <c r="C51" s="29"/>
      <c r="D51" s="28"/>
      <c r="E51" s="28"/>
    </row>
    <row r="52" spans="1:5" x14ac:dyDescent="0.2">
      <c r="A52" s="28" t="s">
        <v>2682</v>
      </c>
      <c r="B52" s="28"/>
      <c r="C52" s="28"/>
      <c r="D52" s="28"/>
      <c r="E52" s="28"/>
    </row>
    <row r="53" spans="1:5" x14ac:dyDescent="0.2">
      <c r="A53" s="29" t="s">
        <v>2683</v>
      </c>
      <c r="B53" s="29"/>
      <c r="C53" s="29"/>
      <c r="D53" s="28"/>
      <c r="E53" s="28"/>
    </row>
    <row r="55" spans="1:5" x14ac:dyDescent="0.2">
      <c r="A55" s="31" t="s">
        <v>355</v>
      </c>
    </row>
    <row r="56" spans="1:5" x14ac:dyDescent="0.2">
      <c r="A56" s="30" t="s">
        <v>356</v>
      </c>
    </row>
    <row r="58" spans="1:5" x14ac:dyDescent="0.2">
      <c r="A58" s="113" t="s">
        <v>2730</v>
      </c>
    </row>
    <row r="59" spans="1:5" x14ac:dyDescent="0.2">
      <c r="A59" s="113"/>
    </row>
  </sheetData>
  <printOptions horizontalCentered="1"/>
  <pageMargins left="0" right="0" top="0.5" bottom="0.75" header="0.3" footer="0.3"/>
  <pageSetup scale="95"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61B47-A272-40FC-AB66-50BDA00F5B5B}">
  <sheetPr codeName="Sheet32"/>
  <dimension ref="A1:J59"/>
  <sheetViews>
    <sheetView zoomScaleNormal="100" zoomScaleSheetLayoutView="101" workbookViewId="0">
      <selection activeCell="E33" sqref="E33"/>
    </sheetView>
  </sheetViews>
  <sheetFormatPr defaultColWidth="9.140625" defaultRowHeight="12.75" x14ac:dyDescent="0.2"/>
  <cols>
    <col min="1" max="5" width="16.28515625" style="7" customWidth="1"/>
    <col min="6" max="6" width="15" style="7" bestFit="1" customWidth="1"/>
    <col min="7" max="7" width="16" style="7" customWidth="1"/>
    <col min="8" max="16384" width="9.140625" style="7"/>
  </cols>
  <sheetData>
    <row r="1" spans="1:10" x14ac:dyDescent="0.2">
      <c r="D1" s="24"/>
      <c r="F1" s="26" t="s">
        <v>30</v>
      </c>
    </row>
    <row r="2" spans="1:10" x14ac:dyDescent="0.2">
      <c r="A2" s="24"/>
      <c r="B2" s="24"/>
      <c r="C2" s="24"/>
      <c r="D2" s="24"/>
      <c r="F2" s="26" t="s">
        <v>34</v>
      </c>
    </row>
    <row r="3" spans="1:10" x14ac:dyDescent="0.2">
      <c r="A3" s="15" t="s">
        <v>0</v>
      </c>
      <c r="B3" s="15"/>
      <c r="C3" s="15"/>
      <c r="D3" s="15"/>
      <c r="E3" s="15"/>
      <c r="F3" s="91"/>
    </row>
    <row r="4" spans="1:10" x14ac:dyDescent="0.2">
      <c r="A4" s="15" t="s">
        <v>2688</v>
      </c>
      <c r="B4" s="15"/>
      <c r="C4" s="15"/>
      <c r="D4" s="15"/>
      <c r="E4" s="15"/>
      <c r="F4" s="91"/>
    </row>
    <row r="5" spans="1:10" x14ac:dyDescent="0.2">
      <c r="A5" s="15" t="s">
        <v>60</v>
      </c>
      <c r="B5" s="15"/>
      <c r="C5" s="15"/>
      <c r="D5" s="25"/>
      <c r="E5" s="25"/>
      <c r="F5" s="25"/>
      <c r="G5" s="16"/>
      <c r="H5" s="16"/>
    </row>
    <row r="6" spans="1:10" x14ac:dyDescent="0.2">
      <c r="A6" s="15"/>
      <c r="B6" s="15"/>
      <c r="C6" s="15"/>
      <c r="D6" s="25"/>
      <c r="E6" s="25"/>
      <c r="F6" s="25"/>
      <c r="G6" s="16"/>
      <c r="H6" s="16"/>
    </row>
    <row r="7" spans="1:10" x14ac:dyDescent="0.2">
      <c r="A7" s="15"/>
      <c r="B7" s="15"/>
      <c r="C7" s="15"/>
      <c r="D7" s="25"/>
      <c r="E7" s="25"/>
      <c r="F7" s="25"/>
      <c r="G7" s="16"/>
      <c r="H7" s="16"/>
    </row>
    <row r="9" spans="1:10" x14ac:dyDescent="0.2">
      <c r="A9" s="38" t="s">
        <v>14</v>
      </c>
      <c r="B9" s="37" t="s">
        <v>15</v>
      </c>
      <c r="C9" s="37" t="s">
        <v>16</v>
      </c>
      <c r="D9" s="37" t="s">
        <v>21</v>
      </c>
      <c r="E9" s="37" t="s">
        <v>22</v>
      </c>
      <c r="F9" s="79" t="s">
        <v>245</v>
      </c>
    </row>
    <row r="10" spans="1:10" ht="13.5" customHeight="1" x14ac:dyDescent="0.2">
      <c r="A10" s="34" t="s">
        <v>146</v>
      </c>
      <c r="B10" s="32"/>
      <c r="C10" s="32" t="s">
        <v>171</v>
      </c>
      <c r="D10" s="32" t="s">
        <v>17</v>
      </c>
      <c r="E10" s="28"/>
      <c r="F10" s="80" t="s">
        <v>354</v>
      </c>
    </row>
    <row r="11" spans="1:10" ht="13.5" customHeight="1" x14ac:dyDescent="0.2">
      <c r="A11" s="33" t="s">
        <v>10</v>
      </c>
      <c r="B11" s="36" t="s">
        <v>170</v>
      </c>
      <c r="C11" s="36" t="s">
        <v>172</v>
      </c>
      <c r="D11" s="54" t="s">
        <v>174</v>
      </c>
      <c r="E11" s="36" t="s">
        <v>27</v>
      </c>
      <c r="F11" s="35" t="s">
        <v>172</v>
      </c>
    </row>
    <row r="12" spans="1:10" ht="13.5" customHeight="1" x14ac:dyDescent="0.2">
      <c r="A12" s="34">
        <v>1990</v>
      </c>
      <c r="B12" s="50">
        <v>4399626.700000002</v>
      </c>
      <c r="C12" s="59">
        <v>447039.61029000004</v>
      </c>
      <c r="D12" s="52">
        <f>C12/B12</f>
        <v>0.10160853198977082</v>
      </c>
      <c r="E12" s="81">
        <v>1.9298539735388604E-2</v>
      </c>
      <c r="F12" s="83">
        <v>14373746.738</v>
      </c>
      <c r="G12" s="43"/>
      <c r="H12" s="43"/>
      <c r="J12" s="60"/>
    </row>
    <row r="13" spans="1:10" ht="13.5" customHeight="1" x14ac:dyDescent="0.2">
      <c r="A13" s="34">
        <v>1991</v>
      </c>
      <c r="B13" s="50">
        <v>4875958.2</v>
      </c>
      <c r="C13" s="59">
        <v>1799216.9076</v>
      </c>
      <c r="D13" s="52">
        <f t="shared" ref="D13:D38" si="0">C13/B13</f>
        <v>0.36899760699343154</v>
      </c>
      <c r="E13" s="81">
        <v>1.9298539735388604E-2</v>
      </c>
      <c r="F13" s="84">
        <v>15685357.126119999</v>
      </c>
      <c r="G13" s="43"/>
      <c r="H13" s="43"/>
      <c r="J13" s="60"/>
    </row>
    <row r="14" spans="1:10" ht="13.5" customHeight="1" x14ac:dyDescent="0.2">
      <c r="A14" s="34">
        <v>1992</v>
      </c>
      <c r="B14" s="50">
        <v>5345066.0999999968</v>
      </c>
      <c r="C14" s="59">
        <v>979722.96744000015</v>
      </c>
      <c r="D14" s="52">
        <f t="shared" si="0"/>
        <v>0.18329482725012525</v>
      </c>
      <c r="E14" s="81">
        <v>1.9298539735388604E-2</v>
      </c>
      <c r="F14" s="84">
        <v>11972627.790819999</v>
      </c>
      <c r="G14" s="43"/>
      <c r="H14" s="43"/>
      <c r="J14" s="60"/>
    </row>
    <row r="15" spans="1:10" ht="13.5" customHeight="1" x14ac:dyDescent="0.2">
      <c r="A15" s="34">
        <v>1993</v>
      </c>
      <c r="B15" s="50">
        <v>5734597.3000000017</v>
      </c>
      <c r="C15" s="59">
        <v>658929.07626</v>
      </c>
      <c r="D15" s="52">
        <f t="shared" si="0"/>
        <v>0.1149041583547636</v>
      </c>
      <c r="E15" s="81">
        <v>1.9298539735388604E-2</v>
      </c>
      <c r="F15" s="84">
        <v>13506704.134219998</v>
      </c>
      <c r="G15" s="43"/>
      <c r="H15" s="43"/>
      <c r="J15" s="60"/>
    </row>
    <row r="16" spans="1:10" ht="13.5" customHeight="1" x14ac:dyDescent="0.2">
      <c r="A16" s="34">
        <v>1994</v>
      </c>
      <c r="B16" s="50">
        <v>6077315.700000002</v>
      </c>
      <c r="C16" s="59">
        <v>196076.14677000014</v>
      </c>
      <c r="D16" s="52">
        <f t="shared" si="0"/>
        <v>3.2263610522981399E-2</v>
      </c>
      <c r="E16" s="81">
        <v>1.9298539735388604E-2</v>
      </c>
      <c r="F16" s="84">
        <v>14751825.653200001</v>
      </c>
      <c r="G16" s="43"/>
      <c r="H16" s="43"/>
      <c r="J16" s="60"/>
    </row>
    <row r="17" spans="1:10" x14ac:dyDescent="0.2">
      <c r="A17" s="34">
        <v>1995</v>
      </c>
      <c r="B17" s="50">
        <v>6180373.0979999993</v>
      </c>
      <c r="C17" s="59">
        <v>2132534.7332099997</v>
      </c>
      <c r="D17" s="52">
        <f t="shared" si="0"/>
        <v>0.34504951390395816</v>
      </c>
      <c r="E17" s="81">
        <v>1.9298539735388604E-2</v>
      </c>
      <c r="F17" s="84">
        <v>13143065.87152</v>
      </c>
      <c r="G17" s="43"/>
      <c r="H17" s="43"/>
      <c r="J17" s="60"/>
    </row>
    <row r="18" spans="1:10" x14ac:dyDescent="0.2">
      <c r="A18" s="34">
        <v>1996</v>
      </c>
      <c r="B18" s="50">
        <v>6122744.5820000041</v>
      </c>
      <c r="C18" s="59">
        <v>96593.544599999994</v>
      </c>
      <c r="D18" s="52">
        <f t="shared" si="0"/>
        <v>1.5776183916600284E-2</v>
      </c>
      <c r="E18" s="81">
        <v>1.9298539735388604E-2</v>
      </c>
      <c r="F18" s="84">
        <v>15267688.57916999</v>
      </c>
      <c r="G18" s="43"/>
      <c r="H18" s="43"/>
      <c r="J18" s="60"/>
    </row>
    <row r="19" spans="1:10" x14ac:dyDescent="0.2">
      <c r="A19" s="34">
        <v>1997</v>
      </c>
      <c r="B19" s="50">
        <v>6148419.4830000084</v>
      </c>
      <c r="C19" s="59">
        <v>374051.88806999999</v>
      </c>
      <c r="D19" s="52">
        <f t="shared" si="0"/>
        <v>6.0837080017755757E-2</v>
      </c>
      <c r="E19" s="81">
        <v>1.9298539735388604E-2</v>
      </c>
      <c r="F19" s="84">
        <v>16047321.468600009</v>
      </c>
      <c r="G19" s="43"/>
      <c r="H19" s="43"/>
      <c r="J19" s="60"/>
    </row>
    <row r="20" spans="1:10" x14ac:dyDescent="0.2">
      <c r="A20" s="34">
        <v>1998</v>
      </c>
      <c r="B20" s="50">
        <v>6230552.3400000036</v>
      </c>
      <c r="C20" s="59">
        <v>654496.02497999987</v>
      </c>
      <c r="D20" s="52">
        <f t="shared" si="0"/>
        <v>0.10504622853067944</v>
      </c>
      <c r="E20" s="81">
        <v>1.9298539735388604E-2</v>
      </c>
      <c r="F20" s="84">
        <v>18864635.972839989</v>
      </c>
      <c r="G20" s="43"/>
      <c r="H20" s="43"/>
      <c r="J20" s="60"/>
    </row>
    <row r="21" spans="1:10" x14ac:dyDescent="0.2">
      <c r="A21" s="34">
        <v>1999</v>
      </c>
      <c r="B21" s="50">
        <v>6507198.1419999981</v>
      </c>
      <c r="C21" s="59">
        <v>86375.745540000018</v>
      </c>
      <c r="D21" s="52">
        <f t="shared" si="0"/>
        <v>1.327387666013998E-2</v>
      </c>
      <c r="E21" s="81">
        <v>1.9298539735388604E-2</v>
      </c>
      <c r="F21" s="84">
        <v>13261644.065879989</v>
      </c>
      <c r="G21" s="43"/>
      <c r="H21" s="43"/>
      <c r="J21" s="60"/>
    </row>
    <row r="22" spans="1:10" x14ac:dyDescent="0.2">
      <c r="A22" s="34">
        <v>2000</v>
      </c>
      <c r="B22" s="50">
        <v>6781112.6659999937</v>
      </c>
      <c r="C22" s="59">
        <v>200418.35457</v>
      </c>
      <c r="D22" s="52">
        <f t="shared" si="0"/>
        <v>2.9555378953498749E-2</v>
      </c>
      <c r="E22" s="81">
        <v>2.0314252353040633E-2</v>
      </c>
      <c r="F22" s="84">
        <v>17529849.26252003</v>
      </c>
      <c r="G22" s="43"/>
      <c r="H22" s="43"/>
      <c r="J22" s="60"/>
    </row>
    <row r="23" spans="1:10" x14ac:dyDescent="0.2">
      <c r="A23" s="34">
        <v>2001</v>
      </c>
      <c r="B23" s="50">
        <v>7138689.0559999961</v>
      </c>
      <c r="C23" s="59">
        <v>407577.73160999996</v>
      </c>
      <c r="D23" s="52">
        <f t="shared" si="0"/>
        <v>5.7094198726506375E-2</v>
      </c>
      <c r="E23" s="81">
        <v>2.138342352951645E-2</v>
      </c>
      <c r="F23" s="84">
        <v>34203837.772000022</v>
      </c>
      <c r="G23" s="43"/>
      <c r="H23" s="43"/>
      <c r="J23" s="60"/>
    </row>
    <row r="24" spans="1:10" x14ac:dyDescent="0.2">
      <c r="A24" s="34">
        <v>2002</v>
      </c>
      <c r="B24" s="50">
        <v>7347131.4649999943</v>
      </c>
      <c r="C24" s="59">
        <v>514820.85816</v>
      </c>
      <c r="D24" s="52">
        <f t="shared" si="0"/>
        <v>7.0071001262531574E-2</v>
      </c>
      <c r="E24" s="81">
        <v>2.2508866873175212E-2</v>
      </c>
      <c r="F24" s="84">
        <v>30710097.27720001</v>
      </c>
      <c r="G24" s="43"/>
      <c r="H24" s="43"/>
      <c r="J24" s="60"/>
    </row>
    <row r="25" spans="1:10" x14ac:dyDescent="0.2">
      <c r="A25" s="34">
        <v>2003</v>
      </c>
      <c r="B25" s="50">
        <v>6956449.6470000017</v>
      </c>
      <c r="C25" s="59">
        <v>2153021.1223499998</v>
      </c>
      <c r="D25" s="52">
        <f t="shared" si="0"/>
        <v>0.30949999376168835</v>
      </c>
      <c r="E25" s="81">
        <v>2.3693544077026542E-2</v>
      </c>
      <c r="F25" s="84">
        <v>22407556.404929992</v>
      </c>
      <c r="G25" s="43"/>
      <c r="H25" s="43"/>
      <c r="J25" s="60"/>
    </row>
    <row r="26" spans="1:10" x14ac:dyDescent="0.2">
      <c r="A26" s="34">
        <v>2004</v>
      </c>
      <c r="B26" s="50">
        <v>6892684.8279999979</v>
      </c>
      <c r="C26" s="59">
        <v>231319.29134999996</v>
      </c>
      <c r="D26" s="52">
        <f t="shared" si="0"/>
        <v>3.3560114399880409E-2</v>
      </c>
      <c r="E26" s="81">
        <v>2.4940572712659516E-2</v>
      </c>
      <c r="F26" s="84">
        <v>25624759.354180008</v>
      </c>
      <c r="G26" s="43"/>
      <c r="H26" s="43"/>
      <c r="J26" s="60"/>
    </row>
    <row r="27" spans="1:10" x14ac:dyDescent="0.2">
      <c r="A27" s="34">
        <v>2005</v>
      </c>
      <c r="B27" s="50">
        <v>7119935.233</v>
      </c>
      <c r="C27" s="59">
        <v>1848036.73068</v>
      </c>
      <c r="D27" s="52">
        <f t="shared" si="0"/>
        <v>0.25955808166829714</v>
      </c>
      <c r="E27" s="81">
        <v>2.625323443437844E-2</v>
      </c>
      <c r="F27" s="84">
        <v>20260807.725850008</v>
      </c>
      <c r="G27" s="43"/>
      <c r="H27" s="43"/>
      <c r="J27" s="60"/>
    </row>
    <row r="28" spans="1:10" x14ac:dyDescent="0.2">
      <c r="A28" s="34">
        <v>2006</v>
      </c>
      <c r="B28" s="50">
        <v>7479609.5359999985</v>
      </c>
      <c r="C28" s="59">
        <v>445317.56177999999</v>
      </c>
      <c r="D28" s="52">
        <f t="shared" si="0"/>
        <v>5.9537541316381372E-2</v>
      </c>
      <c r="E28" s="81">
        <v>2.7634983615135198E-2</v>
      </c>
      <c r="F28" s="84">
        <v>23114087.56456003</v>
      </c>
      <c r="G28" s="43"/>
      <c r="H28" s="43"/>
      <c r="J28" s="60"/>
    </row>
    <row r="29" spans="1:10" x14ac:dyDescent="0.2">
      <c r="A29" s="34">
        <v>2007</v>
      </c>
      <c r="B29" s="50">
        <v>7817628.4299999997</v>
      </c>
      <c r="C29" s="59">
        <v>1354397.15</v>
      </c>
      <c r="D29" s="52">
        <f t="shared" si="0"/>
        <v>0.17324910772204608</v>
      </c>
      <c r="E29" s="81">
        <v>2.9089456436984417E-2</v>
      </c>
      <c r="F29" s="84">
        <v>30370352.66980001</v>
      </c>
      <c r="G29" s="43"/>
      <c r="H29" s="43"/>
      <c r="J29" s="60"/>
    </row>
    <row r="30" spans="1:10" x14ac:dyDescent="0.2">
      <c r="A30" s="34">
        <v>2008</v>
      </c>
      <c r="B30" s="50">
        <v>8207783.7649999978</v>
      </c>
      <c r="C30" s="59">
        <v>1921334.61</v>
      </c>
      <c r="D30" s="52">
        <f t="shared" si="0"/>
        <v>0.23408689422265752</v>
      </c>
      <c r="E30" s="81">
        <v>3.0620480459983598E-2</v>
      </c>
      <c r="F30" s="84">
        <v>35259999.629999973</v>
      </c>
      <c r="G30" s="43"/>
      <c r="H30" s="43"/>
      <c r="J30" s="60"/>
    </row>
    <row r="31" spans="1:10" x14ac:dyDescent="0.2">
      <c r="A31" s="34">
        <v>2009</v>
      </c>
      <c r="B31" s="50">
        <v>8563713.638999993</v>
      </c>
      <c r="C31" s="59">
        <v>405297.39999999997</v>
      </c>
      <c r="D31" s="52">
        <f t="shared" si="0"/>
        <v>4.7327294802833646E-2</v>
      </c>
      <c r="E31" s="81">
        <v>3.2232084694719575E-2</v>
      </c>
      <c r="F31" s="84">
        <v>36406002.879999943</v>
      </c>
      <c r="G31" s="43"/>
      <c r="H31" s="43"/>
      <c r="J31" s="60"/>
    </row>
    <row r="32" spans="1:10" x14ac:dyDescent="0.2">
      <c r="A32" s="34">
        <v>2010</v>
      </c>
      <c r="B32" s="50">
        <v>8600794.4879999924</v>
      </c>
      <c r="C32" s="59">
        <v>3223106.34</v>
      </c>
      <c r="D32" s="52">
        <f t="shared" si="0"/>
        <v>0.37474518714485561</v>
      </c>
      <c r="E32" s="81">
        <v>3.3928510204967982E-2</v>
      </c>
      <c r="F32" s="84">
        <v>33628808.48999995</v>
      </c>
      <c r="G32" s="43"/>
      <c r="H32" s="43"/>
      <c r="J32" s="60"/>
    </row>
    <row r="33" spans="1:10" x14ac:dyDescent="0.2">
      <c r="A33" s="34">
        <v>2011</v>
      </c>
      <c r="B33" s="50">
        <v>8441299.4259999953</v>
      </c>
      <c r="C33" s="59">
        <v>848416.79</v>
      </c>
      <c r="D33" s="52">
        <f t="shared" si="0"/>
        <v>0.10050784212046746</v>
      </c>
      <c r="E33" s="81">
        <v>3.5714221268387351E-2</v>
      </c>
      <c r="F33" s="84">
        <v>34370228.669999957</v>
      </c>
      <c r="G33" s="43"/>
      <c r="H33" s="43"/>
      <c r="J33" s="60"/>
    </row>
    <row r="34" spans="1:10" x14ac:dyDescent="0.2">
      <c r="A34" s="34">
        <v>2012</v>
      </c>
      <c r="B34" s="50">
        <v>8480421.8149999958</v>
      </c>
      <c r="C34" s="59">
        <v>605829.53999999992</v>
      </c>
      <c r="D34" s="52">
        <f t="shared" si="0"/>
        <v>7.1438609212624432E-2</v>
      </c>
      <c r="E34" s="81">
        <v>3.7593917124618258E-2</v>
      </c>
      <c r="F34" s="84">
        <v>41519198.809999987</v>
      </c>
      <c r="G34" s="43"/>
      <c r="H34" s="43"/>
      <c r="J34" s="60"/>
    </row>
    <row r="35" spans="1:10" x14ac:dyDescent="0.2">
      <c r="A35" s="34">
        <v>2013</v>
      </c>
      <c r="B35" s="50">
        <v>8586370.1019999944</v>
      </c>
      <c r="C35" s="59">
        <v>69811.839999999997</v>
      </c>
      <c r="D35" s="52">
        <f t="shared" si="0"/>
        <v>8.1305416806735312E-3</v>
      </c>
      <c r="E35" s="81">
        <v>3.9572544341703431E-2</v>
      </c>
      <c r="F35" s="84">
        <v>42500667.550000019</v>
      </c>
      <c r="G35" s="43"/>
      <c r="H35" s="43"/>
      <c r="J35" s="60"/>
    </row>
    <row r="36" spans="1:10" x14ac:dyDescent="0.2">
      <c r="A36" s="34">
        <v>2014</v>
      </c>
      <c r="B36" s="50">
        <v>8712311.2580000032</v>
      </c>
      <c r="C36" s="59">
        <v>1726419.5199999998</v>
      </c>
      <c r="D36" s="52">
        <f t="shared" si="0"/>
        <v>0.19815861358428055</v>
      </c>
      <c r="E36" s="81">
        <v>4.1655309833372033E-2</v>
      </c>
      <c r="F36" s="84">
        <v>44986220.770000063</v>
      </c>
      <c r="G36" s="43"/>
      <c r="H36" s="43"/>
      <c r="J36" s="60"/>
    </row>
    <row r="37" spans="1:10" x14ac:dyDescent="0.2">
      <c r="A37" s="34">
        <v>2015</v>
      </c>
      <c r="B37" s="50">
        <v>8731922.3479999956</v>
      </c>
      <c r="C37" s="59">
        <v>-230058.05999999997</v>
      </c>
      <c r="D37" s="52">
        <f t="shared" si="0"/>
        <v>-2.6346782624869957E-2</v>
      </c>
      <c r="E37" s="81">
        <v>4.3847694561444245E-2</v>
      </c>
      <c r="F37" s="84">
        <v>43397340.820000067</v>
      </c>
      <c r="G37" s="43"/>
      <c r="H37" s="43"/>
      <c r="J37" s="60"/>
    </row>
    <row r="38" spans="1:10" x14ac:dyDescent="0.2">
      <c r="A38" s="34">
        <v>2016</v>
      </c>
      <c r="B38" s="50">
        <v>8706901.3379999977</v>
      </c>
      <c r="C38" s="59">
        <v>685689.33</v>
      </c>
      <c r="D38" s="52">
        <f t="shared" si="0"/>
        <v>7.8752394609941101E-2</v>
      </c>
      <c r="E38" s="81">
        <v>4.6155467959414997E-2</v>
      </c>
      <c r="F38" s="84">
        <v>55418819.050000012</v>
      </c>
      <c r="G38" s="43"/>
      <c r="H38" s="43"/>
      <c r="J38" s="60"/>
    </row>
    <row r="39" spans="1:10" x14ac:dyDescent="0.2">
      <c r="A39" s="34">
        <v>2017</v>
      </c>
      <c r="B39" s="50">
        <v>8783795.5719999932</v>
      </c>
      <c r="C39" s="47">
        <v>26578291.539999999</v>
      </c>
      <c r="D39" s="52">
        <f>C39/B39</f>
        <v>3.0258322068336065</v>
      </c>
      <c r="E39" s="81">
        <v>4.8584703115173676E-2</v>
      </c>
      <c r="F39" s="84">
        <v>55470454.040000007</v>
      </c>
      <c r="G39" s="43"/>
      <c r="H39" s="43"/>
      <c r="J39" s="60"/>
    </row>
    <row r="40" spans="1:10" x14ac:dyDescent="0.2">
      <c r="A40" s="34">
        <v>2018</v>
      </c>
      <c r="B40" s="50">
        <v>8978275.1769999936</v>
      </c>
      <c r="C40" s="47">
        <v>-6202287.0599999996</v>
      </c>
      <c r="D40" s="52">
        <f t="shared" ref="D40:D43" si="1">C40/B40</f>
        <v>-0.6908105329505434</v>
      </c>
      <c r="E40" s="81">
        <v>5.11417927528144E-2</v>
      </c>
      <c r="F40" s="84">
        <v>55171240.410000041</v>
      </c>
      <c r="G40" s="43"/>
      <c r="H40" s="43"/>
      <c r="J40" s="60"/>
    </row>
    <row r="41" spans="1:10" x14ac:dyDescent="0.2">
      <c r="A41" s="34">
        <v>2019</v>
      </c>
      <c r="B41" s="50">
        <v>9150055.155999992</v>
      </c>
      <c r="C41" s="47">
        <v>-241955.43000000005</v>
      </c>
      <c r="D41" s="52">
        <f t="shared" si="1"/>
        <v>-2.6443056995273075E-2</v>
      </c>
      <c r="E41" s="81">
        <v>5.3833466055594102E-2</v>
      </c>
      <c r="F41" s="85">
        <v>63415125.43999996</v>
      </c>
      <c r="G41" s="43"/>
      <c r="H41" s="43"/>
      <c r="J41" s="60"/>
    </row>
    <row r="42" spans="1:10" x14ac:dyDescent="0.2">
      <c r="A42" s="34">
        <v>2020</v>
      </c>
      <c r="B42" s="50">
        <v>9331916.6279999949</v>
      </c>
      <c r="C42" s="47">
        <v>-508750.57000000007</v>
      </c>
      <c r="D42" s="52">
        <f t="shared" si="1"/>
        <v>-5.4517264810694611E-2</v>
      </c>
      <c r="E42" s="81">
        <v>5.6666806374309583E-2</v>
      </c>
      <c r="F42" s="85">
        <v>58346512.550000019</v>
      </c>
      <c r="G42" s="43"/>
      <c r="H42" s="43"/>
      <c r="J42" s="60"/>
    </row>
    <row r="43" spans="1:10" x14ac:dyDescent="0.2">
      <c r="A43" s="33">
        <v>2021</v>
      </c>
      <c r="B43" s="51">
        <v>9645654.8299999945</v>
      </c>
      <c r="C43" s="61">
        <v>-423949.98</v>
      </c>
      <c r="D43" s="53">
        <f t="shared" si="1"/>
        <v>-4.3952431169465789E-2</v>
      </c>
      <c r="E43" s="82">
        <v>5.9649269867694303E-2</v>
      </c>
      <c r="F43" s="86">
        <v>68795618.969999969</v>
      </c>
      <c r="G43" s="43"/>
      <c r="H43" s="43"/>
      <c r="J43" s="60"/>
    </row>
    <row r="44" spans="1:10" x14ac:dyDescent="0.2">
      <c r="A44" s="32"/>
      <c r="B44" s="32"/>
      <c r="C44" s="32"/>
      <c r="D44" s="28"/>
      <c r="E44" s="28"/>
    </row>
    <row r="45" spans="1:10" x14ac:dyDescent="0.2">
      <c r="A45" s="29" t="s">
        <v>173</v>
      </c>
      <c r="B45" s="29"/>
      <c r="C45" s="29"/>
      <c r="D45" s="28"/>
      <c r="E45" s="27">
        <f>SUMPRODUCT($D$12:$D$43,$E$12:$E$43)</f>
        <v>0.19423234711591736</v>
      </c>
    </row>
    <row r="46" spans="1:10" x14ac:dyDescent="0.2">
      <c r="A46" s="28"/>
      <c r="B46" s="28"/>
      <c r="C46" s="28"/>
      <c r="D46" s="28"/>
      <c r="E46" s="28"/>
    </row>
    <row r="47" spans="1:10" x14ac:dyDescent="0.2">
      <c r="A47" s="31" t="s">
        <v>369</v>
      </c>
      <c r="B47" s="31"/>
      <c r="C47" s="31"/>
      <c r="D47" s="28"/>
      <c r="E47" s="28"/>
    </row>
    <row r="48" spans="1:10" x14ac:dyDescent="0.2">
      <c r="A48" s="30" t="s">
        <v>2681</v>
      </c>
      <c r="B48" s="30"/>
      <c r="C48" s="30"/>
      <c r="D48" s="28"/>
      <c r="E48" s="28"/>
    </row>
    <row r="49" spans="1:5" x14ac:dyDescent="0.2">
      <c r="A49" s="30" t="s">
        <v>2693</v>
      </c>
      <c r="B49" s="30"/>
      <c r="C49" s="30"/>
      <c r="D49" s="28"/>
      <c r="E49" s="28"/>
    </row>
    <row r="50" spans="1:5" x14ac:dyDescent="0.2">
      <c r="A50" s="30" t="s">
        <v>2692</v>
      </c>
      <c r="B50" s="30"/>
      <c r="C50" s="30"/>
      <c r="D50" s="28"/>
      <c r="E50" s="28"/>
    </row>
    <row r="51" spans="1:5" x14ac:dyDescent="0.2">
      <c r="A51" s="29"/>
      <c r="B51" s="29"/>
      <c r="C51" s="29"/>
      <c r="D51" s="28"/>
      <c r="E51" s="28"/>
    </row>
    <row r="52" spans="1:5" x14ac:dyDescent="0.2">
      <c r="A52" s="28" t="s">
        <v>2682</v>
      </c>
      <c r="B52" s="28"/>
      <c r="C52" s="28"/>
      <c r="D52" s="28"/>
      <c r="E52" s="28"/>
    </row>
    <row r="53" spans="1:5" x14ac:dyDescent="0.2">
      <c r="A53" s="29" t="s">
        <v>2683</v>
      </c>
      <c r="B53" s="29"/>
      <c r="C53" s="29"/>
      <c r="D53" s="28"/>
      <c r="E53" s="28"/>
    </row>
    <row r="55" spans="1:5" x14ac:dyDescent="0.2">
      <c r="A55" s="31" t="s">
        <v>355</v>
      </c>
    </row>
    <row r="56" spans="1:5" x14ac:dyDescent="0.2">
      <c r="A56" s="30" t="s">
        <v>356</v>
      </c>
    </row>
    <row r="58" spans="1:5" x14ac:dyDescent="0.2">
      <c r="A58" s="113" t="s">
        <v>2729</v>
      </c>
    </row>
    <row r="59" spans="1:5" x14ac:dyDescent="0.2">
      <c r="A59" s="113" t="s">
        <v>2685</v>
      </c>
    </row>
  </sheetData>
  <printOptions horizontalCentered="1"/>
  <pageMargins left="0" right="0" top="0.5" bottom="0.75" header="0.3" footer="0.3"/>
  <pageSetup scale="95"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58"/>
  <sheetViews>
    <sheetView topLeftCell="A28" zoomScaleNormal="100" zoomScaleSheetLayoutView="100" workbookViewId="0">
      <selection activeCell="E33" sqref="E33"/>
    </sheetView>
  </sheetViews>
  <sheetFormatPr defaultColWidth="9.140625" defaultRowHeight="12.75" x14ac:dyDescent="0.2"/>
  <cols>
    <col min="1" max="2" width="4.7109375" style="16" customWidth="1"/>
    <col min="3" max="9" width="9.140625" style="16"/>
    <col min="10" max="10" width="16.7109375" style="16" customWidth="1"/>
    <col min="11" max="16384" width="9.140625" style="16"/>
  </cols>
  <sheetData>
    <row r="1" spans="1:11" x14ac:dyDescent="0.2">
      <c r="K1" s="26" t="s">
        <v>30</v>
      </c>
    </row>
    <row r="2" spans="1:11" x14ac:dyDescent="0.2">
      <c r="A2" s="24"/>
      <c r="K2" s="26" t="s">
        <v>134</v>
      </c>
    </row>
    <row r="3" spans="1:11" x14ac:dyDescent="0.2">
      <c r="A3" s="15" t="s">
        <v>0</v>
      </c>
      <c r="B3" s="25"/>
      <c r="C3" s="25"/>
      <c r="D3" s="25"/>
      <c r="E3" s="25"/>
      <c r="F3" s="25"/>
      <c r="G3" s="25"/>
      <c r="H3" s="25"/>
      <c r="I3" s="25"/>
      <c r="J3" s="25"/>
      <c r="K3" s="25"/>
    </row>
    <row r="4" spans="1:11" x14ac:dyDescent="0.2">
      <c r="A4" s="9" t="s">
        <v>2678</v>
      </c>
      <c r="B4" s="25"/>
      <c r="C4" s="25"/>
      <c r="D4" s="25"/>
      <c r="E4" s="25"/>
      <c r="F4" s="25"/>
      <c r="G4" s="25"/>
      <c r="H4" s="25"/>
      <c r="I4" s="25"/>
      <c r="J4" s="25"/>
      <c r="K4" s="25"/>
    </row>
    <row r="5" spans="1:11" x14ac:dyDescent="0.2">
      <c r="A5" s="15" t="s">
        <v>98</v>
      </c>
      <c r="B5" s="25"/>
      <c r="C5" s="25"/>
      <c r="D5" s="25"/>
      <c r="E5" s="25"/>
      <c r="F5" s="25"/>
      <c r="G5" s="25"/>
      <c r="H5" s="25"/>
      <c r="I5" s="25"/>
      <c r="J5" s="25"/>
      <c r="K5" s="25"/>
    </row>
    <row r="6" spans="1:11" x14ac:dyDescent="0.2">
      <c r="A6" s="15" t="s">
        <v>23</v>
      </c>
      <c r="B6" s="25"/>
      <c r="C6" s="25"/>
      <c r="D6" s="25"/>
      <c r="E6" s="25"/>
      <c r="F6" s="25"/>
      <c r="G6" s="25"/>
      <c r="H6" s="25"/>
      <c r="I6" s="25"/>
      <c r="J6" s="25"/>
      <c r="K6" s="25"/>
    </row>
    <row r="8" spans="1:11" x14ac:dyDescent="0.2">
      <c r="A8" s="16" t="s">
        <v>164</v>
      </c>
    </row>
    <row r="9" spans="1:11" x14ac:dyDescent="0.2">
      <c r="A9" s="16" t="s">
        <v>97</v>
      </c>
    </row>
    <row r="10" spans="1:11" x14ac:dyDescent="0.2">
      <c r="A10" s="16" t="s">
        <v>96</v>
      </c>
    </row>
    <row r="11" spans="1:11" x14ac:dyDescent="0.2">
      <c r="A11" s="16" t="s">
        <v>165</v>
      </c>
    </row>
    <row r="13" spans="1:11" x14ac:dyDescent="0.2">
      <c r="A13" s="24" t="s">
        <v>95</v>
      </c>
    </row>
    <row r="14" spans="1:11" x14ac:dyDescent="0.2">
      <c r="A14" s="24"/>
    </row>
    <row r="15" spans="1:11" x14ac:dyDescent="0.2">
      <c r="A15" s="16" t="s">
        <v>94</v>
      </c>
    </row>
    <row r="16" spans="1:11" x14ac:dyDescent="0.2">
      <c r="A16" s="16" t="s">
        <v>93</v>
      </c>
    </row>
    <row r="17" spans="1:3" x14ac:dyDescent="0.2">
      <c r="A17" s="16" t="s">
        <v>92</v>
      </c>
    </row>
    <row r="18" spans="1:3" x14ac:dyDescent="0.2">
      <c r="A18" s="16" t="s">
        <v>91</v>
      </c>
    </row>
    <row r="19" spans="1:3" x14ac:dyDescent="0.2">
      <c r="A19" s="16" t="s">
        <v>90</v>
      </c>
    </row>
    <row r="20" spans="1:3" x14ac:dyDescent="0.2">
      <c r="A20" s="16" t="s">
        <v>89</v>
      </c>
    </row>
    <row r="21" spans="1:3" x14ac:dyDescent="0.2">
      <c r="A21" s="16" t="s">
        <v>88</v>
      </c>
    </row>
    <row r="23" spans="1:3" x14ac:dyDescent="0.2">
      <c r="A23" s="24" t="s">
        <v>18</v>
      </c>
      <c r="B23" s="24" t="s">
        <v>87</v>
      </c>
    </row>
    <row r="24" spans="1:3" x14ac:dyDescent="0.2">
      <c r="A24" s="24"/>
      <c r="B24" s="24" t="s">
        <v>86</v>
      </c>
    </row>
    <row r="26" spans="1:3" x14ac:dyDescent="0.2">
      <c r="B26" s="16" t="s">
        <v>85</v>
      </c>
    </row>
    <row r="27" spans="1:3" x14ac:dyDescent="0.2">
      <c r="B27" s="16" t="s">
        <v>84</v>
      </c>
    </row>
    <row r="28" spans="1:3" x14ac:dyDescent="0.2">
      <c r="B28" s="16" t="s">
        <v>83</v>
      </c>
    </row>
    <row r="30" spans="1:3" x14ac:dyDescent="0.2">
      <c r="B30" s="16" t="s">
        <v>82</v>
      </c>
    </row>
    <row r="32" spans="1:3" x14ac:dyDescent="0.2">
      <c r="C32" s="16" t="s">
        <v>81</v>
      </c>
    </row>
    <row r="33" spans="1:3" x14ac:dyDescent="0.2">
      <c r="C33" s="16" t="s">
        <v>80</v>
      </c>
    </row>
    <row r="34" spans="1:3" x14ac:dyDescent="0.2">
      <c r="C34" s="16" t="s">
        <v>79</v>
      </c>
    </row>
    <row r="35" spans="1:3" x14ac:dyDescent="0.2">
      <c r="C35" s="16" t="s">
        <v>78</v>
      </c>
    </row>
    <row r="36" spans="1:3" x14ac:dyDescent="0.2">
      <c r="C36" s="16" t="s">
        <v>77</v>
      </c>
    </row>
    <row r="37" spans="1:3" x14ac:dyDescent="0.2">
      <c r="C37" s="16" t="s">
        <v>76</v>
      </c>
    </row>
    <row r="39" spans="1:3" x14ac:dyDescent="0.2">
      <c r="B39" s="16" t="s">
        <v>75</v>
      </c>
    </row>
    <row r="40" spans="1:3" x14ac:dyDescent="0.2">
      <c r="B40" s="16" t="s">
        <v>74</v>
      </c>
    </row>
    <row r="41" spans="1:3" x14ac:dyDescent="0.2">
      <c r="B41" s="16" t="s">
        <v>73</v>
      </c>
    </row>
    <row r="42" spans="1:3" x14ac:dyDescent="0.2">
      <c r="B42" s="16" t="s">
        <v>72</v>
      </c>
    </row>
    <row r="44" spans="1:3" x14ac:dyDescent="0.2">
      <c r="A44" s="24" t="s">
        <v>20</v>
      </c>
      <c r="B44" s="24" t="s">
        <v>71</v>
      </c>
    </row>
    <row r="46" spans="1:3" x14ac:dyDescent="0.2">
      <c r="B46" s="23" t="s">
        <v>2712</v>
      </c>
    </row>
    <row r="47" spans="1:3" x14ac:dyDescent="0.2">
      <c r="B47" s="23" t="s">
        <v>2711</v>
      </c>
    </row>
    <row r="48" spans="1:3" x14ac:dyDescent="0.2">
      <c r="B48" s="23" t="s">
        <v>70</v>
      </c>
    </row>
    <row r="49" spans="2:2" x14ac:dyDescent="0.2">
      <c r="B49" s="23" t="s">
        <v>69</v>
      </c>
    </row>
    <row r="50" spans="2:2" x14ac:dyDescent="0.2">
      <c r="B50" s="23" t="s">
        <v>68</v>
      </c>
    </row>
    <row r="51" spans="2:2" x14ac:dyDescent="0.2">
      <c r="B51" s="23" t="s">
        <v>67</v>
      </c>
    </row>
    <row r="52" spans="2:2" x14ac:dyDescent="0.2">
      <c r="B52" s="23"/>
    </row>
    <row r="53" spans="2:2" x14ac:dyDescent="0.2">
      <c r="B53" s="23" t="s">
        <v>66</v>
      </c>
    </row>
    <row r="54" spans="2:2" x14ac:dyDescent="0.2">
      <c r="B54" s="23" t="s">
        <v>65</v>
      </c>
    </row>
    <row r="55" spans="2:2" x14ac:dyDescent="0.2">
      <c r="B55" s="23" t="s">
        <v>64</v>
      </c>
    </row>
    <row r="56" spans="2:2" x14ac:dyDescent="0.2">
      <c r="B56" s="23" t="s">
        <v>63</v>
      </c>
    </row>
    <row r="57" spans="2:2" x14ac:dyDescent="0.2">
      <c r="B57" s="23" t="s">
        <v>62</v>
      </c>
    </row>
    <row r="58" spans="2:2" x14ac:dyDescent="0.2">
      <c r="B58" s="23" t="s">
        <v>61</v>
      </c>
    </row>
  </sheetData>
  <printOptions horizontalCentered="1"/>
  <pageMargins left="0" right="0" top="0.5" bottom="0.75" header="0.3" footer="0.3"/>
  <pageSetup scale="95" orientation="portrait" r:id="rId1"/>
  <headerFooter>
    <oddFooter>&amp;C&amp;8©, Copyright, State Farm Mutual Automobile Insurance Company 2023
No reproduction of this copyrighted material allowed without express written consent from State Farm®</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Exhibit 2</vt:lpstr>
      <vt:lpstr>Exhibit 3</vt:lpstr>
      <vt:lpstr>Exhibit 4</vt:lpstr>
      <vt:lpstr>Exhibit 6</vt:lpstr>
      <vt:lpstr>Exhibit 9 - p1</vt:lpstr>
      <vt:lpstr>Exhibit 9 - p2</vt:lpstr>
      <vt:lpstr>Exhibit 9 - p3</vt:lpstr>
      <vt:lpstr>Exhibit 9 - p4</vt:lpstr>
      <vt:lpstr>Exhibit 9 - p5</vt:lpstr>
      <vt:lpstr>Exhibit 9 - p6</vt:lpstr>
      <vt:lpstr>Exhibit 9 - p7</vt:lpstr>
      <vt:lpstr>Exhibit 9 - p8</vt:lpstr>
      <vt:lpstr>Exhibit 9 - p9</vt:lpstr>
      <vt:lpstr>Exhibit 10</vt:lpstr>
      <vt:lpstr>Exhibit 11</vt:lpstr>
      <vt:lpstr>Exhibit 12</vt:lpstr>
      <vt:lpstr>Exhibit 14</vt:lpstr>
      <vt:lpstr>Exhibit 14A</vt:lpstr>
      <vt:lpstr>Exhibit 15A</vt:lpstr>
      <vt:lpstr>Exhibit 15B</vt:lpstr>
      <vt:lpstr>Exhibit 19</vt:lpstr>
      <vt:lpstr>Exhibit 20 - p1</vt:lpstr>
      <vt:lpstr>Exhibit 20 - p2</vt:lpstr>
      <vt:lpstr>Reinsurance Exh</vt:lpstr>
    </vt:vector>
  </TitlesOfParts>
  <Company>State Farm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czyf</dc:creator>
  <cp:lastModifiedBy>Emily Gaertner</cp:lastModifiedBy>
  <cp:lastPrinted>2023-12-21T18:05:38Z</cp:lastPrinted>
  <dcterms:created xsi:type="dcterms:W3CDTF">2007-12-11T00:21:28Z</dcterms:created>
  <dcterms:modified xsi:type="dcterms:W3CDTF">2023-12-21T18:06:52Z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61ecbe3-7ba9-4124-b9d7-ffd820687beb_Enabled">
    <vt:lpwstr>true</vt:lpwstr>
  </property>
  <property fmtid="{D5CDD505-2E9C-101B-9397-08002B2CF9AE}" pid="3" name="MSIP_Label_261ecbe3-7ba9-4124-b9d7-ffd820687beb_SetDate">
    <vt:lpwstr>2021-04-01T20:55:02Z</vt:lpwstr>
  </property>
  <property fmtid="{D5CDD505-2E9C-101B-9397-08002B2CF9AE}" pid="4" name="MSIP_Label_261ecbe3-7ba9-4124-b9d7-ffd820687beb_Method">
    <vt:lpwstr>Standard</vt:lpwstr>
  </property>
  <property fmtid="{D5CDD505-2E9C-101B-9397-08002B2CF9AE}" pid="5" name="MSIP_Label_261ecbe3-7ba9-4124-b9d7-ffd820687beb_Name">
    <vt:lpwstr>261ecbe3-7ba9-4124-b9d7-ffd820687beb</vt:lpwstr>
  </property>
  <property fmtid="{D5CDD505-2E9C-101B-9397-08002B2CF9AE}" pid="6" name="MSIP_Label_261ecbe3-7ba9-4124-b9d7-ffd820687beb_SiteId">
    <vt:lpwstr>fa23982e-6646-4a33-a5c4-1a848d02fcc4</vt:lpwstr>
  </property>
  <property fmtid="{D5CDD505-2E9C-101B-9397-08002B2CF9AE}" pid="7" name="MSIP_Label_261ecbe3-7ba9-4124-b9d7-ffd820687beb_ActionId">
    <vt:lpwstr>b8b4d9dd-36d7-4a93-824d-c4acdede1bd4</vt:lpwstr>
  </property>
  <property fmtid="{D5CDD505-2E9C-101B-9397-08002B2CF9AE}" pid="8" name="MSIP_Label_261ecbe3-7ba9-4124-b9d7-ffd820687beb_ContentBits">
    <vt:lpwstr>0</vt:lpwstr>
  </property>
</Properties>
</file>