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W:\P-C ACTUARIAL\HOMEOWNERS\State Files 2019 and Forward\California\2025\HO\Filing\Filing Responses\8-9-2024\Exh 13 Excel\Updated PDFs\"/>
    </mc:Choice>
  </mc:AlternateContent>
  <xr:revisionPtr revIDLastSave="0" documentId="13_ncr:1_{43DDE03F-FAE6-457E-A05A-9D5FA395158C}" xr6:coauthVersionLast="47" xr6:coauthVersionMax="47" xr10:uidLastSave="{00000000-0000-0000-0000-000000000000}"/>
  <bookViews>
    <workbookView xWindow="-120" yWindow="-120" windowWidth="29040" windowHeight="15840" tabRatio="740" xr2:uid="{00000000-000D-0000-FFFF-FFFF00000000}"/>
  </bookViews>
  <sheets>
    <sheet name="Instructions" sheetId="25" r:id="rId1"/>
    <sheet name="Fire UW Data" sheetId="1" r:id="rId2"/>
    <sheet name="PIF Assumptions" sheetId="3" r:id="rId3"/>
    <sheet name="Premium Assumptions" sheetId="21" r:id="rId4"/>
    <sheet name="Loss Assumptions" sheetId="5" r:id="rId5"/>
    <sheet name="Other Assumptions" sheetId="19" r:id="rId6"/>
    <sheet name="Rate Change Impact" sheetId="4" r:id="rId7"/>
    <sheet name="Rate Change Monthly Premium" sheetId="17" r:id="rId8"/>
    <sheet name="Projected PIF" sheetId="7" r:id="rId9"/>
    <sheet name="Written_Premium" sheetId="14" r:id="rId10"/>
    <sheet name="Earned_Premium" sheetId="20" r:id="rId11"/>
    <sheet name="Summary Fire Loss" sheetId="10" r:id="rId12"/>
    <sheet name="Projected AIY" sheetId="13" r:id="rId13"/>
    <sheet name="Summary Fire Cat Loss" sheetId="12" r:id="rId14"/>
    <sheet name="Cat Ceded Losses" sheetId="23" r:id="rId15"/>
    <sheet name="Template" sheetId="9" r:id="rId16"/>
  </sheets>
  <definedNames>
    <definedName name="_xlnm._FilterDatabase" localSheetId="10" hidden="1">Earned_Premium!$B$1:$E$181</definedName>
    <definedName name="_xlnm._FilterDatabase" localSheetId="1" hidden="1">'Fire UW Data'!$C$1:$P$73</definedName>
    <definedName name="_xlnm._FilterDatabase" localSheetId="4" hidden="1">'Loss Assumptions'!$A$10:$F$10</definedName>
    <definedName name="_xlnm._FilterDatabase" localSheetId="12" hidden="1">'Projected AIY'!$B$1:$O$16</definedName>
    <definedName name="_xlnm._FilterDatabase" localSheetId="8" hidden="1">'Projected PIF'!$C$1:$L$217</definedName>
    <definedName name="_xlnm._FilterDatabase" localSheetId="6" hidden="1">'Rate Change Impact'!$A$1:$I$26</definedName>
    <definedName name="_xlnm._FilterDatabase" localSheetId="7" hidden="1">'Rate Change Monthly Premium'!$A$1:$U$1181</definedName>
    <definedName name="_xlnm._FilterDatabase" localSheetId="13" hidden="1">'Summary Fire Cat Loss'!$B$1:$S$16</definedName>
    <definedName name="_xlnm._FilterDatabase" localSheetId="11" hidden="1">'Summary Fire Loss'!$C$1:$H$16</definedName>
    <definedName name="_xlnm._FilterDatabase" localSheetId="9" hidden="1">Written_Premium!$B$1:$P$217</definedName>
    <definedName name="_xlnm.Print_Area" localSheetId="15">Template!$A$1:$O$45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8" i="5" l="1"/>
  <c r="F27" i="5"/>
  <c r="F26" i="5"/>
  <c r="F25" i="5"/>
  <c r="L13" i="5" s="1"/>
  <c r="F23" i="5"/>
  <c r="F21" i="5"/>
  <c r="F20" i="5"/>
  <c r="F19" i="5"/>
  <c r="F18" i="5" s="1"/>
  <c r="F17" i="5"/>
  <c r="F16" i="5"/>
  <c r="F15" i="5"/>
  <c r="F14" i="5"/>
  <c r="F13" i="5"/>
  <c r="F12" i="5" s="1"/>
  <c r="F11" i="5"/>
  <c r="L12" i="5"/>
  <c r="E5" i="3"/>
  <c r="E11" i="3"/>
  <c r="E12" i="3"/>
  <c r="E3" i="12"/>
  <c r="E4" i="12"/>
  <c r="E5" i="12"/>
  <c r="E6" i="12"/>
  <c r="E7" i="12"/>
  <c r="E8" i="12"/>
  <c r="E9" i="12"/>
  <c r="E10" i="12"/>
  <c r="E11" i="12"/>
  <c r="E12" i="12"/>
  <c r="E13" i="12"/>
  <c r="E14" i="12"/>
  <c r="E15" i="12"/>
  <c r="E16" i="12"/>
  <c r="E2" i="12"/>
  <c r="K3" i="5"/>
  <c r="K4" i="5"/>
  <c r="K2" i="5"/>
  <c r="P27" i="5"/>
  <c r="R26" i="5"/>
  <c r="R25" i="5"/>
  <c r="R24" i="5"/>
  <c r="R23" i="5"/>
  <c r="P19" i="5"/>
  <c r="R18" i="5"/>
  <c r="R17" i="5"/>
  <c r="R13" i="5"/>
  <c r="T12" i="5"/>
  <c r="T11" i="5"/>
  <c r="T10" i="5"/>
  <c r="T9" i="5"/>
  <c r="Q13" i="5" s="1"/>
  <c r="Q5" i="5"/>
  <c r="P5" i="5"/>
  <c r="T4" i="5"/>
  <c r="R5" i="5" s="1"/>
  <c r="T3" i="5"/>
  <c r="M13" i="21"/>
  <c r="O12" i="21"/>
  <c r="O11" i="21"/>
  <c r="O10" i="21"/>
  <c r="O9" i="21"/>
  <c r="M5" i="21"/>
  <c r="O4" i="21"/>
  <c r="O3" i="21"/>
  <c r="F22" i="5" l="1"/>
  <c r="P13" i="5"/>
  <c r="N3" i="7" l="1"/>
  <c r="N4" i="7"/>
  <c r="N5" i="7"/>
  <c r="N6" i="7"/>
  <c r="N7" i="7"/>
  <c r="N8" i="7"/>
  <c r="N9" i="7"/>
  <c r="N10" i="7"/>
  <c r="N11" i="7"/>
  <c r="N12" i="7"/>
  <c r="N13" i="7"/>
  <c r="N74" i="7"/>
  <c r="N75" i="7"/>
  <c r="N76" i="7"/>
  <c r="N77" i="7"/>
  <c r="N78" i="7"/>
  <c r="N79" i="7"/>
  <c r="N80" i="7"/>
  <c r="N81" i="7"/>
  <c r="N82" i="7"/>
  <c r="N83" i="7"/>
  <c r="N84" i="7"/>
  <c r="N85" i="7"/>
  <c r="N146" i="7"/>
  <c r="N147" i="7"/>
  <c r="N148" i="7"/>
  <c r="N149" i="7"/>
  <c r="N150" i="7"/>
  <c r="N151" i="7"/>
  <c r="N152" i="7"/>
  <c r="N153" i="7"/>
  <c r="N154" i="7"/>
  <c r="N155" i="7"/>
  <c r="N156" i="7"/>
  <c r="N157" i="7"/>
  <c r="N2" i="7"/>
  <c r="M20" i="7"/>
  <c r="J2" i="7"/>
  <c r="K2" i="7"/>
  <c r="J3" i="7"/>
  <c r="K3" i="7"/>
  <c r="J4" i="7"/>
  <c r="K4" i="7"/>
  <c r="J5" i="7"/>
  <c r="K5" i="7"/>
  <c r="J6" i="7"/>
  <c r="K6" i="7"/>
  <c r="J7" i="7"/>
  <c r="K7" i="7"/>
  <c r="J8" i="7"/>
  <c r="K8" i="7"/>
  <c r="J9" i="7"/>
  <c r="K9" i="7"/>
  <c r="J10" i="7"/>
  <c r="K10" i="7"/>
  <c r="J11" i="7"/>
  <c r="K11" i="7"/>
  <c r="J12" i="7"/>
  <c r="K12" i="7"/>
  <c r="J13" i="7"/>
  <c r="K13" i="7"/>
  <c r="J14" i="7"/>
  <c r="K14" i="7"/>
  <c r="J15" i="7"/>
  <c r="K15" i="7"/>
  <c r="J16" i="7"/>
  <c r="K16" i="7"/>
  <c r="J17" i="7"/>
  <c r="K17" i="7"/>
  <c r="J18" i="7"/>
  <c r="K18" i="7"/>
  <c r="J19" i="7"/>
  <c r="K19" i="7"/>
  <c r="J20" i="7"/>
  <c r="K20" i="7"/>
  <c r="J21" i="7"/>
  <c r="K21" i="7"/>
  <c r="J22" i="7"/>
  <c r="K22" i="7"/>
  <c r="J23" i="7"/>
  <c r="K23" i="7"/>
  <c r="J24" i="7"/>
  <c r="K24" i="7"/>
  <c r="J25" i="7"/>
  <c r="K25" i="7"/>
  <c r="J26" i="7"/>
  <c r="K26" i="7"/>
  <c r="J27" i="7"/>
  <c r="K27" i="7"/>
  <c r="J28" i="7"/>
  <c r="K28" i="7"/>
  <c r="J29" i="7"/>
  <c r="K29" i="7"/>
  <c r="J30" i="7"/>
  <c r="K30" i="7"/>
  <c r="J31" i="7"/>
  <c r="K31" i="7"/>
  <c r="J32" i="7"/>
  <c r="K32" i="7"/>
  <c r="J33" i="7"/>
  <c r="K33" i="7"/>
  <c r="J34" i="7"/>
  <c r="K34" i="7"/>
  <c r="J35" i="7"/>
  <c r="K35" i="7"/>
  <c r="J36" i="7"/>
  <c r="K36" i="7"/>
  <c r="J37" i="7"/>
  <c r="K37" i="7"/>
  <c r="J38" i="7"/>
  <c r="K38" i="7"/>
  <c r="J39" i="7"/>
  <c r="K39" i="7"/>
  <c r="J40" i="7"/>
  <c r="K40" i="7"/>
  <c r="J41" i="7"/>
  <c r="K41" i="7"/>
  <c r="J42" i="7"/>
  <c r="K42" i="7"/>
  <c r="J43" i="7"/>
  <c r="K43" i="7"/>
  <c r="J44" i="7"/>
  <c r="K44" i="7"/>
  <c r="J45" i="7"/>
  <c r="K45" i="7"/>
  <c r="J46" i="7"/>
  <c r="K46" i="7"/>
  <c r="J47" i="7"/>
  <c r="K47" i="7"/>
  <c r="J48" i="7"/>
  <c r="K48" i="7"/>
  <c r="J49" i="7"/>
  <c r="K49" i="7"/>
  <c r="J50" i="7"/>
  <c r="K50" i="7"/>
  <c r="J51" i="7"/>
  <c r="K51" i="7"/>
  <c r="J52" i="7"/>
  <c r="K52" i="7"/>
  <c r="J53" i="7"/>
  <c r="K53" i="7"/>
  <c r="J54" i="7"/>
  <c r="K54" i="7"/>
  <c r="J55" i="7"/>
  <c r="K55" i="7"/>
  <c r="J56" i="7"/>
  <c r="K56" i="7"/>
  <c r="J57" i="7"/>
  <c r="K57" i="7"/>
  <c r="J58" i="7"/>
  <c r="K58" i="7"/>
  <c r="J59" i="7"/>
  <c r="K59" i="7"/>
  <c r="J60" i="7"/>
  <c r="K60" i="7"/>
  <c r="J61" i="7"/>
  <c r="K61" i="7"/>
  <c r="J62" i="7"/>
  <c r="K62" i="7"/>
  <c r="J63" i="7"/>
  <c r="K63" i="7"/>
  <c r="J64" i="7"/>
  <c r="K64" i="7"/>
  <c r="J65" i="7"/>
  <c r="K65" i="7"/>
  <c r="J66" i="7"/>
  <c r="K66" i="7"/>
  <c r="J67" i="7"/>
  <c r="K67" i="7"/>
  <c r="J68" i="7"/>
  <c r="K68" i="7"/>
  <c r="J69" i="7"/>
  <c r="K69" i="7"/>
  <c r="J70" i="7"/>
  <c r="K70" i="7"/>
  <c r="J71" i="7"/>
  <c r="K71" i="7"/>
  <c r="J72" i="7"/>
  <c r="K72" i="7"/>
  <c r="J73" i="7"/>
  <c r="K73" i="7"/>
  <c r="J74" i="7"/>
  <c r="K74" i="7"/>
  <c r="J75" i="7"/>
  <c r="K75" i="7"/>
  <c r="J76" i="7"/>
  <c r="K76" i="7"/>
  <c r="J77" i="7"/>
  <c r="K77" i="7"/>
  <c r="J78" i="7"/>
  <c r="K78" i="7"/>
  <c r="J79" i="7"/>
  <c r="K79" i="7"/>
  <c r="J80" i="7"/>
  <c r="K80" i="7"/>
  <c r="J81" i="7"/>
  <c r="K81" i="7"/>
  <c r="J82" i="7"/>
  <c r="K82" i="7"/>
  <c r="J83" i="7"/>
  <c r="K83" i="7"/>
  <c r="J84" i="7"/>
  <c r="K84" i="7"/>
  <c r="J85" i="7"/>
  <c r="K85" i="7"/>
  <c r="J86" i="7"/>
  <c r="K86" i="7"/>
  <c r="J87" i="7"/>
  <c r="K87" i="7"/>
  <c r="J88" i="7"/>
  <c r="K88" i="7"/>
  <c r="J89" i="7"/>
  <c r="K89" i="7"/>
  <c r="J90" i="7"/>
  <c r="K90" i="7"/>
  <c r="J91" i="7"/>
  <c r="K91" i="7"/>
  <c r="J92" i="7"/>
  <c r="K92" i="7"/>
  <c r="J93" i="7"/>
  <c r="K93" i="7"/>
  <c r="J94" i="7"/>
  <c r="K94" i="7"/>
  <c r="J95" i="7"/>
  <c r="K95" i="7"/>
  <c r="J96" i="7"/>
  <c r="K96" i="7"/>
  <c r="J97" i="7"/>
  <c r="K97" i="7"/>
  <c r="J98" i="7"/>
  <c r="K98" i="7"/>
  <c r="J99" i="7"/>
  <c r="K99" i="7"/>
  <c r="J100" i="7"/>
  <c r="K100" i="7"/>
  <c r="J101" i="7"/>
  <c r="K101" i="7"/>
  <c r="J102" i="7"/>
  <c r="K102" i="7"/>
  <c r="J103" i="7"/>
  <c r="K103" i="7"/>
  <c r="J104" i="7"/>
  <c r="K104" i="7"/>
  <c r="J105" i="7"/>
  <c r="K105" i="7"/>
  <c r="J106" i="7"/>
  <c r="K106" i="7"/>
  <c r="J107" i="7"/>
  <c r="K107" i="7"/>
  <c r="J108" i="7"/>
  <c r="K108" i="7"/>
  <c r="J109" i="7"/>
  <c r="K109" i="7"/>
  <c r="J110" i="7"/>
  <c r="K110" i="7"/>
  <c r="J111" i="7"/>
  <c r="K111" i="7"/>
  <c r="J112" i="7"/>
  <c r="K112" i="7"/>
  <c r="J113" i="7"/>
  <c r="K113" i="7"/>
  <c r="J114" i="7"/>
  <c r="K114" i="7"/>
  <c r="J115" i="7"/>
  <c r="K115" i="7"/>
  <c r="J116" i="7"/>
  <c r="K116" i="7"/>
  <c r="J117" i="7"/>
  <c r="K117" i="7"/>
  <c r="J118" i="7"/>
  <c r="K118" i="7"/>
  <c r="J119" i="7"/>
  <c r="K119" i="7"/>
  <c r="J120" i="7"/>
  <c r="K120" i="7"/>
  <c r="J121" i="7"/>
  <c r="K121" i="7"/>
  <c r="J122" i="7"/>
  <c r="K122" i="7"/>
  <c r="J123" i="7"/>
  <c r="K123" i="7"/>
  <c r="J124" i="7"/>
  <c r="K124" i="7"/>
  <c r="J125" i="7"/>
  <c r="K125" i="7"/>
  <c r="J126" i="7"/>
  <c r="K126" i="7"/>
  <c r="J127" i="7"/>
  <c r="K127" i="7"/>
  <c r="J128" i="7"/>
  <c r="K128" i="7"/>
  <c r="J129" i="7"/>
  <c r="K129" i="7"/>
  <c r="J130" i="7"/>
  <c r="K130" i="7"/>
  <c r="J131" i="7"/>
  <c r="K131" i="7"/>
  <c r="J132" i="7"/>
  <c r="K132" i="7"/>
  <c r="J133" i="7"/>
  <c r="K133" i="7"/>
  <c r="J134" i="7"/>
  <c r="K134" i="7"/>
  <c r="J135" i="7"/>
  <c r="K135" i="7"/>
  <c r="J136" i="7"/>
  <c r="K136" i="7"/>
  <c r="J137" i="7"/>
  <c r="K137" i="7"/>
  <c r="J138" i="7"/>
  <c r="K138" i="7"/>
  <c r="J139" i="7"/>
  <c r="K139" i="7"/>
  <c r="J140" i="7"/>
  <c r="K140" i="7"/>
  <c r="J141" i="7"/>
  <c r="K141" i="7"/>
  <c r="J142" i="7"/>
  <c r="K142" i="7"/>
  <c r="J143" i="7"/>
  <c r="K143" i="7"/>
  <c r="J144" i="7"/>
  <c r="K144" i="7"/>
  <c r="J145" i="7"/>
  <c r="K145" i="7"/>
  <c r="J146" i="7"/>
  <c r="K146" i="7"/>
  <c r="J147" i="7"/>
  <c r="K147" i="7"/>
  <c r="J148" i="7"/>
  <c r="K148" i="7"/>
  <c r="J149" i="7"/>
  <c r="K149" i="7"/>
  <c r="J150" i="7"/>
  <c r="K150" i="7"/>
  <c r="J151" i="7"/>
  <c r="K151" i="7"/>
  <c r="J152" i="7"/>
  <c r="K152" i="7"/>
  <c r="J153" i="7"/>
  <c r="K153" i="7"/>
  <c r="J154" i="7"/>
  <c r="K154" i="7"/>
  <c r="J155" i="7"/>
  <c r="K155" i="7"/>
  <c r="J156" i="7"/>
  <c r="K156" i="7"/>
  <c r="J157" i="7"/>
  <c r="K157" i="7"/>
  <c r="J158" i="7"/>
  <c r="K158" i="7"/>
  <c r="J159" i="7"/>
  <c r="K159" i="7"/>
  <c r="J160" i="7"/>
  <c r="K160" i="7"/>
  <c r="J161" i="7"/>
  <c r="K161" i="7"/>
  <c r="J162" i="7"/>
  <c r="K162" i="7"/>
  <c r="J163" i="7"/>
  <c r="K163" i="7"/>
  <c r="J164" i="7"/>
  <c r="K164" i="7"/>
  <c r="J165" i="7"/>
  <c r="K165" i="7"/>
  <c r="J166" i="7"/>
  <c r="K166" i="7"/>
  <c r="J167" i="7"/>
  <c r="K167" i="7"/>
  <c r="J168" i="7"/>
  <c r="K168" i="7"/>
  <c r="J169" i="7"/>
  <c r="K169" i="7"/>
  <c r="J170" i="7"/>
  <c r="K170" i="7"/>
  <c r="J171" i="7"/>
  <c r="K171" i="7"/>
  <c r="J172" i="7"/>
  <c r="K172" i="7"/>
  <c r="J173" i="7"/>
  <c r="K173" i="7"/>
  <c r="J174" i="7"/>
  <c r="K174" i="7"/>
  <c r="J175" i="7"/>
  <c r="K175" i="7"/>
  <c r="J176" i="7"/>
  <c r="K176" i="7"/>
  <c r="J177" i="7"/>
  <c r="K177" i="7"/>
  <c r="J178" i="7"/>
  <c r="K178" i="7"/>
  <c r="J179" i="7"/>
  <c r="K179" i="7"/>
  <c r="J180" i="7"/>
  <c r="K180" i="7"/>
  <c r="J181" i="7"/>
  <c r="K181" i="7"/>
  <c r="J182" i="7"/>
  <c r="K182" i="7"/>
  <c r="J183" i="7"/>
  <c r="K183" i="7"/>
  <c r="J184" i="7"/>
  <c r="K184" i="7"/>
  <c r="J185" i="7"/>
  <c r="K185" i="7"/>
  <c r="J186" i="7"/>
  <c r="K186" i="7"/>
  <c r="J187" i="7"/>
  <c r="K187" i="7"/>
  <c r="J188" i="7"/>
  <c r="K188" i="7"/>
  <c r="J189" i="7"/>
  <c r="K189" i="7"/>
  <c r="J190" i="7"/>
  <c r="K190" i="7"/>
  <c r="J191" i="7"/>
  <c r="K191" i="7"/>
  <c r="J192" i="7"/>
  <c r="K192" i="7"/>
  <c r="J193" i="7"/>
  <c r="K193" i="7"/>
  <c r="J194" i="7"/>
  <c r="K194" i="7"/>
  <c r="J195" i="7"/>
  <c r="K195" i="7"/>
  <c r="J196" i="7"/>
  <c r="K196" i="7"/>
  <c r="J197" i="7"/>
  <c r="K197" i="7"/>
  <c r="J198" i="7"/>
  <c r="K198" i="7"/>
  <c r="J199" i="7"/>
  <c r="K199" i="7"/>
  <c r="J200" i="7"/>
  <c r="K200" i="7"/>
  <c r="J201" i="7"/>
  <c r="K201" i="7"/>
  <c r="J202" i="7"/>
  <c r="K202" i="7"/>
  <c r="J203" i="7"/>
  <c r="K203" i="7"/>
  <c r="J204" i="7"/>
  <c r="K204" i="7"/>
  <c r="J205" i="7"/>
  <c r="K205" i="7"/>
  <c r="J206" i="7"/>
  <c r="K206" i="7"/>
  <c r="J207" i="7"/>
  <c r="K207" i="7"/>
  <c r="J208" i="7"/>
  <c r="K208" i="7"/>
  <c r="J209" i="7"/>
  <c r="K209" i="7"/>
  <c r="J210" i="7"/>
  <c r="K210" i="7"/>
  <c r="J211" i="7"/>
  <c r="K211" i="7"/>
  <c r="J212" i="7"/>
  <c r="K212" i="7"/>
  <c r="J213" i="7"/>
  <c r="K213" i="7"/>
  <c r="J214" i="7"/>
  <c r="K214" i="7"/>
  <c r="J215" i="7"/>
  <c r="K215" i="7"/>
  <c r="J216" i="7"/>
  <c r="K216" i="7"/>
  <c r="J217" i="7"/>
  <c r="K217" i="7"/>
  <c r="E12" i="4"/>
  <c r="E7" i="4"/>
  <c r="C5" i="19"/>
  <c r="J2" i="5" l="1"/>
  <c r="E17" i="3"/>
  <c r="E18" i="3" s="1"/>
  <c r="E19" i="3" s="1"/>
  <c r="E20" i="3" s="1"/>
  <c r="E21" i="3" s="1"/>
  <c r="E13" i="3"/>
  <c r="E14" i="3" s="1"/>
  <c r="E15" i="3" s="1"/>
  <c r="E6" i="3"/>
  <c r="E7" i="3" s="1"/>
  <c r="E8" i="3" s="1"/>
  <c r="E9" i="3" s="1"/>
  <c r="E21" i="4"/>
  <c r="E22" i="4"/>
  <c r="E23" i="4"/>
  <c r="E26" i="4"/>
  <c r="E25" i="4"/>
  <c r="E24" i="4"/>
  <c r="G5" i="4"/>
  <c r="E3" i="13"/>
  <c r="E4" i="13"/>
  <c r="E5" i="13"/>
  <c r="E6" i="13"/>
  <c r="E7" i="13"/>
  <c r="E8" i="13"/>
  <c r="E9" i="13"/>
  <c r="E10" i="13"/>
  <c r="E11" i="13"/>
  <c r="E12" i="13"/>
  <c r="E13" i="13"/>
  <c r="E14" i="13"/>
  <c r="E15" i="13"/>
  <c r="E16" i="13"/>
  <c r="E2" i="13"/>
  <c r="H2" i="13"/>
  <c r="F2" i="13"/>
  <c r="F3" i="13"/>
  <c r="F4" i="13" l="1"/>
  <c r="M23" i="7" l="1"/>
  <c r="F37" i="9"/>
  <c r="G3" i="14"/>
  <c r="G4" i="14"/>
  <c r="G5" i="14"/>
  <c r="G6" i="14"/>
  <c r="G7" i="14"/>
  <c r="G8" i="14"/>
  <c r="G9" i="14"/>
  <c r="G10" i="14"/>
  <c r="G11" i="14"/>
  <c r="G12" i="14"/>
  <c r="G13" i="14"/>
  <c r="G74" i="14"/>
  <c r="G75" i="14"/>
  <c r="G76" i="14"/>
  <c r="G77" i="14"/>
  <c r="G78" i="14"/>
  <c r="G79" i="14"/>
  <c r="G80" i="14"/>
  <c r="G81" i="14"/>
  <c r="G82" i="14"/>
  <c r="G83" i="14"/>
  <c r="G84" i="14"/>
  <c r="G85" i="14"/>
  <c r="G146" i="14"/>
  <c r="G147" i="14"/>
  <c r="G148" i="14"/>
  <c r="G149" i="14"/>
  <c r="G150" i="14"/>
  <c r="G151" i="14"/>
  <c r="G152" i="14"/>
  <c r="G153" i="14"/>
  <c r="G154" i="14"/>
  <c r="G155" i="14"/>
  <c r="G156" i="14"/>
  <c r="G157" i="14"/>
  <c r="G2" i="14"/>
  <c r="J3" i="14" l="1"/>
  <c r="J4" i="14"/>
  <c r="J5" i="14"/>
  <c r="J6" i="14"/>
  <c r="J7" i="14"/>
  <c r="J8" i="14"/>
  <c r="J9" i="14"/>
  <c r="J10" i="14"/>
  <c r="J11" i="14"/>
  <c r="J12" i="14"/>
  <c r="J13" i="14"/>
  <c r="J14" i="14"/>
  <c r="J15" i="14"/>
  <c r="J16" i="14"/>
  <c r="J17" i="14"/>
  <c r="J18" i="14"/>
  <c r="J19" i="14"/>
  <c r="J20" i="14"/>
  <c r="J21" i="14"/>
  <c r="J22" i="14"/>
  <c r="J23" i="14"/>
  <c r="J24" i="14"/>
  <c r="J25" i="14"/>
  <c r="J26" i="14"/>
  <c r="J27" i="14"/>
  <c r="J28" i="14"/>
  <c r="J29" i="14"/>
  <c r="J30" i="14"/>
  <c r="J31" i="14"/>
  <c r="J32" i="14"/>
  <c r="J33" i="14"/>
  <c r="J34" i="14"/>
  <c r="J35" i="14"/>
  <c r="J36" i="14"/>
  <c r="J37" i="14"/>
  <c r="J38" i="14"/>
  <c r="J39" i="14"/>
  <c r="J40" i="14"/>
  <c r="J41" i="14"/>
  <c r="J42" i="14"/>
  <c r="J43" i="14"/>
  <c r="J44" i="14"/>
  <c r="J45" i="14"/>
  <c r="J46" i="14"/>
  <c r="J47" i="14"/>
  <c r="J48" i="14"/>
  <c r="J49" i="14"/>
  <c r="J50" i="14"/>
  <c r="J51" i="14"/>
  <c r="J52" i="14"/>
  <c r="J53" i="14"/>
  <c r="J54" i="14"/>
  <c r="J55" i="14"/>
  <c r="J56" i="14"/>
  <c r="J57" i="14"/>
  <c r="J58" i="14"/>
  <c r="J59" i="14"/>
  <c r="J60" i="14"/>
  <c r="J61" i="14"/>
  <c r="J62" i="14"/>
  <c r="J63" i="14"/>
  <c r="J64" i="14"/>
  <c r="J65" i="14"/>
  <c r="J66" i="14"/>
  <c r="J67" i="14"/>
  <c r="J68" i="14"/>
  <c r="J69" i="14"/>
  <c r="J70" i="14"/>
  <c r="J71" i="14"/>
  <c r="J72" i="14"/>
  <c r="J73" i="14"/>
  <c r="J74" i="14"/>
  <c r="J75" i="14"/>
  <c r="J76" i="14"/>
  <c r="J77" i="14"/>
  <c r="J78" i="14"/>
  <c r="J79" i="14"/>
  <c r="J80" i="14"/>
  <c r="J81" i="14"/>
  <c r="J82" i="14"/>
  <c r="J83" i="14"/>
  <c r="J84" i="14"/>
  <c r="J85" i="14"/>
  <c r="J86" i="14"/>
  <c r="J87" i="14"/>
  <c r="J88" i="14"/>
  <c r="J89" i="14"/>
  <c r="J90" i="14"/>
  <c r="J91" i="14"/>
  <c r="J92" i="14"/>
  <c r="J93" i="14"/>
  <c r="J94" i="14"/>
  <c r="J95" i="14"/>
  <c r="J96" i="14"/>
  <c r="J97" i="14"/>
  <c r="J98" i="14"/>
  <c r="J99" i="14"/>
  <c r="J100" i="14"/>
  <c r="J101" i="14"/>
  <c r="J102" i="14"/>
  <c r="J103" i="14"/>
  <c r="J104" i="14"/>
  <c r="J105" i="14"/>
  <c r="J106" i="14"/>
  <c r="J107" i="14"/>
  <c r="J108" i="14"/>
  <c r="J109" i="14"/>
  <c r="J110" i="14"/>
  <c r="J111" i="14"/>
  <c r="J112" i="14"/>
  <c r="J113" i="14"/>
  <c r="J114" i="14"/>
  <c r="J115" i="14"/>
  <c r="J116" i="14"/>
  <c r="J117" i="14"/>
  <c r="J118" i="14"/>
  <c r="J119" i="14"/>
  <c r="J120" i="14"/>
  <c r="J121" i="14"/>
  <c r="J122" i="14"/>
  <c r="J123" i="14"/>
  <c r="J124" i="14"/>
  <c r="J125" i="14"/>
  <c r="J126" i="14"/>
  <c r="J127" i="14"/>
  <c r="J128" i="14"/>
  <c r="J129" i="14"/>
  <c r="J130" i="14"/>
  <c r="J131" i="14"/>
  <c r="J132" i="14"/>
  <c r="J133" i="14"/>
  <c r="J134" i="14"/>
  <c r="J135" i="14"/>
  <c r="J136" i="14"/>
  <c r="J137" i="14"/>
  <c r="J138" i="14"/>
  <c r="J139" i="14"/>
  <c r="J140" i="14"/>
  <c r="J141" i="14"/>
  <c r="J142" i="14"/>
  <c r="J143" i="14"/>
  <c r="J144" i="14"/>
  <c r="J145" i="14"/>
  <c r="J146" i="14"/>
  <c r="J147" i="14"/>
  <c r="J148" i="14"/>
  <c r="J149" i="14"/>
  <c r="J150" i="14"/>
  <c r="J151" i="14"/>
  <c r="J152" i="14"/>
  <c r="J153" i="14"/>
  <c r="J154" i="14"/>
  <c r="J155" i="14"/>
  <c r="J156" i="14"/>
  <c r="J157" i="14"/>
  <c r="J158" i="14"/>
  <c r="J159" i="14"/>
  <c r="J160" i="14"/>
  <c r="J161" i="14"/>
  <c r="J162" i="14"/>
  <c r="J163" i="14"/>
  <c r="J164" i="14"/>
  <c r="J165" i="14"/>
  <c r="J166" i="14"/>
  <c r="J167" i="14"/>
  <c r="J168" i="14"/>
  <c r="J169" i="14"/>
  <c r="J170" i="14"/>
  <c r="J171" i="14"/>
  <c r="J172" i="14"/>
  <c r="J173" i="14"/>
  <c r="J174" i="14"/>
  <c r="J175" i="14"/>
  <c r="J176" i="14"/>
  <c r="J177" i="14"/>
  <c r="J178" i="14"/>
  <c r="J179" i="14"/>
  <c r="J180" i="14"/>
  <c r="J181" i="14"/>
  <c r="J182" i="14"/>
  <c r="J183" i="14"/>
  <c r="J184" i="14"/>
  <c r="J185" i="14"/>
  <c r="J186" i="14"/>
  <c r="J187" i="14"/>
  <c r="J188" i="14"/>
  <c r="J189" i="14"/>
  <c r="J190" i="14"/>
  <c r="J191" i="14"/>
  <c r="J192" i="14"/>
  <c r="J193" i="14"/>
  <c r="J194" i="14"/>
  <c r="J195" i="14"/>
  <c r="J196" i="14"/>
  <c r="J197" i="14"/>
  <c r="J198" i="14"/>
  <c r="J199" i="14"/>
  <c r="J200" i="14"/>
  <c r="J201" i="14"/>
  <c r="J202" i="14"/>
  <c r="J203" i="14"/>
  <c r="J204" i="14"/>
  <c r="J205" i="14"/>
  <c r="J206" i="14"/>
  <c r="J207" i="14"/>
  <c r="J208" i="14"/>
  <c r="J209" i="14"/>
  <c r="J210" i="14"/>
  <c r="J211" i="14"/>
  <c r="J212" i="14"/>
  <c r="J213" i="14"/>
  <c r="J214" i="14"/>
  <c r="J215" i="14"/>
  <c r="J216" i="14"/>
  <c r="J217" i="14"/>
  <c r="J2" i="14"/>
  <c r="H3" i="14"/>
  <c r="H4" i="14"/>
  <c r="H5" i="14"/>
  <c r="H6" i="14"/>
  <c r="H7" i="14"/>
  <c r="H8" i="14"/>
  <c r="H9" i="14"/>
  <c r="H10" i="14"/>
  <c r="H11" i="14"/>
  <c r="H12" i="14"/>
  <c r="H13" i="14"/>
  <c r="H74" i="14"/>
  <c r="H75" i="14"/>
  <c r="H76" i="14"/>
  <c r="H77" i="14"/>
  <c r="H78" i="14"/>
  <c r="H79" i="14"/>
  <c r="H80" i="14"/>
  <c r="H81" i="14"/>
  <c r="H82" i="14"/>
  <c r="H83" i="14"/>
  <c r="H84" i="14"/>
  <c r="H85" i="14"/>
  <c r="H146" i="14"/>
  <c r="H147" i="14"/>
  <c r="H148" i="14"/>
  <c r="H149" i="14"/>
  <c r="H150" i="14"/>
  <c r="H151" i="14"/>
  <c r="H152" i="14"/>
  <c r="H153" i="14"/>
  <c r="H154" i="14"/>
  <c r="H155" i="14"/>
  <c r="H156" i="14"/>
  <c r="H157" i="14"/>
  <c r="H2" i="14"/>
  <c r="C6" i="23"/>
  <c r="C7" i="23"/>
  <c r="C8" i="23"/>
  <c r="C9" i="23"/>
  <c r="C5" i="23"/>
  <c r="B3" i="17" a="1"/>
  <c r="B3" i="17" s="1"/>
  <c r="C3" i="17" a="1"/>
  <c r="C3" i="17" s="1"/>
  <c r="D3" i="17" a="1"/>
  <c r="D3" i="17" s="1"/>
  <c r="E3" i="17" a="1"/>
  <c r="E3" i="17" s="1"/>
  <c r="F3" i="17" a="1"/>
  <c r="F3" i="17" s="1"/>
  <c r="G3" i="17" a="1"/>
  <c r="G3" i="17" s="1"/>
  <c r="H3" i="17" a="1"/>
  <c r="H3" i="17" s="1"/>
  <c r="I3" i="17" a="1"/>
  <c r="I3" i="17" s="1"/>
  <c r="J3" i="17" a="1"/>
  <c r="J3" i="17" s="1"/>
  <c r="B4" i="17" a="1"/>
  <c r="B4" i="17" s="1"/>
  <c r="C4" i="17" a="1"/>
  <c r="C4" i="17" s="1"/>
  <c r="D4" i="17" a="1"/>
  <c r="D4" i="17" s="1"/>
  <c r="E4" i="17" a="1"/>
  <c r="E4" i="17" s="1"/>
  <c r="F4" i="17" a="1"/>
  <c r="F4" i="17" s="1"/>
  <c r="G4" i="17" a="1"/>
  <c r="G4" i="17" s="1"/>
  <c r="H4" i="17" a="1"/>
  <c r="H4" i="17" s="1"/>
  <c r="I4" i="17" a="1"/>
  <c r="I4" i="17" s="1"/>
  <c r="J4" i="17" a="1"/>
  <c r="J4" i="17" s="1"/>
  <c r="B5" i="17" a="1"/>
  <c r="B5" i="17" s="1"/>
  <c r="C5" i="17" a="1"/>
  <c r="C5" i="17" s="1"/>
  <c r="D5" i="17" a="1"/>
  <c r="D5" i="17" s="1"/>
  <c r="E5" i="17" a="1"/>
  <c r="E5" i="17" s="1"/>
  <c r="F5" i="17" a="1"/>
  <c r="F5" i="17" s="1"/>
  <c r="G5" i="17" a="1"/>
  <c r="G5" i="17" s="1"/>
  <c r="H5" i="17" a="1"/>
  <c r="H5" i="17" s="1"/>
  <c r="I5" i="17" a="1"/>
  <c r="I5" i="17" s="1"/>
  <c r="J5" i="17" a="1"/>
  <c r="J5" i="17" s="1"/>
  <c r="B6" i="17" a="1"/>
  <c r="B6" i="17" s="1"/>
  <c r="C6" i="17" a="1"/>
  <c r="C6" i="17" s="1"/>
  <c r="D6" i="17" a="1"/>
  <c r="D6" i="17" s="1"/>
  <c r="E6" i="17" a="1"/>
  <c r="E6" i="17" s="1"/>
  <c r="F6" i="17" a="1"/>
  <c r="F6" i="17" s="1"/>
  <c r="G6" i="17" a="1"/>
  <c r="G6" i="17" s="1"/>
  <c r="H6" i="17" a="1"/>
  <c r="H6" i="17" s="1"/>
  <c r="I6" i="17" a="1"/>
  <c r="I6" i="17" s="1"/>
  <c r="J6" i="17" a="1"/>
  <c r="J6" i="17" s="1"/>
  <c r="B7" i="17" a="1"/>
  <c r="B7" i="17" s="1"/>
  <c r="C7" i="17" a="1"/>
  <c r="C7" i="17" s="1"/>
  <c r="D7" i="17" a="1"/>
  <c r="D7" i="17" s="1"/>
  <c r="E7" i="17" a="1"/>
  <c r="E7" i="17" s="1"/>
  <c r="F7" i="17" a="1"/>
  <c r="F7" i="17" s="1"/>
  <c r="G7" i="17" a="1"/>
  <c r="G7" i="17" s="1"/>
  <c r="H7" i="17" a="1"/>
  <c r="H7" i="17" s="1"/>
  <c r="I7" i="17" a="1"/>
  <c r="I7" i="17" s="1"/>
  <c r="J7" i="17" a="1"/>
  <c r="J7" i="17" s="1"/>
  <c r="B8" i="17" a="1"/>
  <c r="B8" i="17" s="1"/>
  <c r="C8" i="17" a="1"/>
  <c r="C8" i="17" s="1"/>
  <c r="D8" i="17" a="1"/>
  <c r="D8" i="17" s="1"/>
  <c r="E8" i="17" a="1"/>
  <c r="E8" i="17" s="1"/>
  <c r="F8" i="17" a="1"/>
  <c r="F8" i="17" s="1"/>
  <c r="G8" i="17" a="1"/>
  <c r="G8" i="17" s="1"/>
  <c r="H8" i="17" a="1"/>
  <c r="H8" i="17" s="1"/>
  <c r="I8" i="17" a="1"/>
  <c r="I8" i="17" s="1"/>
  <c r="J8" i="17" a="1"/>
  <c r="J8" i="17" s="1"/>
  <c r="B9" i="17" a="1"/>
  <c r="B9" i="17" s="1"/>
  <c r="C9" i="17" a="1"/>
  <c r="C9" i="17" s="1"/>
  <c r="D9" i="17" a="1"/>
  <c r="D9" i="17" s="1"/>
  <c r="E9" i="17" a="1"/>
  <c r="E9" i="17" s="1"/>
  <c r="F9" i="17" a="1"/>
  <c r="F9" i="17" s="1"/>
  <c r="G9" i="17" a="1"/>
  <c r="G9" i="17" s="1"/>
  <c r="H9" i="17" a="1"/>
  <c r="H9" i="17" s="1"/>
  <c r="I9" i="17" a="1"/>
  <c r="I9" i="17" s="1"/>
  <c r="J9" i="17" a="1"/>
  <c r="J9" i="17" s="1"/>
  <c r="B10" i="17" a="1"/>
  <c r="B10" i="17" s="1"/>
  <c r="C10" i="17" a="1"/>
  <c r="C10" i="17" s="1"/>
  <c r="D10" i="17" a="1"/>
  <c r="D10" i="17" s="1"/>
  <c r="E10" i="17" a="1"/>
  <c r="E10" i="17" s="1"/>
  <c r="F10" i="17" a="1"/>
  <c r="F10" i="17" s="1"/>
  <c r="G10" i="17" a="1"/>
  <c r="G10" i="17" s="1"/>
  <c r="H10" i="17" a="1"/>
  <c r="H10" i="17" s="1"/>
  <c r="I10" i="17" a="1"/>
  <c r="I10" i="17" s="1"/>
  <c r="J10" i="17" a="1"/>
  <c r="J10" i="17" s="1"/>
  <c r="B11" i="17" a="1"/>
  <c r="B11" i="17" s="1"/>
  <c r="C11" i="17" a="1"/>
  <c r="C11" i="17" s="1"/>
  <c r="D11" i="17" a="1"/>
  <c r="D11" i="17" s="1"/>
  <c r="E11" i="17" a="1"/>
  <c r="E11" i="17" s="1"/>
  <c r="F11" i="17" a="1"/>
  <c r="F11" i="17" s="1"/>
  <c r="G11" i="17" a="1"/>
  <c r="G11" i="17" s="1"/>
  <c r="H11" i="17" a="1"/>
  <c r="H11" i="17" s="1"/>
  <c r="I11" i="17" a="1"/>
  <c r="I11" i="17" s="1"/>
  <c r="J11" i="17" a="1"/>
  <c r="J11" i="17" s="1"/>
  <c r="B12" i="17" a="1"/>
  <c r="B12" i="17" s="1"/>
  <c r="C12" i="17" a="1"/>
  <c r="C12" i="17" s="1"/>
  <c r="D12" i="17" a="1"/>
  <c r="D12" i="17" s="1"/>
  <c r="E12" i="17" a="1"/>
  <c r="E12" i="17" s="1"/>
  <c r="F12" i="17" a="1"/>
  <c r="F12" i="17" s="1"/>
  <c r="G12" i="17" a="1"/>
  <c r="G12" i="17" s="1"/>
  <c r="H12" i="17" a="1"/>
  <c r="H12" i="17" s="1"/>
  <c r="I12" i="17" a="1"/>
  <c r="I12" i="17" s="1"/>
  <c r="J12" i="17" a="1"/>
  <c r="J12" i="17" s="1"/>
  <c r="B13" i="17" a="1"/>
  <c r="B13" i="17" s="1"/>
  <c r="C13" i="17" a="1"/>
  <c r="C13" i="17" s="1"/>
  <c r="D13" i="17" a="1"/>
  <c r="D13" i="17" s="1"/>
  <c r="E13" i="17" a="1"/>
  <c r="E13" i="17" s="1"/>
  <c r="F13" i="17" a="1"/>
  <c r="F13" i="17" s="1"/>
  <c r="G13" i="17" a="1"/>
  <c r="G13" i="17" s="1"/>
  <c r="H13" i="17" a="1"/>
  <c r="H13" i="17" s="1"/>
  <c r="I13" i="17" a="1"/>
  <c r="I13" i="17" s="1"/>
  <c r="J13" i="17" a="1"/>
  <c r="J13" i="17" s="1"/>
  <c r="B14" i="17" a="1"/>
  <c r="B14" i="17" s="1"/>
  <c r="C14" i="17" a="1"/>
  <c r="C14" i="17" s="1"/>
  <c r="D14" i="17" a="1"/>
  <c r="D14" i="17" s="1"/>
  <c r="E14" i="17" a="1"/>
  <c r="E14" i="17" s="1"/>
  <c r="F14" i="17" a="1"/>
  <c r="F14" i="17" s="1"/>
  <c r="G14" i="17" a="1"/>
  <c r="G14" i="17" s="1"/>
  <c r="H14" i="17" a="1"/>
  <c r="H14" i="17" s="1"/>
  <c r="I14" i="17" a="1"/>
  <c r="I14" i="17" s="1"/>
  <c r="J14" i="17" a="1"/>
  <c r="J14" i="17" s="1"/>
  <c r="B15" i="17" a="1"/>
  <c r="B15" i="17" s="1"/>
  <c r="C15" i="17" a="1"/>
  <c r="C15" i="17" s="1"/>
  <c r="D15" i="17" a="1"/>
  <c r="D15" i="17" s="1"/>
  <c r="E15" i="17" a="1"/>
  <c r="E15" i="17" s="1"/>
  <c r="F15" i="17" a="1"/>
  <c r="F15" i="17" s="1"/>
  <c r="G15" i="17" a="1"/>
  <c r="G15" i="17" s="1"/>
  <c r="H15" i="17" a="1"/>
  <c r="H15" i="17" s="1"/>
  <c r="I15" i="17" a="1"/>
  <c r="I15" i="17" s="1"/>
  <c r="J15" i="17" a="1"/>
  <c r="J15" i="17" s="1"/>
  <c r="B16" i="17" a="1"/>
  <c r="B16" i="17" s="1"/>
  <c r="C16" i="17" a="1"/>
  <c r="C16" i="17" s="1"/>
  <c r="D16" i="17" a="1"/>
  <c r="D16" i="17" s="1"/>
  <c r="E16" i="17" a="1"/>
  <c r="E16" i="17" s="1"/>
  <c r="F16" i="17" a="1"/>
  <c r="F16" i="17" s="1"/>
  <c r="G16" i="17" a="1"/>
  <c r="G16" i="17" s="1"/>
  <c r="H16" i="17" a="1"/>
  <c r="H16" i="17" s="1"/>
  <c r="I16" i="17" a="1"/>
  <c r="I16" i="17" s="1"/>
  <c r="J16" i="17" a="1"/>
  <c r="J16" i="17" s="1"/>
  <c r="B17" i="17" a="1"/>
  <c r="B17" i="17" s="1"/>
  <c r="C17" i="17" a="1"/>
  <c r="C17" i="17" s="1"/>
  <c r="D17" i="17" a="1"/>
  <c r="D17" i="17" s="1"/>
  <c r="E17" i="17" a="1"/>
  <c r="E17" i="17" s="1"/>
  <c r="F17" i="17" a="1"/>
  <c r="F17" i="17" s="1"/>
  <c r="G17" i="17" a="1"/>
  <c r="G17" i="17" s="1"/>
  <c r="H17" i="17" a="1"/>
  <c r="H17" i="17" s="1"/>
  <c r="I17" i="17" a="1"/>
  <c r="I17" i="17" s="1"/>
  <c r="J17" i="17" a="1"/>
  <c r="J17" i="17" s="1"/>
  <c r="B18" i="17" a="1"/>
  <c r="B18" i="17" s="1"/>
  <c r="C18" i="17" a="1"/>
  <c r="C18" i="17" s="1"/>
  <c r="D18" i="17" a="1"/>
  <c r="D18" i="17" s="1"/>
  <c r="E18" i="17" a="1"/>
  <c r="E18" i="17" s="1"/>
  <c r="F18" i="17" a="1"/>
  <c r="F18" i="17" s="1"/>
  <c r="G18" i="17" a="1"/>
  <c r="G18" i="17" s="1"/>
  <c r="H18" i="17" a="1"/>
  <c r="H18" i="17" s="1"/>
  <c r="I18" i="17" a="1"/>
  <c r="I18" i="17" s="1"/>
  <c r="J18" i="17" a="1"/>
  <c r="J18" i="17" s="1"/>
  <c r="B19" i="17" a="1"/>
  <c r="B19" i="17" s="1"/>
  <c r="C19" i="17" a="1"/>
  <c r="C19" i="17" s="1"/>
  <c r="D19" i="17" a="1"/>
  <c r="D19" i="17" s="1"/>
  <c r="E19" i="17" a="1"/>
  <c r="E19" i="17" s="1"/>
  <c r="F19" i="17" a="1"/>
  <c r="F19" i="17" s="1"/>
  <c r="G19" i="17" a="1"/>
  <c r="G19" i="17" s="1"/>
  <c r="H19" i="17" a="1"/>
  <c r="H19" i="17" s="1"/>
  <c r="I19" i="17" a="1"/>
  <c r="I19" i="17" s="1"/>
  <c r="J19" i="17" a="1"/>
  <c r="J19" i="17" s="1"/>
  <c r="B20" i="17" a="1"/>
  <c r="B20" i="17" s="1"/>
  <c r="C20" i="17" a="1"/>
  <c r="C20" i="17" s="1"/>
  <c r="D20" i="17" a="1"/>
  <c r="D20" i="17" s="1"/>
  <c r="E20" i="17" a="1"/>
  <c r="E20" i="17" s="1"/>
  <c r="F20" i="17" a="1"/>
  <c r="F20" i="17" s="1"/>
  <c r="G20" i="17" a="1"/>
  <c r="G20" i="17" s="1"/>
  <c r="H20" i="17" a="1"/>
  <c r="H20" i="17" s="1"/>
  <c r="I20" i="17" a="1"/>
  <c r="I20" i="17" s="1"/>
  <c r="J20" i="17" a="1"/>
  <c r="J20" i="17" s="1"/>
  <c r="B21" i="17" a="1"/>
  <c r="B21" i="17" s="1"/>
  <c r="C21" i="17" a="1"/>
  <c r="C21" i="17" s="1"/>
  <c r="D21" i="17" a="1"/>
  <c r="D21" i="17" s="1"/>
  <c r="E21" i="17" a="1"/>
  <c r="E21" i="17" s="1"/>
  <c r="F21" i="17" a="1"/>
  <c r="F21" i="17" s="1"/>
  <c r="G21" i="17" a="1"/>
  <c r="G21" i="17" s="1"/>
  <c r="H21" i="17" a="1"/>
  <c r="H21" i="17" s="1"/>
  <c r="I21" i="17" a="1"/>
  <c r="I21" i="17" s="1"/>
  <c r="J21" i="17" a="1"/>
  <c r="J21" i="17" s="1"/>
  <c r="B22" i="17" a="1"/>
  <c r="B22" i="17" s="1"/>
  <c r="C22" i="17" a="1"/>
  <c r="C22" i="17" s="1"/>
  <c r="D22" i="17" a="1"/>
  <c r="D22" i="17" s="1"/>
  <c r="E22" i="17" a="1"/>
  <c r="E22" i="17" s="1"/>
  <c r="F22" i="17" a="1"/>
  <c r="F22" i="17" s="1"/>
  <c r="G22" i="17" a="1"/>
  <c r="G22" i="17" s="1"/>
  <c r="H22" i="17" a="1"/>
  <c r="H22" i="17" s="1"/>
  <c r="I22" i="17" a="1"/>
  <c r="I22" i="17" s="1"/>
  <c r="J22" i="17" a="1"/>
  <c r="J22" i="17" s="1"/>
  <c r="B23" i="17" a="1"/>
  <c r="B23" i="17" s="1"/>
  <c r="C23" i="17" a="1"/>
  <c r="C23" i="17" s="1"/>
  <c r="D23" i="17" a="1"/>
  <c r="D23" i="17" s="1"/>
  <c r="E23" i="17" a="1"/>
  <c r="E23" i="17" s="1"/>
  <c r="F23" i="17" a="1"/>
  <c r="F23" i="17" s="1"/>
  <c r="G23" i="17" a="1"/>
  <c r="G23" i="17" s="1"/>
  <c r="H23" i="17" a="1"/>
  <c r="H23" i="17" s="1"/>
  <c r="I23" i="17" a="1"/>
  <c r="I23" i="17" s="1"/>
  <c r="J23" i="17" a="1"/>
  <c r="J23" i="17" s="1"/>
  <c r="B24" i="17" a="1"/>
  <c r="B24" i="17" s="1"/>
  <c r="C24" i="17" a="1"/>
  <c r="C24" i="17" s="1"/>
  <c r="D24" i="17" a="1"/>
  <c r="D24" i="17" s="1"/>
  <c r="E24" i="17" a="1"/>
  <c r="E24" i="17" s="1"/>
  <c r="F24" i="17" a="1"/>
  <c r="F24" i="17" s="1"/>
  <c r="G24" i="17" a="1"/>
  <c r="G24" i="17" s="1"/>
  <c r="H24" i="17" a="1"/>
  <c r="H24" i="17" s="1"/>
  <c r="I24" i="17" a="1"/>
  <c r="I24" i="17" s="1"/>
  <c r="J24" i="17" a="1"/>
  <c r="J24" i="17" s="1"/>
  <c r="B25" i="17" a="1"/>
  <c r="B25" i="17" s="1"/>
  <c r="C25" i="17" a="1"/>
  <c r="C25" i="17" s="1"/>
  <c r="D25" i="17" a="1"/>
  <c r="D25" i="17" s="1"/>
  <c r="E25" i="17" a="1"/>
  <c r="E25" i="17" s="1"/>
  <c r="F25" i="17" a="1"/>
  <c r="F25" i="17" s="1"/>
  <c r="G25" i="17" a="1"/>
  <c r="G25" i="17" s="1"/>
  <c r="H25" i="17" a="1"/>
  <c r="H25" i="17" s="1"/>
  <c r="I25" i="17" a="1"/>
  <c r="I25" i="17" s="1"/>
  <c r="J25" i="17" a="1"/>
  <c r="J25" i="17" s="1"/>
  <c r="B26" i="17" a="1"/>
  <c r="B26" i="17" s="1"/>
  <c r="C26" i="17" a="1"/>
  <c r="C26" i="17" s="1"/>
  <c r="D26" i="17" a="1"/>
  <c r="D26" i="17" s="1"/>
  <c r="E26" i="17" a="1"/>
  <c r="E26" i="17" s="1"/>
  <c r="F26" i="17" a="1"/>
  <c r="F26" i="17" s="1"/>
  <c r="G26" i="17" a="1"/>
  <c r="G26" i="17" s="1"/>
  <c r="H26" i="17" a="1"/>
  <c r="H26" i="17" s="1"/>
  <c r="I26" i="17" a="1"/>
  <c r="I26" i="17" s="1"/>
  <c r="J26" i="17" a="1"/>
  <c r="J26" i="17" s="1"/>
  <c r="B27" i="17" a="1"/>
  <c r="B27" i="17" s="1"/>
  <c r="C27" i="17" a="1"/>
  <c r="C27" i="17" s="1"/>
  <c r="D27" i="17" a="1"/>
  <c r="D27" i="17" s="1"/>
  <c r="E27" i="17" a="1"/>
  <c r="E27" i="17" s="1"/>
  <c r="F27" i="17" a="1"/>
  <c r="F27" i="17" s="1"/>
  <c r="G27" i="17" a="1"/>
  <c r="G27" i="17" s="1"/>
  <c r="H27" i="17" a="1"/>
  <c r="H27" i="17" s="1"/>
  <c r="I27" i="17" a="1"/>
  <c r="I27" i="17" s="1"/>
  <c r="J27" i="17" a="1"/>
  <c r="J27" i="17" s="1"/>
  <c r="B28" i="17" a="1"/>
  <c r="B28" i="17" s="1"/>
  <c r="C28" i="17" a="1"/>
  <c r="C28" i="17" s="1"/>
  <c r="D28" i="17" a="1"/>
  <c r="D28" i="17" s="1"/>
  <c r="E28" i="17" a="1"/>
  <c r="E28" i="17" s="1"/>
  <c r="F28" i="17" a="1"/>
  <c r="F28" i="17" s="1"/>
  <c r="G28" i="17" a="1"/>
  <c r="G28" i="17" s="1"/>
  <c r="H28" i="17" a="1"/>
  <c r="H28" i="17" s="1"/>
  <c r="I28" i="17" a="1"/>
  <c r="I28" i="17" s="1"/>
  <c r="J28" i="17" a="1"/>
  <c r="J28" i="17" s="1"/>
  <c r="B29" i="17" a="1"/>
  <c r="B29" i="17" s="1"/>
  <c r="C29" i="17" a="1"/>
  <c r="C29" i="17" s="1"/>
  <c r="D29" i="17" a="1"/>
  <c r="D29" i="17" s="1"/>
  <c r="E29" i="17" a="1"/>
  <c r="E29" i="17" s="1"/>
  <c r="F29" i="17" a="1"/>
  <c r="F29" i="17" s="1"/>
  <c r="G29" i="17" a="1"/>
  <c r="G29" i="17" s="1"/>
  <c r="H29" i="17" a="1"/>
  <c r="H29" i="17" s="1"/>
  <c r="I29" i="17" a="1"/>
  <c r="I29" i="17" s="1"/>
  <c r="J29" i="17" a="1"/>
  <c r="J29" i="17" s="1"/>
  <c r="B30" i="17" a="1"/>
  <c r="B30" i="17" s="1"/>
  <c r="C30" i="17" a="1"/>
  <c r="C30" i="17" s="1"/>
  <c r="D30" i="17" a="1"/>
  <c r="D30" i="17" s="1"/>
  <c r="E30" i="17" a="1"/>
  <c r="E30" i="17" s="1"/>
  <c r="F30" i="17" a="1"/>
  <c r="F30" i="17" s="1"/>
  <c r="G30" i="17" a="1"/>
  <c r="G30" i="17" s="1"/>
  <c r="H30" i="17" a="1"/>
  <c r="H30" i="17" s="1"/>
  <c r="I30" i="17" a="1"/>
  <c r="I30" i="17" s="1"/>
  <c r="J30" i="17" a="1"/>
  <c r="J30" i="17" s="1"/>
  <c r="B31" i="17" a="1"/>
  <c r="B31" i="17" s="1"/>
  <c r="C31" i="17" a="1"/>
  <c r="C31" i="17" s="1"/>
  <c r="D31" i="17" a="1"/>
  <c r="D31" i="17" s="1"/>
  <c r="E31" i="17" a="1"/>
  <c r="E31" i="17" s="1"/>
  <c r="F31" i="17" a="1"/>
  <c r="F31" i="17" s="1"/>
  <c r="G31" i="17" a="1"/>
  <c r="G31" i="17" s="1"/>
  <c r="H31" i="17" a="1"/>
  <c r="H31" i="17" s="1"/>
  <c r="I31" i="17" a="1"/>
  <c r="I31" i="17" s="1"/>
  <c r="J31" i="17" a="1"/>
  <c r="J31" i="17" s="1"/>
  <c r="B32" i="17" a="1"/>
  <c r="B32" i="17" s="1"/>
  <c r="C32" i="17" a="1"/>
  <c r="C32" i="17" s="1"/>
  <c r="D32" i="17" a="1"/>
  <c r="D32" i="17" s="1"/>
  <c r="E32" i="17" a="1"/>
  <c r="E32" i="17" s="1"/>
  <c r="F32" i="17" a="1"/>
  <c r="F32" i="17" s="1"/>
  <c r="G32" i="17" a="1"/>
  <c r="G32" i="17" s="1"/>
  <c r="H32" i="17" a="1"/>
  <c r="H32" i="17" s="1"/>
  <c r="I32" i="17" a="1"/>
  <c r="I32" i="17" s="1"/>
  <c r="J32" i="17" a="1"/>
  <c r="J32" i="17" s="1"/>
  <c r="B33" i="17" a="1"/>
  <c r="B33" i="17" s="1"/>
  <c r="C33" i="17" a="1"/>
  <c r="C33" i="17" s="1"/>
  <c r="D33" i="17" a="1"/>
  <c r="D33" i="17" s="1"/>
  <c r="E33" i="17" a="1"/>
  <c r="E33" i="17" s="1"/>
  <c r="F33" i="17" a="1"/>
  <c r="F33" i="17" s="1"/>
  <c r="G33" i="17" a="1"/>
  <c r="G33" i="17" s="1"/>
  <c r="H33" i="17" a="1"/>
  <c r="H33" i="17" s="1"/>
  <c r="I33" i="17" a="1"/>
  <c r="I33" i="17" s="1"/>
  <c r="J33" i="17" a="1"/>
  <c r="J33" i="17" s="1"/>
  <c r="B34" i="17" a="1"/>
  <c r="B34" i="17" s="1"/>
  <c r="C34" i="17" a="1"/>
  <c r="C34" i="17" s="1"/>
  <c r="D34" i="17" a="1"/>
  <c r="D34" i="17" s="1"/>
  <c r="E34" i="17" a="1"/>
  <c r="E34" i="17" s="1"/>
  <c r="F34" i="17" a="1"/>
  <c r="F34" i="17" s="1"/>
  <c r="G34" i="17" a="1"/>
  <c r="G34" i="17" s="1"/>
  <c r="H34" i="17" a="1"/>
  <c r="H34" i="17" s="1"/>
  <c r="I34" i="17" a="1"/>
  <c r="I34" i="17" s="1"/>
  <c r="J34" i="17" a="1"/>
  <c r="J34" i="17" s="1"/>
  <c r="B35" i="17" a="1"/>
  <c r="B35" i="17" s="1"/>
  <c r="C35" i="17" a="1"/>
  <c r="C35" i="17" s="1"/>
  <c r="D35" i="17" a="1"/>
  <c r="D35" i="17" s="1"/>
  <c r="E35" i="17" a="1"/>
  <c r="E35" i="17" s="1"/>
  <c r="F35" i="17" a="1"/>
  <c r="F35" i="17" s="1"/>
  <c r="G35" i="17" a="1"/>
  <c r="G35" i="17" s="1"/>
  <c r="H35" i="17" a="1"/>
  <c r="H35" i="17" s="1"/>
  <c r="I35" i="17" a="1"/>
  <c r="I35" i="17" s="1"/>
  <c r="J35" i="17" a="1"/>
  <c r="J35" i="17" s="1"/>
  <c r="B36" i="17" a="1"/>
  <c r="B36" i="17" s="1"/>
  <c r="C36" i="17" a="1"/>
  <c r="C36" i="17" s="1"/>
  <c r="D36" i="17" a="1"/>
  <c r="D36" i="17" s="1"/>
  <c r="E36" i="17" a="1"/>
  <c r="E36" i="17" s="1"/>
  <c r="F36" i="17" a="1"/>
  <c r="F36" i="17" s="1"/>
  <c r="G36" i="17" a="1"/>
  <c r="G36" i="17" s="1"/>
  <c r="H36" i="17" a="1"/>
  <c r="H36" i="17" s="1"/>
  <c r="I36" i="17" a="1"/>
  <c r="I36" i="17" s="1"/>
  <c r="J36" i="17" a="1"/>
  <c r="J36" i="17" s="1"/>
  <c r="B37" i="17" a="1"/>
  <c r="B37" i="17" s="1"/>
  <c r="C37" i="17" a="1"/>
  <c r="C37" i="17" s="1"/>
  <c r="D37" i="17" a="1"/>
  <c r="D37" i="17" s="1"/>
  <c r="E37" i="17" a="1"/>
  <c r="E37" i="17" s="1"/>
  <c r="F37" i="17" a="1"/>
  <c r="F37" i="17" s="1"/>
  <c r="G37" i="17" a="1"/>
  <c r="G37" i="17" s="1"/>
  <c r="H37" i="17" a="1"/>
  <c r="H37" i="17" s="1"/>
  <c r="I37" i="17" a="1"/>
  <c r="I37" i="17" s="1"/>
  <c r="J37" i="17" a="1"/>
  <c r="J37" i="17" s="1"/>
  <c r="C38" i="17" a="1"/>
  <c r="C38" i="17" s="1"/>
  <c r="D38" i="17" a="1"/>
  <c r="D38" i="17" s="1"/>
  <c r="E38" i="17" a="1"/>
  <c r="E38" i="17" s="1"/>
  <c r="F38" i="17" a="1"/>
  <c r="F38" i="17" s="1"/>
  <c r="G38" i="17" a="1"/>
  <c r="G38" i="17" s="1"/>
  <c r="H38" i="17" a="1"/>
  <c r="H38" i="17" s="1"/>
  <c r="I38" i="17" a="1"/>
  <c r="I38" i="17" s="1"/>
  <c r="J38" i="17" a="1"/>
  <c r="J38" i="17" s="1"/>
  <c r="C39" i="17" a="1"/>
  <c r="C39" i="17" s="1"/>
  <c r="D39" i="17" a="1"/>
  <c r="D39" i="17" s="1"/>
  <c r="E39" i="17" a="1"/>
  <c r="E39" i="17" s="1"/>
  <c r="F39" i="17" a="1"/>
  <c r="F39" i="17" s="1"/>
  <c r="G39" i="17" a="1"/>
  <c r="G39" i="17" s="1"/>
  <c r="H39" i="17" a="1"/>
  <c r="H39" i="17" s="1"/>
  <c r="I39" i="17" a="1"/>
  <c r="I39" i="17" s="1"/>
  <c r="J39" i="17" a="1"/>
  <c r="J39" i="17" s="1"/>
  <c r="C40" i="17" a="1"/>
  <c r="C40" i="17" s="1"/>
  <c r="D40" i="17" a="1"/>
  <c r="D40" i="17" s="1"/>
  <c r="E40" i="17" a="1"/>
  <c r="E40" i="17" s="1"/>
  <c r="F40" i="17" a="1"/>
  <c r="F40" i="17" s="1"/>
  <c r="G40" i="17" a="1"/>
  <c r="G40" i="17" s="1"/>
  <c r="H40" i="17" a="1"/>
  <c r="H40" i="17" s="1"/>
  <c r="I40" i="17" a="1"/>
  <c r="I40" i="17" s="1"/>
  <c r="J40" i="17" a="1"/>
  <c r="J40" i="17" s="1"/>
  <c r="C41" i="17" a="1"/>
  <c r="C41" i="17" s="1"/>
  <c r="D41" i="17" a="1"/>
  <c r="D41" i="17" s="1"/>
  <c r="E41" i="17" a="1"/>
  <c r="E41" i="17" s="1"/>
  <c r="F41" i="17" a="1"/>
  <c r="F41" i="17" s="1"/>
  <c r="G41" i="17" a="1"/>
  <c r="G41" i="17" s="1"/>
  <c r="H41" i="17" a="1"/>
  <c r="H41" i="17" s="1"/>
  <c r="I41" i="17" a="1"/>
  <c r="I41" i="17" s="1"/>
  <c r="J41" i="17" a="1"/>
  <c r="J41" i="17" s="1"/>
  <c r="C42" i="17" a="1"/>
  <c r="C42" i="17" s="1"/>
  <c r="D42" i="17" a="1"/>
  <c r="D42" i="17" s="1"/>
  <c r="E42" i="17" a="1"/>
  <c r="E42" i="17" s="1"/>
  <c r="F42" i="17" a="1"/>
  <c r="F42" i="17" s="1"/>
  <c r="G42" i="17" a="1"/>
  <c r="G42" i="17" s="1"/>
  <c r="H42" i="17" a="1"/>
  <c r="H42" i="17" s="1"/>
  <c r="I42" i="17" a="1"/>
  <c r="I42" i="17" s="1"/>
  <c r="J42" i="17" a="1"/>
  <c r="J42" i="17" s="1"/>
  <c r="C43" i="17" a="1"/>
  <c r="C43" i="17" s="1"/>
  <c r="D43" i="17" a="1"/>
  <c r="D43" i="17" s="1"/>
  <c r="E43" i="17" a="1"/>
  <c r="E43" i="17" s="1"/>
  <c r="F43" i="17" a="1"/>
  <c r="F43" i="17" s="1"/>
  <c r="G43" i="17" a="1"/>
  <c r="G43" i="17" s="1"/>
  <c r="H43" i="17" a="1"/>
  <c r="H43" i="17" s="1"/>
  <c r="I43" i="17" a="1"/>
  <c r="I43" i="17" s="1"/>
  <c r="J43" i="17" a="1"/>
  <c r="J43" i="17" s="1"/>
  <c r="C44" i="17" a="1"/>
  <c r="C44" i="17" s="1"/>
  <c r="D44" i="17" a="1"/>
  <c r="D44" i="17" s="1"/>
  <c r="E44" i="17" a="1"/>
  <c r="E44" i="17" s="1"/>
  <c r="F44" i="17" a="1"/>
  <c r="F44" i="17" s="1"/>
  <c r="G44" i="17" a="1"/>
  <c r="G44" i="17" s="1"/>
  <c r="H44" i="17" a="1"/>
  <c r="H44" i="17" s="1"/>
  <c r="I44" i="17" a="1"/>
  <c r="I44" i="17" s="1"/>
  <c r="J44" i="17" a="1"/>
  <c r="J44" i="17" s="1"/>
  <c r="C45" i="17" a="1"/>
  <c r="C45" i="17" s="1"/>
  <c r="D45" i="17" a="1"/>
  <c r="D45" i="17" s="1"/>
  <c r="E45" i="17" a="1"/>
  <c r="E45" i="17" s="1"/>
  <c r="F45" i="17" a="1"/>
  <c r="F45" i="17" s="1"/>
  <c r="G45" i="17" a="1"/>
  <c r="G45" i="17" s="1"/>
  <c r="H45" i="17" a="1"/>
  <c r="H45" i="17" s="1"/>
  <c r="I45" i="17" a="1"/>
  <c r="I45" i="17" s="1"/>
  <c r="J45" i="17" a="1"/>
  <c r="J45" i="17" s="1"/>
  <c r="C46" i="17" a="1"/>
  <c r="C46" i="17" s="1"/>
  <c r="D46" i="17" a="1"/>
  <c r="D46" i="17" s="1"/>
  <c r="E46" i="17" a="1"/>
  <c r="E46" i="17" s="1"/>
  <c r="F46" i="17" a="1"/>
  <c r="F46" i="17" s="1"/>
  <c r="G46" i="17" a="1"/>
  <c r="G46" i="17" s="1"/>
  <c r="H46" i="17" a="1"/>
  <c r="H46" i="17" s="1"/>
  <c r="I46" i="17" a="1"/>
  <c r="I46" i="17" s="1"/>
  <c r="J46" i="17" a="1"/>
  <c r="J46" i="17" s="1"/>
  <c r="C47" i="17" a="1"/>
  <c r="C47" i="17" s="1"/>
  <c r="D47" i="17" a="1"/>
  <c r="D47" i="17" s="1"/>
  <c r="E47" i="17" a="1"/>
  <c r="E47" i="17" s="1"/>
  <c r="F47" i="17" a="1"/>
  <c r="F47" i="17" s="1"/>
  <c r="G47" i="17" a="1"/>
  <c r="G47" i="17" s="1"/>
  <c r="H47" i="17" a="1"/>
  <c r="H47" i="17" s="1"/>
  <c r="I47" i="17" a="1"/>
  <c r="I47" i="17" s="1"/>
  <c r="J47" i="17" a="1"/>
  <c r="J47" i="17" s="1"/>
  <c r="C48" i="17" a="1"/>
  <c r="C48" i="17" s="1"/>
  <c r="D48" i="17" a="1"/>
  <c r="D48" i="17" s="1"/>
  <c r="E48" i="17" a="1"/>
  <c r="E48" i="17" s="1"/>
  <c r="F48" i="17" a="1"/>
  <c r="F48" i="17" s="1"/>
  <c r="G48" i="17" a="1"/>
  <c r="G48" i="17" s="1"/>
  <c r="H48" i="17" a="1"/>
  <c r="H48" i="17" s="1"/>
  <c r="I48" i="17" a="1"/>
  <c r="I48" i="17" s="1"/>
  <c r="J48" i="17" a="1"/>
  <c r="J48" i="17" s="1"/>
  <c r="C49" i="17" a="1"/>
  <c r="C49" i="17" s="1"/>
  <c r="D49" i="17" a="1"/>
  <c r="D49" i="17" s="1"/>
  <c r="E49" i="17" a="1"/>
  <c r="E49" i="17" s="1"/>
  <c r="F49" i="17" a="1"/>
  <c r="F49" i="17" s="1"/>
  <c r="G49" i="17" a="1"/>
  <c r="G49" i="17" s="1"/>
  <c r="H49" i="17" a="1"/>
  <c r="H49" i="17" s="1"/>
  <c r="I49" i="17" a="1"/>
  <c r="I49" i="17" s="1"/>
  <c r="J49" i="17" a="1"/>
  <c r="J49" i="17" s="1"/>
  <c r="C50" i="17" a="1"/>
  <c r="C50" i="17" s="1"/>
  <c r="D50" i="17" a="1"/>
  <c r="D50" i="17" s="1"/>
  <c r="E50" i="17" a="1"/>
  <c r="E50" i="17" s="1"/>
  <c r="F50" i="17" a="1"/>
  <c r="F50" i="17" s="1"/>
  <c r="G50" i="17" a="1"/>
  <c r="G50" i="17" s="1"/>
  <c r="H50" i="17" a="1"/>
  <c r="H50" i="17" s="1"/>
  <c r="I50" i="17" a="1"/>
  <c r="I50" i="17" s="1"/>
  <c r="J50" i="17" a="1"/>
  <c r="J50" i="17" s="1"/>
  <c r="C51" i="17" a="1"/>
  <c r="C51" i="17" s="1"/>
  <c r="D51" i="17" a="1"/>
  <c r="D51" i="17" s="1"/>
  <c r="E51" i="17" a="1"/>
  <c r="E51" i="17" s="1"/>
  <c r="F51" i="17" a="1"/>
  <c r="F51" i="17" s="1"/>
  <c r="G51" i="17" a="1"/>
  <c r="G51" i="17" s="1"/>
  <c r="H51" i="17" a="1"/>
  <c r="H51" i="17" s="1"/>
  <c r="I51" i="17" a="1"/>
  <c r="I51" i="17" s="1"/>
  <c r="J51" i="17" a="1"/>
  <c r="J51" i="17" s="1"/>
  <c r="C52" i="17" a="1"/>
  <c r="C52" i="17" s="1"/>
  <c r="D52" i="17" a="1"/>
  <c r="D52" i="17" s="1"/>
  <c r="E52" i="17" a="1"/>
  <c r="E52" i="17" s="1"/>
  <c r="F52" i="17" a="1"/>
  <c r="F52" i="17" s="1"/>
  <c r="G52" i="17" a="1"/>
  <c r="G52" i="17" s="1"/>
  <c r="H52" i="17" a="1"/>
  <c r="H52" i="17" s="1"/>
  <c r="I52" i="17" a="1"/>
  <c r="I52" i="17" s="1"/>
  <c r="J52" i="17" a="1"/>
  <c r="J52" i="17" s="1"/>
  <c r="C53" i="17" a="1"/>
  <c r="C53" i="17" s="1"/>
  <c r="D53" i="17" a="1"/>
  <c r="D53" i="17" s="1"/>
  <c r="E53" i="17" a="1"/>
  <c r="E53" i="17" s="1"/>
  <c r="F53" i="17" a="1"/>
  <c r="F53" i="17" s="1"/>
  <c r="G53" i="17" a="1"/>
  <c r="G53" i="17" s="1"/>
  <c r="H53" i="17" a="1"/>
  <c r="H53" i="17" s="1"/>
  <c r="I53" i="17" a="1"/>
  <c r="I53" i="17" s="1"/>
  <c r="J53" i="17" a="1"/>
  <c r="J53" i="17" s="1"/>
  <c r="C54" i="17" a="1"/>
  <c r="C54" i="17" s="1"/>
  <c r="D54" i="17" a="1"/>
  <c r="D54" i="17" s="1"/>
  <c r="E54" i="17" a="1"/>
  <c r="E54" i="17" s="1"/>
  <c r="F54" i="17" a="1"/>
  <c r="F54" i="17" s="1"/>
  <c r="G54" i="17" a="1"/>
  <c r="G54" i="17" s="1"/>
  <c r="H54" i="17" a="1"/>
  <c r="H54" i="17" s="1"/>
  <c r="I54" i="17" a="1"/>
  <c r="I54" i="17" s="1"/>
  <c r="J54" i="17" a="1"/>
  <c r="J54" i="17" s="1"/>
  <c r="C55" i="17" a="1"/>
  <c r="C55" i="17" s="1"/>
  <c r="D55" i="17" a="1"/>
  <c r="D55" i="17" s="1"/>
  <c r="E55" i="17" a="1"/>
  <c r="E55" i="17" s="1"/>
  <c r="F55" i="17" a="1"/>
  <c r="F55" i="17" s="1"/>
  <c r="G55" i="17" a="1"/>
  <c r="G55" i="17" s="1"/>
  <c r="H55" i="17" a="1"/>
  <c r="H55" i="17" s="1"/>
  <c r="I55" i="17" a="1"/>
  <c r="I55" i="17" s="1"/>
  <c r="J55" i="17" a="1"/>
  <c r="J55" i="17" s="1"/>
  <c r="C56" i="17" a="1"/>
  <c r="C56" i="17" s="1"/>
  <c r="D56" i="17" a="1"/>
  <c r="D56" i="17" s="1"/>
  <c r="E56" i="17" a="1"/>
  <c r="E56" i="17" s="1"/>
  <c r="F56" i="17" a="1"/>
  <c r="F56" i="17" s="1"/>
  <c r="G56" i="17" a="1"/>
  <c r="G56" i="17" s="1"/>
  <c r="H56" i="17" a="1"/>
  <c r="H56" i="17" s="1"/>
  <c r="I56" i="17" a="1"/>
  <c r="I56" i="17" s="1"/>
  <c r="J56" i="17" a="1"/>
  <c r="J56" i="17" s="1"/>
  <c r="C57" i="17" a="1"/>
  <c r="C57" i="17" s="1"/>
  <c r="D57" i="17" a="1"/>
  <c r="D57" i="17" s="1"/>
  <c r="E57" i="17" a="1"/>
  <c r="E57" i="17" s="1"/>
  <c r="F57" i="17" a="1"/>
  <c r="F57" i="17" s="1"/>
  <c r="G57" i="17" a="1"/>
  <c r="G57" i="17" s="1"/>
  <c r="H57" i="17" a="1"/>
  <c r="H57" i="17" s="1"/>
  <c r="I57" i="17" a="1"/>
  <c r="I57" i="17" s="1"/>
  <c r="J57" i="17" a="1"/>
  <c r="J57" i="17" s="1"/>
  <c r="C58" i="17" a="1"/>
  <c r="C58" i="17" s="1"/>
  <c r="D58" i="17" a="1"/>
  <c r="D58" i="17" s="1"/>
  <c r="E58" i="17" a="1"/>
  <c r="E58" i="17" s="1"/>
  <c r="F58" i="17" a="1"/>
  <c r="F58" i="17" s="1"/>
  <c r="G58" i="17" a="1"/>
  <c r="G58" i="17" s="1"/>
  <c r="H58" i="17" a="1"/>
  <c r="H58" i="17" s="1"/>
  <c r="I58" i="17" a="1"/>
  <c r="I58" i="17" s="1"/>
  <c r="J58" i="17" a="1"/>
  <c r="J58" i="17" s="1"/>
  <c r="C59" i="17" a="1"/>
  <c r="C59" i="17" s="1"/>
  <c r="D59" i="17" a="1"/>
  <c r="D59" i="17" s="1"/>
  <c r="E59" i="17" a="1"/>
  <c r="E59" i="17" s="1"/>
  <c r="F59" i="17" a="1"/>
  <c r="F59" i="17" s="1"/>
  <c r="G59" i="17" a="1"/>
  <c r="G59" i="17" s="1"/>
  <c r="H59" i="17" a="1"/>
  <c r="H59" i="17" s="1"/>
  <c r="I59" i="17" a="1"/>
  <c r="I59" i="17" s="1"/>
  <c r="J59" i="17" a="1"/>
  <c r="J59" i="17" s="1"/>
  <c r="C60" i="17" a="1"/>
  <c r="C60" i="17" s="1"/>
  <c r="D60" i="17" a="1"/>
  <c r="D60" i="17" s="1"/>
  <c r="E60" i="17" a="1"/>
  <c r="E60" i="17" s="1"/>
  <c r="F60" i="17" a="1"/>
  <c r="F60" i="17" s="1"/>
  <c r="G60" i="17" a="1"/>
  <c r="G60" i="17" s="1"/>
  <c r="H60" i="17" a="1"/>
  <c r="H60" i="17" s="1"/>
  <c r="I60" i="17" a="1"/>
  <c r="I60" i="17" s="1"/>
  <c r="J60" i="17" a="1"/>
  <c r="J60" i="17" s="1"/>
  <c r="C61" i="17" a="1"/>
  <c r="C61" i="17" s="1"/>
  <c r="D61" i="17" a="1"/>
  <c r="D61" i="17" s="1"/>
  <c r="E61" i="17" a="1"/>
  <c r="E61" i="17" s="1"/>
  <c r="F61" i="17" a="1"/>
  <c r="F61" i="17" s="1"/>
  <c r="G61" i="17" a="1"/>
  <c r="G61" i="17" s="1"/>
  <c r="H61" i="17" a="1"/>
  <c r="H61" i="17" s="1"/>
  <c r="I61" i="17" a="1"/>
  <c r="I61" i="17" s="1"/>
  <c r="J61" i="17" a="1"/>
  <c r="J61" i="17" s="1"/>
  <c r="C62" i="17" a="1"/>
  <c r="C62" i="17" s="1"/>
  <c r="D62" i="17" a="1"/>
  <c r="D62" i="17" s="1"/>
  <c r="E62" i="17" a="1"/>
  <c r="E62" i="17" s="1"/>
  <c r="F62" i="17" a="1"/>
  <c r="F62" i="17" s="1"/>
  <c r="G62" i="17" a="1"/>
  <c r="G62" i="17" s="1"/>
  <c r="H62" i="17" a="1"/>
  <c r="H62" i="17" s="1"/>
  <c r="I62" i="17" a="1"/>
  <c r="I62" i="17" s="1"/>
  <c r="J62" i="17" a="1"/>
  <c r="J62" i="17" s="1"/>
  <c r="C63" i="17" a="1"/>
  <c r="C63" i="17" s="1"/>
  <c r="D63" i="17" a="1"/>
  <c r="D63" i="17" s="1"/>
  <c r="E63" i="17" a="1"/>
  <c r="E63" i="17" s="1"/>
  <c r="F63" i="17" a="1"/>
  <c r="F63" i="17" s="1"/>
  <c r="G63" i="17" a="1"/>
  <c r="G63" i="17" s="1"/>
  <c r="H63" i="17" a="1"/>
  <c r="H63" i="17" s="1"/>
  <c r="I63" i="17" a="1"/>
  <c r="I63" i="17" s="1"/>
  <c r="J63" i="17" a="1"/>
  <c r="J63" i="17" s="1"/>
  <c r="C64" i="17" a="1"/>
  <c r="C64" i="17" s="1"/>
  <c r="D64" i="17" a="1"/>
  <c r="D64" i="17" s="1"/>
  <c r="E64" i="17" a="1"/>
  <c r="E64" i="17" s="1"/>
  <c r="F64" i="17" a="1"/>
  <c r="F64" i="17" s="1"/>
  <c r="G64" i="17" a="1"/>
  <c r="G64" i="17" s="1"/>
  <c r="H64" i="17" a="1"/>
  <c r="H64" i="17" s="1"/>
  <c r="I64" i="17" a="1"/>
  <c r="I64" i="17" s="1"/>
  <c r="J64" i="17" a="1"/>
  <c r="J64" i="17" s="1"/>
  <c r="C65" i="17" a="1"/>
  <c r="C65" i="17" s="1"/>
  <c r="D65" i="17" a="1"/>
  <c r="D65" i="17" s="1"/>
  <c r="E65" i="17" a="1"/>
  <c r="E65" i="17" s="1"/>
  <c r="F65" i="17" a="1"/>
  <c r="F65" i="17" s="1"/>
  <c r="G65" i="17" a="1"/>
  <c r="G65" i="17" s="1"/>
  <c r="H65" i="17" a="1"/>
  <c r="H65" i="17" s="1"/>
  <c r="I65" i="17" a="1"/>
  <c r="I65" i="17" s="1"/>
  <c r="J65" i="17" a="1"/>
  <c r="J65" i="17" s="1"/>
  <c r="C66" i="17" a="1"/>
  <c r="C66" i="17" s="1"/>
  <c r="D66" i="17" a="1"/>
  <c r="D66" i="17" s="1"/>
  <c r="E66" i="17" a="1"/>
  <c r="E66" i="17" s="1"/>
  <c r="F66" i="17" a="1"/>
  <c r="F66" i="17" s="1"/>
  <c r="G66" i="17" a="1"/>
  <c r="G66" i="17" s="1"/>
  <c r="H66" i="17" a="1"/>
  <c r="H66" i="17" s="1"/>
  <c r="I66" i="17" a="1"/>
  <c r="I66" i="17" s="1"/>
  <c r="J66" i="17" a="1"/>
  <c r="J66" i="17" s="1"/>
  <c r="C67" i="17" a="1"/>
  <c r="C67" i="17" s="1"/>
  <c r="D67" i="17" a="1"/>
  <c r="D67" i="17" s="1"/>
  <c r="E67" i="17" a="1"/>
  <c r="E67" i="17" s="1"/>
  <c r="F67" i="17" a="1"/>
  <c r="F67" i="17" s="1"/>
  <c r="G67" i="17" a="1"/>
  <c r="G67" i="17" s="1"/>
  <c r="H67" i="17" a="1"/>
  <c r="H67" i="17" s="1"/>
  <c r="I67" i="17" a="1"/>
  <c r="I67" i="17" s="1"/>
  <c r="J67" i="17" a="1"/>
  <c r="J67" i="17" s="1"/>
  <c r="C68" i="17" a="1"/>
  <c r="C68" i="17" s="1"/>
  <c r="D68" i="17" a="1"/>
  <c r="D68" i="17" s="1"/>
  <c r="E68" i="17" a="1"/>
  <c r="E68" i="17" s="1"/>
  <c r="F68" i="17" a="1"/>
  <c r="F68" i="17" s="1"/>
  <c r="G68" i="17" a="1"/>
  <c r="G68" i="17" s="1"/>
  <c r="H68" i="17" a="1"/>
  <c r="H68" i="17" s="1"/>
  <c r="I68" i="17" a="1"/>
  <c r="I68" i="17" s="1"/>
  <c r="J68" i="17" a="1"/>
  <c r="J68" i="17" s="1"/>
  <c r="C69" i="17" a="1"/>
  <c r="C69" i="17" s="1"/>
  <c r="D69" i="17" a="1"/>
  <c r="D69" i="17" s="1"/>
  <c r="E69" i="17" a="1"/>
  <c r="E69" i="17" s="1"/>
  <c r="F69" i="17" a="1"/>
  <c r="F69" i="17" s="1"/>
  <c r="G69" i="17" a="1"/>
  <c r="G69" i="17" s="1"/>
  <c r="H69" i="17" a="1"/>
  <c r="H69" i="17" s="1"/>
  <c r="I69" i="17" a="1"/>
  <c r="I69" i="17" s="1"/>
  <c r="J69" i="17" a="1"/>
  <c r="J69" i="17" s="1"/>
  <c r="C70" i="17" a="1"/>
  <c r="C70" i="17" s="1"/>
  <c r="D70" i="17" a="1"/>
  <c r="D70" i="17" s="1"/>
  <c r="E70" i="17" a="1"/>
  <c r="E70" i="17" s="1"/>
  <c r="F70" i="17" a="1"/>
  <c r="F70" i="17" s="1"/>
  <c r="G70" i="17" a="1"/>
  <c r="G70" i="17" s="1"/>
  <c r="H70" i="17" a="1"/>
  <c r="H70" i="17" s="1"/>
  <c r="I70" i="17" a="1"/>
  <c r="I70" i="17" s="1"/>
  <c r="J70" i="17" a="1"/>
  <c r="J70" i="17" s="1"/>
  <c r="C71" i="17" a="1"/>
  <c r="C71" i="17" s="1"/>
  <c r="D71" i="17" a="1"/>
  <c r="D71" i="17" s="1"/>
  <c r="E71" i="17" a="1"/>
  <c r="E71" i="17" s="1"/>
  <c r="F71" i="17" a="1"/>
  <c r="F71" i="17" s="1"/>
  <c r="G71" i="17" a="1"/>
  <c r="G71" i="17" s="1"/>
  <c r="H71" i="17" a="1"/>
  <c r="H71" i="17" s="1"/>
  <c r="I71" i="17" a="1"/>
  <c r="I71" i="17" s="1"/>
  <c r="J71" i="17" a="1"/>
  <c r="J71" i="17" s="1"/>
  <c r="C72" i="17" a="1"/>
  <c r="C72" i="17" s="1"/>
  <c r="D72" i="17" a="1"/>
  <c r="D72" i="17" s="1"/>
  <c r="E72" i="17" a="1"/>
  <c r="E72" i="17" s="1"/>
  <c r="F72" i="17" a="1"/>
  <c r="F72" i="17" s="1"/>
  <c r="G72" i="17" a="1"/>
  <c r="G72" i="17" s="1"/>
  <c r="H72" i="17" a="1"/>
  <c r="H72" i="17" s="1"/>
  <c r="I72" i="17" a="1"/>
  <c r="I72" i="17" s="1"/>
  <c r="J72" i="17" a="1"/>
  <c r="J72" i="17" s="1"/>
  <c r="C73" i="17" a="1"/>
  <c r="C73" i="17" s="1"/>
  <c r="D73" i="17" a="1"/>
  <c r="D73" i="17" s="1"/>
  <c r="E73" i="17" a="1"/>
  <c r="E73" i="17" s="1"/>
  <c r="F73" i="17" a="1"/>
  <c r="F73" i="17" s="1"/>
  <c r="G73" i="17" a="1"/>
  <c r="G73" i="17" s="1"/>
  <c r="H73" i="17" a="1"/>
  <c r="H73" i="17" s="1"/>
  <c r="I73" i="17" a="1"/>
  <c r="I73" i="17" s="1"/>
  <c r="J73" i="17" a="1"/>
  <c r="J73" i="17" s="1"/>
  <c r="C74" i="17" a="1"/>
  <c r="C74" i="17" s="1"/>
  <c r="D74" i="17" a="1"/>
  <c r="D74" i="17" s="1"/>
  <c r="E74" i="17" a="1"/>
  <c r="E74" i="17" s="1"/>
  <c r="F74" i="17" a="1"/>
  <c r="F74" i="17" s="1"/>
  <c r="G74" i="17" a="1"/>
  <c r="G74" i="17" s="1"/>
  <c r="H74" i="17" a="1"/>
  <c r="H74" i="17" s="1"/>
  <c r="I74" i="17" a="1"/>
  <c r="I74" i="17" s="1"/>
  <c r="J74" i="17" a="1"/>
  <c r="J74" i="17" s="1"/>
  <c r="C75" i="17" a="1"/>
  <c r="C75" i="17" s="1"/>
  <c r="D75" i="17" a="1"/>
  <c r="D75" i="17" s="1"/>
  <c r="E75" i="17" a="1"/>
  <c r="E75" i="17" s="1"/>
  <c r="F75" i="17" a="1"/>
  <c r="F75" i="17" s="1"/>
  <c r="G75" i="17" a="1"/>
  <c r="G75" i="17" s="1"/>
  <c r="H75" i="17" a="1"/>
  <c r="H75" i="17" s="1"/>
  <c r="I75" i="17" a="1"/>
  <c r="I75" i="17" s="1"/>
  <c r="J75" i="17" a="1"/>
  <c r="J75" i="17" s="1"/>
  <c r="C76" i="17" a="1"/>
  <c r="C76" i="17" s="1"/>
  <c r="D76" i="17" a="1"/>
  <c r="D76" i="17" s="1"/>
  <c r="E76" i="17" a="1"/>
  <c r="E76" i="17" s="1"/>
  <c r="F76" i="17" a="1"/>
  <c r="F76" i="17" s="1"/>
  <c r="G76" i="17" a="1"/>
  <c r="G76" i="17" s="1"/>
  <c r="H76" i="17" a="1"/>
  <c r="H76" i="17" s="1"/>
  <c r="I76" i="17" a="1"/>
  <c r="I76" i="17" s="1"/>
  <c r="J76" i="17" a="1"/>
  <c r="J76" i="17" s="1"/>
  <c r="C77" i="17" a="1"/>
  <c r="C77" i="17" s="1"/>
  <c r="D77" i="17" a="1"/>
  <c r="D77" i="17" s="1"/>
  <c r="E77" i="17" a="1"/>
  <c r="E77" i="17" s="1"/>
  <c r="F77" i="17" a="1"/>
  <c r="F77" i="17" s="1"/>
  <c r="G77" i="17" a="1"/>
  <c r="G77" i="17" s="1"/>
  <c r="H77" i="17" a="1"/>
  <c r="H77" i="17" s="1"/>
  <c r="I77" i="17" a="1"/>
  <c r="I77" i="17" s="1"/>
  <c r="J77" i="17" a="1"/>
  <c r="J77" i="17" s="1"/>
  <c r="C78" i="17" a="1"/>
  <c r="C78" i="17" s="1"/>
  <c r="D78" i="17" a="1"/>
  <c r="D78" i="17" s="1"/>
  <c r="E78" i="17" a="1"/>
  <c r="E78" i="17" s="1"/>
  <c r="F78" i="17" a="1"/>
  <c r="F78" i="17" s="1"/>
  <c r="G78" i="17" a="1"/>
  <c r="G78" i="17" s="1"/>
  <c r="H78" i="17" a="1"/>
  <c r="H78" i="17" s="1"/>
  <c r="I78" i="17" a="1"/>
  <c r="I78" i="17" s="1"/>
  <c r="J78" i="17" a="1"/>
  <c r="J78" i="17" s="1"/>
  <c r="C79" i="17" a="1"/>
  <c r="C79" i="17" s="1"/>
  <c r="D79" i="17" a="1"/>
  <c r="D79" i="17" s="1"/>
  <c r="E79" i="17" a="1"/>
  <c r="E79" i="17" s="1"/>
  <c r="F79" i="17" a="1"/>
  <c r="F79" i="17" s="1"/>
  <c r="G79" i="17" a="1"/>
  <c r="G79" i="17" s="1"/>
  <c r="H79" i="17" a="1"/>
  <c r="H79" i="17" s="1"/>
  <c r="I79" i="17" a="1"/>
  <c r="I79" i="17" s="1"/>
  <c r="J79" i="17" a="1"/>
  <c r="J79" i="17" s="1"/>
  <c r="C80" i="17" a="1"/>
  <c r="C80" i="17" s="1"/>
  <c r="D80" i="17" a="1"/>
  <c r="D80" i="17" s="1"/>
  <c r="E80" i="17" a="1"/>
  <c r="E80" i="17" s="1"/>
  <c r="F80" i="17" a="1"/>
  <c r="F80" i="17" s="1"/>
  <c r="G80" i="17" a="1"/>
  <c r="G80" i="17" s="1"/>
  <c r="H80" i="17" a="1"/>
  <c r="H80" i="17" s="1"/>
  <c r="I80" i="17" a="1"/>
  <c r="I80" i="17" s="1"/>
  <c r="J80" i="17" a="1"/>
  <c r="J80" i="17" s="1"/>
  <c r="C81" i="17" a="1"/>
  <c r="C81" i="17" s="1"/>
  <c r="D81" i="17" a="1"/>
  <c r="D81" i="17" s="1"/>
  <c r="E81" i="17" a="1"/>
  <c r="E81" i="17" s="1"/>
  <c r="F81" i="17" a="1"/>
  <c r="F81" i="17" s="1"/>
  <c r="G81" i="17" a="1"/>
  <c r="G81" i="17" s="1"/>
  <c r="H81" i="17" a="1"/>
  <c r="H81" i="17" s="1"/>
  <c r="I81" i="17" a="1"/>
  <c r="I81" i="17" s="1"/>
  <c r="J81" i="17" a="1"/>
  <c r="J81" i="17" s="1"/>
  <c r="C82" i="17" a="1"/>
  <c r="C82" i="17" s="1"/>
  <c r="D82" i="17" a="1"/>
  <c r="D82" i="17" s="1"/>
  <c r="E82" i="17" a="1"/>
  <c r="E82" i="17" s="1"/>
  <c r="F82" i="17" a="1"/>
  <c r="F82" i="17" s="1"/>
  <c r="G82" i="17" a="1"/>
  <c r="G82" i="17" s="1"/>
  <c r="H82" i="17" a="1"/>
  <c r="H82" i="17" s="1"/>
  <c r="I82" i="17" a="1"/>
  <c r="I82" i="17" s="1"/>
  <c r="J82" i="17" a="1"/>
  <c r="J82" i="17" s="1"/>
  <c r="C83" i="17" a="1"/>
  <c r="C83" i="17" s="1"/>
  <c r="D83" i="17" a="1"/>
  <c r="D83" i="17" s="1"/>
  <c r="E83" i="17" a="1"/>
  <c r="E83" i="17" s="1"/>
  <c r="F83" i="17" a="1"/>
  <c r="F83" i="17" s="1"/>
  <c r="G83" i="17" a="1"/>
  <c r="G83" i="17" s="1"/>
  <c r="H83" i="17" a="1"/>
  <c r="H83" i="17" s="1"/>
  <c r="I83" i="17" a="1"/>
  <c r="I83" i="17" s="1"/>
  <c r="J83" i="17" a="1"/>
  <c r="J83" i="17" s="1"/>
  <c r="C84" i="17" a="1"/>
  <c r="C84" i="17" s="1"/>
  <c r="D84" i="17" a="1"/>
  <c r="D84" i="17" s="1"/>
  <c r="E84" i="17" a="1"/>
  <c r="E84" i="17" s="1"/>
  <c r="F84" i="17" a="1"/>
  <c r="F84" i="17" s="1"/>
  <c r="G84" i="17" a="1"/>
  <c r="G84" i="17" s="1"/>
  <c r="H84" i="17" a="1"/>
  <c r="H84" i="17" s="1"/>
  <c r="I84" i="17" a="1"/>
  <c r="I84" i="17" s="1"/>
  <c r="J84" i="17" a="1"/>
  <c r="J84" i="17" s="1"/>
  <c r="C85" i="17" a="1"/>
  <c r="C85" i="17" s="1"/>
  <c r="D85" i="17" a="1"/>
  <c r="D85" i="17" s="1"/>
  <c r="E85" i="17" a="1"/>
  <c r="E85" i="17" s="1"/>
  <c r="F85" i="17" a="1"/>
  <c r="F85" i="17" s="1"/>
  <c r="G85" i="17" a="1"/>
  <c r="G85" i="17" s="1"/>
  <c r="H85" i="17" a="1"/>
  <c r="H85" i="17" s="1"/>
  <c r="I85" i="17" a="1"/>
  <c r="I85" i="17" s="1"/>
  <c r="J85" i="17" a="1"/>
  <c r="J85" i="17" s="1"/>
  <c r="C86" i="17" a="1"/>
  <c r="C86" i="17" s="1"/>
  <c r="D86" i="17" a="1"/>
  <c r="D86" i="17" s="1"/>
  <c r="E86" i="17" a="1"/>
  <c r="E86" i="17" s="1"/>
  <c r="F86" i="17" a="1"/>
  <c r="F86" i="17" s="1"/>
  <c r="G86" i="17" a="1"/>
  <c r="G86" i="17" s="1"/>
  <c r="H86" i="17" a="1"/>
  <c r="H86" i="17" s="1"/>
  <c r="I86" i="17" a="1"/>
  <c r="I86" i="17" s="1"/>
  <c r="J86" i="17" a="1"/>
  <c r="J86" i="17" s="1"/>
  <c r="C87" i="17" a="1"/>
  <c r="C87" i="17" s="1"/>
  <c r="D87" i="17" a="1"/>
  <c r="D87" i="17" s="1"/>
  <c r="E87" i="17" a="1"/>
  <c r="E87" i="17" s="1"/>
  <c r="F87" i="17" a="1"/>
  <c r="F87" i="17" s="1"/>
  <c r="G87" i="17" a="1"/>
  <c r="G87" i="17" s="1"/>
  <c r="H87" i="17" a="1"/>
  <c r="H87" i="17" s="1"/>
  <c r="I87" i="17" a="1"/>
  <c r="I87" i="17" s="1"/>
  <c r="J87" i="17" a="1"/>
  <c r="J87" i="17" s="1"/>
  <c r="C88" i="17" a="1"/>
  <c r="C88" i="17" s="1"/>
  <c r="D88" i="17" a="1"/>
  <c r="D88" i="17" s="1"/>
  <c r="E88" i="17" a="1"/>
  <c r="E88" i="17" s="1"/>
  <c r="F88" i="17" a="1"/>
  <c r="F88" i="17" s="1"/>
  <c r="G88" i="17" a="1"/>
  <c r="G88" i="17" s="1"/>
  <c r="H88" i="17" a="1"/>
  <c r="H88" i="17" s="1"/>
  <c r="I88" i="17" a="1"/>
  <c r="I88" i="17" s="1"/>
  <c r="J88" i="17" a="1"/>
  <c r="J88" i="17" s="1"/>
  <c r="C89" i="17" a="1"/>
  <c r="C89" i="17" s="1"/>
  <c r="D89" i="17" a="1"/>
  <c r="D89" i="17" s="1"/>
  <c r="E89" i="17" a="1"/>
  <c r="E89" i="17" s="1"/>
  <c r="F89" i="17" a="1"/>
  <c r="F89" i="17" s="1"/>
  <c r="G89" i="17" a="1"/>
  <c r="G89" i="17" s="1"/>
  <c r="H89" i="17" a="1"/>
  <c r="H89" i="17" s="1"/>
  <c r="I89" i="17" a="1"/>
  <c r="I89" i="17" s="1"/>
  <c r="J89" i="17" a="1"/>
  <c r="J89" i="17" s="1"/>
  <c r="C90" i="17" a="1"/>
  <c r="C90" i="17" s="1"/>
  <c r="D90" i="17" a="1"/>
  <c r="D90" i="17" s="1"/>
  <c r="E90" i="17" a="1"/>
  <c r="E90" i="17" s="1"/>
  <c r="F90" i="17" a="1"/>
  <c r="F90" i="17" s="1"/>
  <c r="G90" i="17" a="1"/>
  <c r="G90" i="17" s="1"/>
  <c r="H90" i="17" a="1"/>
  <c r="H90" i="17" s="1"/>
  <c r="I90" i="17" a="1"/>
  <c r="I90" i="17" s="1"/>
  <c r="J90" i="17" a="1"/>
  <c r="J90" i="17" s="1"/>
  <c r="C91" i="17" a="1"/>
  <c r="C91" i="17" s="1"/>
  <c r="D91" i="17" a="1"/>
  <c r="D91" i="17" s="1"/>
  <c r="E91" i="17" a="1"/>
  <c r="E91" i="17" s="1"/>
  <c r="F91" i="17" a="1"/>
  <c r="F91" i="17" s="1"/>
  <c r="G91" i="17" a="1"/>
  <c r="G91" i="17" s="1"/>
  <c r="H91" i="17" a="1"/>
  <c r="H91" i="17" s="1"/>
  <c r="I91" i="17" a="1"/>
  <c r="I91" i="17" s="1"/>
  <c r="J91" i="17" a="1"/>
  <c r="J91" i="17" s="1"/>
  <c r="C92" i="17" a="1"/>
  <c r="C92" i="17" s="1"/>
  <c r="D92" i="17" a="1"/>
  <c r="D92" i="17" s="1"/>
  <c r="E92" i="17" a="1"/>
  <c r="E92" i="17" s="1"/>
  <c r="F92" i="17" a="1"/>
  <c r="F92" i="17" s="1"/>
  <c r="G92" i="17" a="1"/>
  <c r="G92" i="17" s="1"/>
  <c r="H92" i="17" a="1"/>
  <c r="H92" i="17" s="1"/>
  <c r="I92" i="17" a="1"/>
  <c r="I92" i="17" s="1"/>
  <c r="J92" i="17" a="1"/>
  <c r="J92" i="17" s="1"/>
  <c r="C93" i="17" a="1"/>
  <c r="C93" i="17" s="1"/>
  <c r="D93" i="17" a="1"/>
  <c r="D93" i="17" s="1"/>
  <c r="E93" i="17" a="1"/>
  <c r="E93" i="17" s="1"/>
  <c r="F93" i="17" a="1"/>
  <c r="F93" i="17" s="1"/>
  <c r="G93" i="17" a="1"/>
  <c r="G93" i="17" s="1"/>
  <c r="H93" i="17" a="1"/>
  <c r="H93" i="17" s="1"/>
  <c r="I93" i="17" a="1"/>
  <c r="I93" i="17" s="1"/>
  <c r="J93" i="17" a="1"/>
  <c r="J93" i="17" s="1"/>
  <c r="C94" i="17" a="1"/>
  <c r="C94" i="17" s="1"/>
  <c r="D94" i="17" a="1"/>
  <c r="D94" i="17" s="1"/>
  <c r="E94" i="17" a="1"/>
  <c r="E94" i="17" s="1"/>
  <c r="F94" i="17" a="1"/>
  <c r="F94" i="17" s="1"/>
  <c r="G94" i="17" a="1"/>
  <c r="G94" i="17" s="1"/>
  <c r="H94" i="17" a="1"/>
  <c r="H94" i="17" s="1"/>
  <c r="I94" i="17" a="1"/>
  <c r="I94" i="17" s="1"/>
  <c r="J94" i="17" a="1"/>
  <c r="J94" i="17" s="1"/>
  <c r="C95" i="17" a="1"/>
  <c r="C95" i="17" s="1"/>
  <c r="D95" i="17" a="1"/>
  <c r="D95" i="17" s="1"/>
  <c r="E95" i="17" a="1"/>
  <c r="E95" i="17" s="1"/>
  <c r="F95" i="17" a="1"/>
  <c r="F95" i="17" s="1"/>
  <c r="G95" i="17" a="1"/>
  <c r="G95" i="17" s="1"/>
  <c r="H95" i="17" a="1"/>
  <c r="H95" i="17" s="1"/>
  <c r="I95" i="17" a="1"/>
  <c r="I95" i="17" s="1"/>
  <c r="J95" i="17" a="1"/>
  <c r="J95" i="17" s="1"/>
  <c r="C96" i="17" a="1"/>
  <c r="C96" i="17" s="1"/>
  <c r="D96" i="17" a="1"/>
  <c r="D96" i="17" s="1"/>
  <c r="E96" i="17" a="1"/>
  <c r="E96" i="17" s="1"/>
  <c r="F96" i="17" a="1"/>
  <c r="F96" i="17" s="1"/>
  <c r="G96" i="17" a="1"/>
  <c r="G96" i="17" s="1"/>
  <c r="H96" i="17" a="1"/>
  <c r="H96" i="17" s="1"/>
  <c r="I96" i="17" a="1"/>
  <c r="I96" i="17" s="1"/>
  <c r="J96" i="17" a="1"/>
  <c r="J96" i="17" s="1"/>
  <c r="C97" i="17" a="1"/>
  <c r="C97" i="17" s="1"/>
  <c r="D97" i="17" a="1"/>
  <c r="D97" i="17" s="1"/>
  <c r="E97" i="17" a="1"/>
  <c r="E97" i="17" s="1"/>
  <c r="F97" i="17" a="1"/>
  <c r="F97" i="17" s="1"/>
  <c r="G97" i="17" a="1"/>
  <c r="G97" i="17" s="1"/>
  <c r="H97" i="17" a="1"/>
  <c r="H97" i="17" s="1"/>
  <c r="I97" i="17" a="1"/>
  <c r="I97" i="17" s="1"/>
  <c r="J97" i="17" a="1"/>
  <c r="J97" i="17" s="1"/>
  <c r="C98" i="17" a="1"/>
  <c r="C98" i="17" s="1"/>
  <c r="D98" i="17" a="1"/>
  <c r="D98" i="17" s="1"/>
  <c r="E98" i="17" a="1"/>
  <c r="E98" i="17" s="1"/>
  <c r="F98" i="17" a="1"/>
  <c r="F98" i="17" s="1"/>
  <c r="G98" i="17" a="1"/>
  <c r="G98" i="17" s="1"/>
  <c r="H98" i="17" a="1"/>
  <c r="H98" i="17" s="1"/>
  <c r="I98" i="17" a="1"/>
  <c r="I98" i="17" s="1"/>
  <c r="J98" i="17" a="1"/>
  <c r="J98" i="17" s="1"/>
  <c r="C99" i="17" a="1"/>
  <c r="C99" i="17" s="1"/>
  <c r="D99" i="17" a="1"/>
  <c r="D99" i="17" s="1"/>
  <c r="E99" i="17" a="1"/>
  <c r="E99" i="17" s="1"/>
  <c r="F99" i="17" a="1"/>
  <c r="F99" i="17" s="1"/>
  <c r="G99" i="17" a="1"/>
  <c r="G99" i="17" s="1"/>
  <c r="H99" i="17" a="1"/>
  <c r="H99" i="17" s="1"/>
  <c r="I99" i="17" a="1"/>
  <c r="I99" i="17" s="1"/>
  <c r="J99" i="17" a="1"/>
  <c r="J99" i="17" s="1"/>
  <c r="C100" i="17" a="1"/>
  <c r="C100" i="17" s="1"/>
  <c r="D100" i="17" a="1"/>
  <c r="D100" i="17" s="1"/>
  <c r="E100" i="17" a="1"/>
  <c r="E100" i="17" s="1"/>
  <c r="F100" i="17" a="1"/>
  <c r="F100" i="17" s="1"/>
  <c r="G100" i="17" a="1"/>
  <c r="G100" i="17" s="1"/>
  <c r="H100" i="17" a="1"/>
  <c r="H100" i="17" s="1"/>
  <c r="I100" i="17" a="1"/>
  <c r="I100" i="17" s="1"/>
  <c r="J100" i="17" a="1"/>
  <c r="J100" i="17" s="1"/>
  <c r="C101" i="17" a="1"/>
  <c r="C101" i="17" s="1"/>
  <c r="D101" i="17" a="1"/>
  <c r="D101" i="17" s="1"/>
  <c r="E101" i="17" a="1"/>
  <c r="E101" i="17" s="1"/>
  <c r="F101" i="17" a="1"/>
  <c r="F101" i="17" s="1"/>
  <c r="G101" i="17" a="1"/>
  <c r="G101" i="17" s="1"/>
  <c r="H101" i="17" a="1"/>
  <c r="H101" i="17" s="1"/>
  <c r="I101" i="17" a="1"/>
  <c r="I101" i="17" s="1"/>
  <c r="J101" i="17" a="1"/>
  <c r="J101" i="17" s="1"/>
  <c r="C102" i="17" a="1"/>
  <c r="C102" i="17" s="1"/>
  <c r="D102" i="17" a="1"/>
  <c r="D102" i="17" s="1"/>
  <c r="E102" i="17" a="1"/>
  <c r="E102" i="17" s="1"/>
  <c r="F102" i="17" a="1"/>
  <c r="F102" i="17" s="1"/>
  <c r="G102" i="17" a="1"/>
  <c r="G102" i="17" s="1"/>
  <c r="H102" i="17" a="1"/>
  <c r="H102" i="17" s="1"/>
  <c r="I102" i="17" a="1"/>
  <c r="I102" i="17" s="1"/>
  <c r="J102" i="17" a="1"/>
  <c r="J102" i="17" s="1"/>
  <c r="C103" i="17" a="1"/>
  <c r="C103" i="17" s="1"/>
  <c r="D103" i="17" a="1"/>
  <c r="D103" i="17" s="1"/>
  <c r="E103" i="17" a="1"/>
  <c r="E103" i="17" s="1"/>
  <c r="F103" i="17" a="1"/>
  <c r="F103" i="17" s="1"/>
  <c r="G103" i="17" a="1"/>
  <c r="G103" i="17" s="1"/>
  <c r="H103" i="17" a="1"/>
  <c r="H103" i="17" s="1"/>
  <c r="I103" i="17" a="1"/>
  <c r="I103" i="17" s="1"/>
  <c r="J103" i="17" a="1"/>
  <c r="J103" i="17" s="1"/>
  <c r="C104" i="17" a="1"/>
  <c r="C104" i="17" s="1"/>
  <c r="D104" i="17" a="1"/>
  <c r="D104" i="17" s="1"/>
  <c r="E104" i="17" a="1"/>
  <c r="E104" i="17" s="1"/>
  <c r="F104" i="17" a="1"/>
  <c r="F104" i="17" s="1"/>
  <c r="G104" i="17" a="1"/>
  <c r="G104" i="17" s="1"/>
  <c r="H104" i="17" a="1"/>
  <c r="H104" i="17" s="1"/>
  <c r="I104" i="17" a="1"/>
  <c r="I104" i="17" s="1"/>
  <c r="J104" i="17" a="1"/>
  <c r="J104" i="17" s="1"/>
  <c r="C105" i="17" a="1"/>
  <c r="C105" i="17" s="1"/>
  <c r="D105" i="17" a="1"/>
  <c r="D105" i="17" s="1"/>
  <c r="E105" i="17" a="1"/>
  <c r="E105" i="17" s="1"/>
  <c r="F105" i="17" a="1"/>
  <c r="F105" i="17" s="1"/>
  <c r="G105" i="17" a="1"/>
  <c r="G105" i="17" s="1"/>
  <c r="H105" i="17" a="1"/>
  <c r="H105" i="17" s="1"/>
  <c r="I105" i="17" a="1"/>
  <c r="I105" i="17" s="1"/>
  <c r="J105" i="17" a="1"/>
  <c r="J105" i="17" s="1"/>
  <c r="C106" i="17" a="1"/>
  <c r="C106" i="17" s="1"/>
  <c r="D106" i="17" a="1"/>
  <c r="D106" i="17" s="1"/>
  <c r="E106" i="17" a="1"/>
  <c r="E106" i="17" s="1"/>
  <c r="F106" i="17" a="1"/>
  <c r="F106" i="17" s="1"/>
  <c r="G106" i="17" a="1"/>
  <c r="G106" i="17" s="1"/>
  <c r="H106" i="17" a="1"/>
  <c r="H106" i="17" s="1"/>
  <c r="I106" i="17" a="1"/>
  <c r="I106" i="17" s="1"/>
  <c r="J106" i="17" a="1"/>
  <c r="J106" i="17" s="1"/>
  <c r="C107" i="17" a="1"/>
  <c r="C107" i="17" s="1"/>
  <c r="D107" i="17" a="1"/>
  <c r="D107" i="17" s="1"/>
  <c r="E107" i="17" a="1"/>
  <c r="E107" i="17" s="1"/>
  <c r="F107" i="17" a="1"/>
  <c r="F107" i="17" s="1"/>
  <c r="G107" i="17" a="1"/>
  <c r="G107" i="17" s="1"/>
  <c r="H107" i="17" a="1"/>
  <c r="H107" i="17" s="1"/>
  <c r="I107" i="17" a="1"/>
  <c r="I107" i="17" s="1"/>
  <c r="J107" i="17" a="1"/>
  <c r="J107" i="17" s="1"/>
  <c r="C108" i="17" a="1"/>
  <c r="C108" i="17" s="1"/>
  <c r="D108" i="17" a="1"/>
  <c r="D108" i="17" s="1"/>
  <c r="E108" i="17" a="1"/>
  <c r="E108" i="17" s="1"/>
  <c r="F108" i="17" a="1"/>
  <c r="F108" i="17" s="1"/>
  <c r="G108" i="17" a="1"/>
  <c r="G108" i="17" s="1"/>
  <c r="H108" i="17" a="1"/>
  <c r="H108" i="17" s="1"/>
  <c r="I108" i="17" a="1"/>
  <c r="I108" i="17" s="1"/>
  <c r="J108" i="17" a="1"/>
  <c r="J108" i="17" s="1"/>
  <c r="C109" i="17" a="1"/>
  <c r="C109" i="17" s="1"/>
  <c r="D109" i="17" a="1"/>
  <c r="D109" i="17" s="1"/>
  <c r="E109" i="17" a="1"/>
  <c r="E109" i="17" s="1"/>
  <c r="F109" i="17" a="1"/>
  <c r="F109" i="17" s="1"/>
  <c r="G109" i="17" a="1"/>
  <c r="G109" i="17" s="1"/>
  <c r="H109" i="17" a="1"/>
  <c r="H109" i="17" s="1"/>
  <c r="I109" i="17" a="1"/>
  <c r="I109" i="17" s="1"/>
  <c r="J109" i="17" a="1"/>
  <c r="J109" i="17" s="1"/>
  <c r="C110" i="17" a="1"/>
  <c r="C110" i="17" s="1"/>
  <c r="D110" i="17" a="1"/>
  <c r="D110" i="17" s="1"/>
  <c r="E110" i="17" a="1"/>
  <c r="E110" i="17" s="1"/>
  <c r="F110" i="17" a="1"/>
  <c r="F110" i="17" s="1"/>
  <c r="G110" i="17" a="1"/>
  <c r="G110" i="17" s="1"/>
  <c r="H110" i="17" a="1"/>
  <c r="H110" i="17" s="1"/>
  <c r="I110" i="17" a="1"/>
  <c r="I110" i="17" s="1"/>
  <c r="J110" i="17" a="1"/>
  <c r="J110" i="17" s="1"/>
  <c r="C111" i="17" a="1"/>
  <c r="C111" i="17" s="1"/>
  <c r="D111" i="17" a="1"/>
  <c r="D111" i="17" s="1"/>
  <c r="E111" i="17" a="1"/>
  <c r="E111" i="17" s="1"/>
  <c r="F111" i="17" a="1"/>
  <c r="F111" i="17" s="1"/>
  <c r="G111" i="17" a="1"/>
  <c r="G111" i="17" s="1"/>
  <c r="H111" i="17" a="1"/>
  <c r="H111" i="17" s="1"/>
  <c r="I111" i="17" a="1"/>
  <c r="I111" i="17" s="1"/>
  <c r="J111" i="17" a="1"/>
  <c r="J111" i="17" s="1"/>
  <c r="C112" i="17" a="1"/>
  <c r="C112" i="17" s="1"/>
  <c r="D112" i="17" a="1"/>
  <c r="D112" i="17" s="1"/>
  <c r="E112" i="17" a="1"/>
  <c r="E112" i="17" s="1"/>
  <c r="F112" i="17" a="1"/>
  <c r="F112" i="17" s="1"/>
  <c r="G112" i="17" a="1"/>
  <c r="G112" i="17" s="1"/>
  <c r="H112" i="17" a="1"/>
  <c r="H112" i="17" s="1"/>
  <c r="I112" i="17" a="1"/>
  <c r="I112" i="17" s="1"/>
  <c r="J112" i="17" a="1"/>
  <c r="J112" i="17" s="1"/>
  <c r="C113" i="17" a="1"/>
  <c r="C113" i="17" s="1"/>
  <c r="D113" i="17" a="1"/>
  <c r="D113" i="17" s="1"/>
  <c r="E113" i="17" a="1"/>
  <c r="E113" i="17" s="1"/>
  <c r="F113" i="17" a="1"/>
  <c r="F113" i="17" s="1"/>
  <c r="G113" i="17" a="1"/>
  <c r="G113" i="17" s="1"/>
  <c r="H113" i="17" a="1"/>
  <c r="H113" i="17" s="1"/>
  <c r="I113" i="17" a="1"/>
  <c r="I113" i="17" s="1"/>
  <c r="J113" i="17" a="1"/>
  <c r="J113" i="17" s="1"/>
  <c r="C114" i="17" a="1"/>
  <c r="C114" i="17" s="1"/>
  <c r="D114" i="17" a="1"/>
  <c r="D114" i="17" s="1"/>
  <c r="E114" i="17" a="1"/>
  <c r="E114" i="17" s="1"/>
  <c r="F114" i="17" a="1"/>
  <c r="F114" i="17" s="1"/>
  <c r="G114" i="17" a="1"/>
  <c r="G114" i="17" s="1"/>
  <c r="H114" i="17" a="1"/>
  <c r="H114" i="17" s="1"/>
  <c r="I114" i="17" a="1"/>
  <c r="I114" i="17" s="1"/>
  <c r="J114" i="17" a="1"/>
  <c r="J114" i="17" s="1"/>
  <c r="C115" i="17" a="1"/>
  <c r="C115" i="17" s="1"/>
  <c r="D115" i="17" a="1"/>
  <c r="D115" i="17" s="1"/>
  <c r="E115" i="17" a="1"/>
  <c r="E115" i="17" s="1"/>
  <c r="F115" i="17" a="1"/>
  <c r="F115" i="17" s="1"/>
  <c r="G115" i="17" a="1"/>
  <c r="G115" i="17" s="1"/>
  <c r="H115" i="17" a="1"/>
  <c r="H115" i="17" s="1"/>
  <c r="I115" i="17" a="1"/>
  <c r="I115" i="17" s="1"/>
  <c r="J115" i="17" a="1"/>
  <c r="J115" i="17" s="1"/>
  <c r="C116" i="17" a="1"/>
  <c r="C116" i="17" s="1"/>
  <c r="D116" i="17" a="1"/>
  <c r="D116" i="17" s="1"/>
  <c r="E116" i="17" a="1"/>
  <c r="E116" i="17" s="1"/>
  <c r="F116" i="17" a="1"/>
  <c r="F116" i="17" s="1"/>
  <c r="G116" i="17" a="1"/>
  <c r="G116" i="17" s="1"/>
  <c r="H116" i="17" a="1"/>
  <c r="H116" i="17" s="1"/>
  <c r="I116" i="17" a="1"/>
  <c r="I116" i="17" s="1"/>
  <c r="J116" i="17" a="1"/>
  <c r="J116" i="17" s="1"/>
  <c r="C117" i="17" a="1"/>
  <c r="C117" i="17" s="1"/>
  <c r="D117" i="17" a="1"/>
  <c r="D117" i="17" s="1"/>
  <c r="E117" i="17" a="1"/>
  <c r="E117" i="17" s="1"/>
  <c r="F117" i="17" a="1"/>
  <c r="F117" i="17" s="1"/>
  <c r="G117" i="17" a="1"/>
  <c r="G117" i="17" s="1"/>
  <c r="H117" i="17" a="1"/>
  <c r="H117" i="17" s="1"/>
  <c r="I117" i="17" a="1"/>
  <c r="I117" i="17" s="1"/>
  <c r="J117" i="17" a="1"/>
  <c r="J117" i="17" s="1"/>
  <c r="C118" i="17" a="1"/>
  <c r="C118" i="17" s="1"/>
  <c r="D118" i="17" a="1"/>
  <c r="D118" i="17" s="1"/>
  <c r="E118" i="17" a="1"/>
  <c r="E118" i="17" s="1"/>
  <c r="F118" i="17" a="1"/>
  <c r="F118" i="17" s="1"/>
  <c r="G118" i="17" a="1"/>
  <c r="G118" i="17" s="1"/>
  <c r="H118" i="17" a="1"/>
  <c r="H118" i="17" s="1"/>
  <c r="I118" i="17" a="1"/>
  <c r="I118" i="17" s="1"/>
  <c r="J118" i="17" a="1"/>
  <c r="J118" i="17" s="1"/>
  <c r="C119" i="17" a="1"/>
  <c r="C119" i="17" s="1"/>
  <c r="D119" i="17" a="1"/>
  <c r="D119" i="17" s="1"/>
  <c r="E119" i="17" a="1"/>
  <c r="E119" i="17" s="1"/>
  <c r="F119" i="17" a="1"/>
  <c r="F119" i="17" s="1"/>
  <c r="G119" i="17" a="1"/>
  <c r="G119" i="17" s="1"/>
  <c r="H119" i="17" a="1"/>
  <c r="H119" i="17" s="1"/>
  <c r="I119" i="17" a="1"/>
  <c r="I119" i="17" s="1"/>
  <c r="J119" i="17" a="1"/>
  <c r="J119" i="17" s="1"/>
  <c r="C120" i="17" a="1"/>
  <c r="C120" i="17" s="1"/>
  <c r="D120" i="17" a="1"/>
  <c r="D120" i="17" s="1"/>
  <c r="E120" i="17" a="1"/>
  <c r="E120" i="17" s="1"/>
  <c r="F120" i="17" a="1"/>
  <c r="F120" i="17" s="1"/>
  <c r="G120" i="17" a="1"/>
  <c r="G120" i="17" s="1"/>
  <c r="H120" i="17" a="1"/>
  <c r="H120" i="17" s="1"/>
  <c r="I120" i="17" a="1"/>
  <c r="I120" i="17" s="1"/>
  <c r="J120" i="17" a="1"/>
  <c r="J120" i="17" s="1"/>
  <c r="C121" i="17" a="1"/>
  <c r="C121" i="17" s="1"/>
  <c r="D121" i="17" a="1"/>
  <c r="D121" i="17" s="1"/>
  <c r="E121" i="17" a="1"/>
  <c r="E121" i="17" s="1"/>
  <c r="F121" i="17" a="1"/>
  <c r="F121" i="17" s="1"/>
  <c r="G121" i="17" a="1"/>
  <c r="G121" i="17" s="1"/>
  <c r="H121" i="17" a="1"/>
  <c r="H121" i="17" s="1"/>
  <c r="I121" i="17" a="1"/>
  <c r="I121" i="17" s="1"/>
  <c r="J121" i="17" a="1"/>
  <c r="J121" i="17" s="1"/>
  <c r="C122" i="17" a="1"/>
  <c r="C122" i="17" s="1"/>
  <c r="D122" i="17" a="1"/>
  <c r="D122" i="17" s="1"/>
  <c r="E122" i="17" a="1"/>
  <c r="E122" i="17" s="1"/>
  <c r="F122" i="17" a="1"/>
  <c r="F122" i="17" s="1"/>
  <c r="G122" i="17" a="1"/>
  <c r="G122" i="17" s="1"/>
  <c r="H122" i="17" a="1"/>
  <c r="H122" i="17" s="1"/>
  <c r="I122" i="17" a="1"/>
  <c r="I122" i="17" s="1"/>
  <c r="J122" i="17" a="1"/>
  <c r="J122" i="17" s="1"/>
  <c r="C123" i="17" a="1"/>
  <c r="C123" i="17" s="1"/>
  <c r="D123" i="17" a="1"/>
  <c r="D123" i="17" s="1"/>
  <c r="E123" i="17" a="1"/>
  <c r="E123" i="17" s="1"/>
  <c r="F123" i="17" a="1"/>
  <c r="F123" i="17" s="1"/>
  <c r="G123" i="17" a="1"/>
  <c r="G123" i="17" s="1"/>
  <c r="H123" i="17" a="1"/>
  <c r="H123" i="17" s="1"/>
  <c r="I123" i="17" a="1"/>
  <c r="I123" i="17" s="1"/>
  <c r="J123" i="17" a="1"/>
  <c r="J123" i="17" s="1"/>
  <c r="C124" i="17" a="1"/>
  <c r="C124" i="17" s="1"/>
  <c r="D124" i="17" a="1"/>
  <c r="D124" i="17" s="1"/>
  <c r="E124" i="17" a="1"/>
  <c r="E124" i="17" s="1"/>
  <c r="F124" i="17" a="1"/>
  <c r="F124" i="17" s="1"/>
  <c r="G124" i="17" a="1"/>
  <c r="G124" i="17" s="1"/>
  <c r="H124" i="17" a="1"/>
  <c r="H124" i="17" s="1"/>
  <c r="I124" i="17" a="1"/>
  <c r="I124" i="17" s="1"/>
  <c r="J124" i="17" a="1"/>
  <c r="J124" i="17" s="1"/>
  <c r="C125" i="17" a="1"/>
  <c r="C125" i="17" s="1"/>
  <c r="D125" i="17" a="1"/>
  <c r="D125" i="17" s="1"/>
  <c r="E125" i="17" a="1"/>
  <c r="E125" i="17" s="1"/>
  <c r="F125" i="17" a="1"/>
  <c r="F125" i="17" s="1"/>
  <c r="G125" i="17" a="1"/>
  <c r="G125" i="17" s="1"/>
  <c r="H125" i="17" a="1"/>
  <c r="H125" i="17" s="1"/>
  <c r="I125" i="17" a="1"/>
  <c r="I125" i="17" s="1"/>
  <c r="J125" i="17" a="1"/>
  <c r="J125" i="17" s="1"/>
  <c r="C126" i="17" a="1"/>
  <c r="C126" i="17" s="1"/>
  <c r="D126" i="17" a="1"/>
  <c r="D126" i="17" s="1"/>
  <c r="E126" i="17" a="1"/>
  <c r="E126" i="17" s="1"/>
  <c r="F126" i="17" a="1"/>
  <c r="F126" i="17" s="1"/>
  <c r="G126" i="17" a="1"/>
  <c r="G126" i="17" s="1"/>
  <c r="H126" i="17" a="1"/>
  <c r="H126" i="17" s="1"/>
  <c r="I126" i="17" a="1"/>
  <c r="I126" i="17" s="1"/>
  <c r="J126" i="17" a="1"/>
  <c r="J126" i="17" s="1"/>
  <c r="C127" i="17" a="1"/>
  <c r="C127" i="17" s="1"/>
  <c r="D127" i="17" a="1"/>
  <c r="D127" i="17" s="1"/>
  <c r="E127" i="17" a="1"/>
  <c r="E127" i="17" s="1"/>
  <c r="F127" i="17" a="1"/>
  <c r="F127" i="17" s="1"/>
  <c r="G127" i="17" a="1"/>
  <c r="G127" i="17" s="1"/>
  <c r="H127" i="17" a="1"/>
  <c r="H127" i="17" s="1"/>
  <c r="I127" i="17" a="1"/>
  <c r="I127" i="17" s="1"/>
  <c r="J127" i="17" a="1"/>
  <c r="J127" i="17" s="1"/>
  <c r="C128" i="17" a="1"/>
  <c r="C128" i="17" s="1"/>
  <c r="D128" i="17" a="1"/>
  <c r="D128" i="17" s="1"/>
  <c r="E128" i="17" a="1"/>
  <c r="E128" i="17" s="1"/>
  <c r="F128" i="17" a="1"/>
  <c r="F128" i="17" s="1"/>
  <c r="G128" i="17" a="1"/>
  <c r="G128" i="17" s="1"/>
  <c r="H128" i="17" a="1"/>
  <c r="H128" i="17" s="1"/>
  <c r="I128" i="17" a="1"/>
  <c r="I128" i="17" s="1"/>
  <c r="J128" i="17" a="1"/>
  <c r="J128" i="17" s="1"/>
  <c r="C129" i="17" a="1"/>
  <c r="C129" i="17" s="1"/>
  <c r="D129" i="17" a="1"/>
  <c r="D129" i="17" s="1"/>
  <c r="E129" i="17" a="1"/>
  <c r="E129" i="17" s="1"/>
  <c r="F129" i="17" a="1"/>
  <c r="F129" i="17" s="1"/>
  <c r="G129" i="17" a="1"/>
  <c r="G129" i="17" s="1"/>
  <c r="H129" i="17" a="1"/>
  <c r="H129" i="17" s="1"/>
  <c r="I129" i="17" a="1"/>
  <c r="I129" i="17" s="1"/>
  <c r="J129" i="17" a="1"/>
  <c r="J129" i="17" s="1"/>
  <c r="C130" i="17" a="1"/>
  <c r="C130" i="17" s="1"/>
  <c r="D130" i="17" a="1"/>
  <c r="D130" i="17" s="1"/>
  <c r="E130" i="17" a="1"/>
  <c r="E130" i="17" s="1"/>
  <c r="F130" i="17" a="1"/>
  <c r="F130" i="17" s="1"/>
  <c r="G130" i="17" a="1"/>
  <c r="G130" i="17" s="1"/>
  <c r="H130" i="17" a="1"/>
  <c r="H130" i="17" s="1"/>
  <c r="I130" i="17" a="1"/>
  <c r="I130" i="17" s="1"/>
  <c r="J130" i="17" a="1"/>
  <c r="J130" i="17" s="1"/>
  <c r="C131" i="17" a="1"/>
  <c r="C131" i="17" s="1"/>
  <c r="D131" i="17" a="1"/>
  <c r="D131" i="17" s="1"/>
  <c r="E131" i="17" a="1"/>
  <c r="E131" i="17" s="1"/>
  <c r="F131" i="17" a="1"/>
  <c r="F131" i="17" s="1"/>
  <c r="G131" i="17" a="1"/>
  <c r="G131" i="17" s="1"/>
  <c r="H131" i="17" a="1"/>
  <c r="H131" i="17" s="1"/>
  <c r="I131" i="17" a="1"/>
  <c r="I131" i="17" s="1"/>
  <c r="J131" i="17" a="1"/>
  <c r="J131" i="17" s="1"/>
  <c r="C132" i="17" a="1"/>
  <c r="C132" i="17" s="1"/>
  <c r="D132" i="17" a="1"/>
  <c r="D132" i="17" s="1"/>
  <c r="E132" i="17" a="1"/>
  <c r="E132" i="17" s="1"/>
  <c r="F132" i="17" a="1"/>
  <c r="F132" i="17" s="1"/>
  <c r="G132" i="17" a="1"/>
  <c r="G132" i="17" s="1"/>
  <c r="H132" i="17" a="1"/>
  <c r="H132" i="17" s="1"/>
  <c r="I132" i="17" a="1"/>
  <c r="I132" i="17" s="1"/>
  <c r="J132" i="17" a="1"/>
  <c r="J132" i="17" s="1"/>
  <c r="C133" i="17" a="1"/>
  <c r="C133" i="17" s="1"/>
  <c r="D133" i="17" a="1"/>
  <c r="D133" i="17" s="1"/>
  <c r="E133" i="17" a="1"/>
  <c r="E133" i="17" s="1"/>
  <c r="F133" i="17" a="1"/>
  <c r="F133" i="17" s="1"/>
  <c r="G133" i="17" a="1"/>
  <c r="G133" i="17" s="1"/>
  <c r="H133" i="17" a="1"/>
  <c r="H133" i="17" s="1"/>
  <c r="I133" i="17" a="1"/>
  <c r="I133" i="17" s="1"/>
  <c r="J133" i="17" a="1"/>
  <c r="J133" i="17" s="1"/>
  <c r="C134" i="17" a="1"/>
  <c r="C134" i="17" s="1"/>
  <c r="D134" i="17" a="1"/>
  <c r="D134" i="17" s="1"/>
  <c r="E134" i="17" a="1"/>
  <c r="E134" i="17" s="1"/>
  <c r="F134" i="17" a="1"/>
  <c r="F134" i="17" s="1"/>
  <c r="G134" i="17" a="1"/>
  <c r="G134" i="17" s="1"/>
  <c r="H134" i="17" a="1"/>
  <c r="H134" i="17" s="1"/>
  <c r="I134" i="17" a="1"/>
  <c r="I134" i="17" s="1"/>
  <c r="J134" i="17" a="1"/>
  <c r="J134" i="17" s="1"/>
  <c r="C135" i="17" a="1"/>
  <c r="C135" i="17" s="1"/>
  <c r="D135" i="17" a="1"/>
  <c r="D135" i="17" s="1"/>
  <c r="E135" i="17" a="1"/>
  <c r="E135" i="17" s="1"/>
  <c r="F135" i="17" a="1"/>
  <c r="F135" i="17" s="1"/>
  <c r="G135" i="17" a="1"/>
  <c r="G135" i="17" s="1"/>
  <c r="H135" i="17" a="1"/>
  <c r="H135" i="17" s="1"/>
  <c r="I135" i="17" a="1"/>
  <c r="I135" i="17" s="1"/>
  <c r="J135" i="17" a="1"/>
  <c r="J135" i="17" s="1"/>
  <c r="C136" i="17" a="1"/>
  <c r="C136" i="17" s="1"/>
  <c r="D136" i="17" a="1"/>
  <c r="D136" i="17" s="1"/>
  <c r="E136" i="17" a="1"/>
  <c r="E136" i="17" s="1"/>
  <c r="F136" i="17" a="1"/>
  <c r="F136" i="17" s="1"/>
  <c r="G136" i="17" a="1"/>
  <c r="G136" i="17" s="1"/>
  <c r="H136" i="17" a="1"/>
  <c r="H136" i="17" s="1"/>
  <c r="I136" i="17" a="1"/>
  <c r="I136" i="17" s="1"/>
  <c r="J136" i="17" a="1"/>
  <c r="J136" i="17" s="1"/>
  <c r="C137" i="17" a="1"/>
  <c r="C137" i="17" s="1"/>
  <c r="D137" i="17" a="1"/>
  <c r="D137" i="17" s="1"/>
  <c r="E137" i="17" a="1"/>
  <c r="E137" i="17" s="1"/>
  <c r="F137" i="17" a="1"/>
  <c r="F137" i="17" s="1"/>
  <c r="G137" i="17" a="1"/>
  <c r="G137" i="17" s="1"/>
  <c r="H137" i="17" a="1"/>
  <c r="H137" i="17" s="1"/>
  <c r="I137" i="17" a="1"/>
  <c r="I137" i="17" s="1"/>
  <c r="J137" i="17" a="1"/>
  <c r="J137" i="17" s="1"/>
  <c r="C138" i="17" a="1"/>
  <c r="C138" i="17" s="1"/>
  <c r="D138" i="17" a="1"/>
  <c r="D138" i="17" s="1"/>
  <c r="E138" i="17" a="1"/>
  <c r="E138" i="17" s="1"/>
  <c r="F138" i="17" a="1"/>
  <c r="F138" i="17" s="1"/>
  <c r="G138" i="17" a="1"/>
  <c r="G138" i="17" s="1"/>
  <c r="H138" i="17" a="1"/>
  <c r="H138" i="17" s="1"/>
  <c r="I138" i="17" a="1"/>
  <c r="I138" i="17" s="1"/>
  <c r="J138" i="17" a="1"/>
  <c r="J138" i="17" s="1"/>
  <c r="C139" i="17" a="1"/>
  <c r="C139" i="17" s="1"/>
  <c r="D139" i="17" a="1"/>
  <c r="D139" i="17" s="1"/>
  <c r="E139" i="17" a="1"/>
  <c r="E139" i="17" s="1"/>
  <c r="F139" i="17" a="1"/>
  <c r="F139" i="17" s="1"/>
  <c r="G139" i="17" a="1"/>
  <c r="G139" i="17" s="1"/>
  <c r="H139" i="17" a="1"/>
  <c r="H139" i="17" s="1"/>
  <c r="I139" i="17" a="1"/>
  <c r="I139" i="17" s="1"/>
  <c r="J139" i="17" a="1"/>
  <c r="J139" i="17" s="1"/>
  <c r="C140" i="17" a="1"/>
  <c r="C140" i="17" s="1"/>
  <c r="D140" i="17" a="1"/>
  <c r="D140" i="17" s="1"/>
  <c r="E140" i="17" a="1"/>
  <c r="E140" i="17" s="1"/>
  <c r="F140" i="17" a="1"/>
  <c r="F140" i="17" s="1"/>
  <c r="G140" i="17" a="1"/>
  <c r="G140" i="17" s="1"/>
  <c r="H140" i="17" a="1"/>
  <c r="H140" i="17" s="1"/>
  <c r="I140" i="17" a="1"/>
  <c r="I140" i="17" s="1"/>
  <c r="J140" i="17" a="1"/>
  <c r="J140" i="17" s="1"/>
  <c r="C141" i="17" a="1"/>
  <c r="C141" i="17" s="1"/>
  <c r="D141" i="17" a="1"/>
  <c r="D141" i="17" s="1"/>
  <c r="E141" i="17" a="1"/>
  <c r="E141" i="17" s="1"/>
  <c r="F141" i="17" a="1"/>
  <c r="F141" i="17" s="1"/>
  <c r="G141" i="17" a="1"/>
  <c r="G141" i="17" s="1"/>
  <c r="H141" i="17" a="1"/>
  <c r="H141" i="17" s="1"/>
  <c r="I141" i="17" a="1"/>
  <c r="I141" i="17" s="1"/>
  <c r="J141" i="17" a="1"/>
  <c r="J141" i="17" s="1"/>
  <c r="C142" i="17" a="1"/>
  <c r="C142" i="17" s="1"/>
  <c r="D142" i="17" a="1"/>
  <c r="D142" i="17" s="1"/>
  <c r="E142" i="17" a="1"/>
  <c r="E142" i="17" s="1"/>
  <c r="F142" i="17" a="1"/>
  <c r="F142" i="17" s="1"/>
  <c r="G142" i="17" a="1"/>
  <c r="G142" i="17" s="1"/>
  <c r="H142" i="17" a="1"/>
  <c r="H142" i="17" s="1"/>
  <c r="I142" i="17" a="1"/>
  <c r="I142" i="17" s="1"/>
  <c r="J142" i="17" a="1"/>
  <c r="J142" i="17" s="1"/>
  <c r="C143" i="17" a="1"/>
  <c r="C143" i="17" s="1"/>
  <c r="D143" i="17" a="1"/>
  <c r="D143" i="17" s="1"/>
  <c r="E143" i="17" a="1"/>
  <c r="E143" i="17" s="1"/>
  <c r="F143" i="17" a="1"/>
  <c r="F143" i="17" s="1"/>
  <c r="G143" i="17" a="1"/>
  <c r="G143" i="17" s="1"/>
  <c r="H143" i="17" a="1"/>
  <c r="H143" i="17" s="1"/>
  <c r="I143" i="17" a="1"/>
  <c r="I143" i="17" s="1"/>
  <c r="J143" i="17" a="1"/>
  <c r="J143" i="17" s="1"/>
  <c r="C144" i="17" a="1"/>
  <c r="C144" i="17" s="1"/>
  <c r="D144" i="17" a="1"/>
  <c r="D144" i="17" s="1"/>
  <c r="E144" i="17" a="1"/>
  <c r="E144" i="17" s="1"/>
  <c r="F144" i="17" a="1"/>
  <c r="F144" i="17" s="1"/>
  <c r="G144" i="17" a="1"/>
  <c r="G144" i="17" s="1"/>
  <c r="H144" i="17" a="1"/>
  <c r="H144" i="17" s="1"/>
  <c r="I144" i="17" a="1"/>
  <c r="I144" i="17" s="1"/>
  <c r="J144" i="17" a="1"/>
  <c r="J144" i="17" s="1"/>
  <c r="C145" i="17" a="1"/>
  <c r="C145" i="17" s="1"/>
  <c r="D145" i="17" a="1"/>
  <c r="D145" i="17" s="1"/>
  <c r="E145" i="17" a="1"/>
  <c r="E145" i="17" s="1"/>
  <c r="F145" i="17" a="1"/>
  <c r="F145" i="17" s="1"/>
  <c r="G145" i="17" a="1"/>
  <c r="G145" i="17" s="1"/>
  <c r="H145" i="17" a="1"/>
  <c r="H145" i="17" s="1"/>
  <c r="I145" i="17" a="1"/>
  <c r="I145" i="17" s="1"/>
  <c r="J145" i="17" a="1"/>
  <c r="J145" i="17" s="1"/>
  <c r="C146" i="17" a="1"/>
  <c r="C146" i="17" s="1"/>
  <c r="D146" i="17" a="1"/>
  <c r="D146" i="17" s="1"/>
  <c r="E146" i="17" a="1"/>
  <c r="E146" i="17" s="1"/>
  <c r="F146" i="17" a="1"/>
  <c r="F146" i="17" s="1"/>
  <c r="G146" i="17" a="1"/>
  <c r="G146" i="17" s="1"/>
  <c r="H146" i="17" a="1"/>
  <c r="H146" i="17" s="1"/>
  <c r="I146" i="17" a="1"/>
  <c r="I146" i="17" s="1"/>
  <c r="J146" i="17" a="1"/>
  <c r="J146" i="17" s="1"/>
  <c r="C147" i="17" a="1"/>
  <c r="C147" i="17" s="1"/>
  <c r="D147" i="17" a="1"/>
  <c r="D147" i="17" s="1"/>
  <c r="E147" i="17" a="1"/>
  <c r="E147" i="17" s="1"/>
  <c r="F147" i="17" a="1"/>
  <c r="F147" i="17" s="1"/>
  <c r="G147" i="17" a="1"/>
  <c r="G147" i="17" s="1"/>
  <c r="H147" i="17" a="1"/>
  <c r="H147" i="17" s="1"/>
  <c r="I147" i="17" a="1"/>
  <c r="I147" i="17" s="1"/>
  <c r="J147" i="17" a="1"/>
  <c r="J147" i="17" s="1"/>
  <c r="C148" i="17" a="1"/>
  <c r="C148" i="17" s="1"/>
  <c r="D148" i="17" a="1"/>
  <c r="D148" i="17" s="1"/>
  <c r="E148" i="17" a="1"/>
  <c r="E148" i="17" s="1"/>
  <c r="F148" i="17" a="1"/>
  <c r="F148" i="17" s="1"/>
  <c r="G148" i="17" a="1"/>
  <c r="G148" i="17" s="1"/>
  <c r="H148" i="17" a="1"/>
  <c r="H148" i="17" s="1"/>
  <c r="I148" i="17" a="1"/>
  <c r="I148" i="17" s="1"/>
  <c r="J148" i="17" a="1"/>
  <c r="J148" i="17" s="1"/>
  <c r="C149" i="17" a="1"/>
  <c r="C149" i="17" s="1"/>
  <c r="D149" i="17" a="1"/>
  <c r="D149" i="17" s="1"/>
  <c r="E149" i="17" a="1"/>
  <c r="E149" i="17" s="1"/>
  <c r="F149" i="17" a="1"/>
  <c r="F149" i="17" s="1"/>
  <c r="G149" i="17" a="1"/>
  <c r="G149" i="17" s="1"/>
  <c r="H149" i="17" a="1"/>
  <c r="H149" i="17" s="1"/>
  <c r="I149" i="17" a="1"/>
  <c r="I149" i="17" s="1"/>
  <c r="J149" i="17" a="1"/>
  <c r="J149" i="17" s="1"/>
  <c r="C150" i="17" a="1"/>
  <c r="C150" i="17" s="1"/>
  <c r="D150" i="17" a="1"/>
  <c r="D150" i="17" s="1"/>
  <c r="E150" i="17" a="1"/>
  <c r="E150" i="17" s="1"/>
  <c r="F150" i="17" a="1"/>
  <c r="F150" i="17" s="1"/>
  <c r="G150" i="17" a="1"/>
  <c r="G150" i="17" s="1"/>
  <c r="H150" i="17" a="1"/>
  <c r="H150" i="17" s="1"/>
  <c r="I150" i="17" a="1"/>
  <c r="I150" i="17" s="1"/>
  <c r="J150" i="17" a="1"/>
  <c r="J150" i="17" s="1"/>
  <c r="C151" i="17" a="1"/>
  <c r="C151" i="17" s="1"/>
  <c r="D151" i="17" a="1"/>
  <c r="D151" i="17" s="1"/>
  <c r="E151" i="17" a="1"/>
  <c r="E151" i="17" s="1"/>
  <c r="F151" i="17" a="1"/>
  <c r="F151" i="17" s="1"/>
  <c r="G151" i="17" a="1"/>
  <c r="G151" i="17" s="1"/>
  <c r="H151" i="17" a="1"/>
  <c r="H151" i="17" s="1"/>
  <c r="I151" i="17" a="1"/>
  <c r="I151" i="17" s="1"/>
  <c r="J151" i="17" a="1"/>
  <c r="J151" i="17" s="1"/>
  <c r="C152" i="17" a="1"/>
  <c r="C152" i="17" s="1"/>
  <c r="D152" i="17" a="1"/>
  <c r="D152" i="17" s="1"/>
  <c r="E152" i="17" a="1"/>
  <c r="E152" i="17" s="1"/>
  <c r="F152" i="17" a="1"/>
  <c r="F152" i="17" s="1"/>
  <c r="G152" i="17" a="1"/>
  <c r="G152" i="17" s="1"/>
  <c r="H152" i="17" a="1"/>
  <c r="H152" i="17" s="1"/>
  <c r="I152" i="17" a="1"/>
  <c r="I152" i="17" s="1"/>
  <c r="J152" i="17" a="1"/>
  <c r="J152" i="17" s="1"/>
  <c r="C153" i="17" a="1"/>
  <c r="C153" i="17" s="1"/>
  <c r="D153" i="17" a="1"/>
  <c r="D153" i="17" s="1"/>
  <c r="E153" i="17" a="1"/>
  <c r="E153" i="17" s="1"/>
  <c r="F153" i="17" a="1"/>
  <c r="F153" i="17" s="1"/>
  <c r="G153" i="17" a="1"/>
  <c r="G153" i="17" s="1"/>
  <c r="H153" i="17" a="1"/>
  <c r="H153" i="17" s="1"/>
  <c r="I153" i="17" a="1"/>
  <c r="I153" i="17" s="1"/>
  <c r="J153" i="17" a="1"/>
  <c r="J153" i="17" s="1"/>
  <c r="C154" i="17" a="1"/>
  <c r="C154" i="17" s="1"/>
  <c r="D154" i="17" a="1"/>
  <c r="D154" i="17" s="1"/>
  <c r="E154" i="17" a="1"/>
  <c r="E154" i="17" s="1"/>
  <c r="F154" i="17" a="1"/>
  <c r="F154" i="17" s="1"/>
  <c r="G154" i="17" a="1"/>
  <c r="G154" i="17" s="1"/>
  <c r="H154" i="17" a="1"/>
  <c r="H154" i="17" s="1"/>
  <c r="I154" i="17" a="1"/>
  <c r="I154" i="17" s="1"/>
  <c r="J154" i="17" a="1"/>
  <c r="J154" i="17" s="1"/>
  <c r="C155" i="17" a="1"/>
  <c r="C155" i="17" s="1"/>
  <c r="D155" i="17" a="1"/>
  <c r="D155" i="17" s="1"/>
  <c r="E155" i="17" a="1"/>
  <c r="E155" i="17" s="1"/>
  <c r="F155" i="17" a="1"/>
  <c r="F155" i="17" s="1"/>
  <c r="G155" i="17" a="1"/>
  <c r="G155" i="17" s="1"/>
  <c r="H155" i="17" a="1"/>
  <c r="H155" i="17" s="1"/>
  <c r="I155" i="17" a="1"/>
  <c r="I155" i="17" s="1"/>
  <c r="J155" i="17" a="1"/>
  <c r="J155" i="17" s="1"/>
  <c r="C156" i="17" a="1"/>
  <c r="C156" i="17" s="1"/>
  <c r="D156" i="17" a="1"/>
  <c r="D156" i="17" s="1"/>
  <c r="E156" i="17" a="1"/>
  <c r="E156" i="17" s="1"/>
  <c r="F156" i="17" a="1"/>
  <c r="F156" i="17" s="1"/>
  <c r="G156" i="17" a="1"/>
  <c r="G156" i="17" s="1"/>
  <c r="H156" i="17" a="1"/>
  <c r="H156" i="17" s="1"/>
  <c r="I156" i="17" a="1"/>
  <c r="I156" i="17" s="1"/>
  <c r="J156" i="17" a="1"/>
  <c r="J156" i="17" s="1"/>
  <c r="C157" i="17" a="1"/>
  <c r="C157" i="17" s="1"/>
  <c r="D157" i="17" a="1"/>
  <c r="D157" i="17" s="1"/>
  <c r="E157" i="17" a="1"/>
  <c r="E157" i="17" s="1"/>
  <c r="F157" i="17" a="1"/>
  <c r="F157" i="17" s="1"/>
  <c r="G157" i="17" a="1"/>
  <c r="G157" i="17" s="1"/>
  <c r="H157" i="17" a="1"/>
  <c r="H157" i="17" s="1"/>
  <c r="I157" i="17" a="1"/>
  <c r="I157" i="17" s="1"/>
  <c r="J157" i="17" a="1"/>
  <c r="J157" i="17" s="1"/>
  <c r="C158" i="17" a="1"/>
  <c r="C158" i="17" s="1"/>
  <c r="D158" i="17" a="1"/>
  <c r="D158" i="17" s="1"/>
  <c r="E158" i="17" a="1"/>
  <c r="E158" i="17" s="1"/>
  <c r="F158" i="17" a="1"/>
  <c r="F158" i="17" s="1"/>
  <c r="G158" i="17" a="1"/>
  <c r="G158" i="17" s="1"/>
  <c r="H158" i="17" a="1"/>
  <c r="H158" i="17" s="1"/>
  <c r="I158" i="17" a="1"/>
  <c r="I158" i="17" s="1"/>
  <c r="J158" i="17" a="1"/>
  <c r="J158" i="17" s="1"/>
  <c r="C159" i="17" a="1"/>
  <c r="C159" i="17" s="1"/>
  <c r="D159" i="17" a="1"/>
  <c r="D159" i="17" s="1"/>
  <c r="E159" i="17" a="1"/>
  <c r="E159" i="17" s="1"/>
  <c r="F159" i="17" a="1"/>
  <c r="F159" i="17" s="1"/>
  <c r="G159" i="17" a="1"/>
  <c r="G159" i="17" s="1"/>
  <c r="H159" i="17" a="1"/>
  <c r="H159" i="17" s="1"/>
  <c r="I159" i="17" a="1"/>
  <c r="I159" i="17" s="1"/>
  <c r="J159" i="17" a="1"/>
  <c r="J159" i="17" s="1"/>
  <c r="C160" i="17" a="1"/>
  <c r="C160" i="17" s="1"/>
  <c r="D160" i="17" a="1"/>
  <c r="D160" i="17" s="1"/>
  <c r="E160" i="17" a="1"/>
  <c r="E160" i="17" s="1"/>
  <c r="F160" i="17" a="1"/>
  <c r="F160" i="17" s="1"/>
  <c r="G160" i="17" a="1"/>
  <c r="G160" i="17" s="1"/>
  <c r="H160" i="17" a="1"/>
  <c r="H160" i="17" s="1"/>
  <c r="I160" i="17" a="1"/>
  <c r="I160" i="17" s="1"/>
  <c r="J160" i="17" a="1"/>
  <c r="J160" i="17" s="1"/>
  <c r="C161" i="17" a="1"/>
  <c r="C161" i="17" s="1"/>
  <c r="D161" i="17" a="1"/>
  <c r="D161" i="17" s="1"/>
  <c r="E161" i="17" a="1"/>
  <c r="E161" i="17" s="1"/>
  <c r="F161" i="17" a="1"/>
  <c r="F161" i="17" s="1"/>
  <c r="G161" i="17" a="1"/>
  <c r="G161" i="17" s="1"/>
  <c r="H161" i="17" a="1"/>
  <c r="H161" i="17" s="1"/>
  <c r="I161" i="17" a="1"/>
  <c r="I161" i="17" s="1"/>
  <c r="J161" i="17" a="1"/>
  <c r="J161" i="17" s="1"/>
  <c r="C162" i="17" a="1"/>
  <c r="C162" i="17" s="1"/>
  <c r="D162" i="17" a="1"/>
  <c r="D162" i="17" s="1"/>
  <c r="E162" i="17" a="1"/>
  <c r="E162" i="17" s="1"/>
  <c r="F162" i="17" a="1"/>
  <c r="F162" i="17" s="1"/>
  <c r="G162" i="17" a="1"/>
  <c r="G162" i="17" s="1"/>
  <c r="H162" i="17" a="1"/>
  <c r="H162" i="17" s="1"/>
  <c r="I162" i="17" a="1"/>
  <c r="I162" i="17" s="1"/>
  <c r="J162" i="17" a="1"/>
  <c r="J162" i="17" s="1"/>
  <c r="C163" i="17" a="1"/>
  <c r="C163" i="17" s="1"/>
  <c r="D163" i="17" a="1"/>
  <c r="D163" i="17" s="1"/>
  <c r="E163" i="17" a="1"/>
  <c r="E163" i="17" s="1"/>
  <c r="F163" i="17" a="1"/>
  <c r="F163" i="17" s="1"/>
  <c r="G163" i="17" a="1"/>
  <c r="G163" i="17" s="1"/>
  <c r="H163" i="17" a="1"/>
  <c r="H163" i="17" s="1"/>
  <c r="I163" i="17" a="1"/>
  <c r="I163" i="17" s="1"/>
  <c r="J163" i="17" a="1"/>
  <c r="J163" i="17" s="1"/>
  <c r="C164" i="17" a="1"/>
  <c r="C164" i="17" s="1"/>
  <c r="D164" i="17" a="1"/>
  <c r="D164" i="17" s="1"/>
  <c r="E164" i="17" a="1"/>
  <c r="E164" i="17" s="1"/>
  <c r="F164" i="17" a="1"/>
  <c r="F164" i="17" s="1"/>
  <c r="G164" i="17" a="1"/>
  <c r="G164" i="17" s="1"/>
  <c r="H164" i="17" a="1"/>
  <c r="H164" i="17" s="1"/>
  <c r="I164" i="17" a="1"/>
  <c r="I164" i="17" s="1"/>
  <c r="J164" i="17" a="1"/>
  <c r="J164" i="17" s="1"/>
  <c r="C165" i="17" a="1"/>
  <c r="C165" i="17" s="1"/>
  <c r="D165" i="17" a="1"/>
  <c r="D165" i="17" s="1"/>
  <c r="E165" i="17" a="1"/>
  <c r="E165" i="17" s="1"/>
  <c r="F165" i="17" a="1"/>
  <c r="F165" i="17" s="1"/>
  <c r="G165" i="17" a="1"/>
  <c r="G165" i="17" s="1"/>
  <c r="H165" i="17" a="1"/>
  <c r="H165" i="17" s="1"/>
  <c r="I165" i="17" a="1"/>
  <c r="I165" i="17" s="1"/>
  <c r="J165" i="17" a="1"/>
  <c r="J165" i="17" s="1"/>
  <c r="C166" i="17" a="1"/>
  <c r="C166" i="17" s="1"/>
  <c r="D166" i="17" a="1"/>
  <c r="D166" i="17" s="1"/>
  <c r="E166" i="17" a="1"/>
  <c r="E166" i="17" s="1"/>
  <c r="F166" i="17" a="1"/>
  <c r="F166" i="17" s="1"/>
  <c r="G166" i="17" a="1"/>
  <c r="G166" i="17" s="1"/>
  <c r="H166" i="17" a="1"/>
  <c r="H166" i="17" s="1"/>
  <c r="I166" i="17" a="1"/>
  <c r="I166" i="17" s="1"/>
  <c r="J166" i="17" a="1"/>
  <c r="J166" i="17" s="1"/>
  <c r="C167" i="17" a="1"/>
  <c r="C167" i="17" s="1"/>
  <c r="D167" i="17" a="1"/>
  <c r="D167" i="17" s="1"/>
  <c r="E167" i="17" a="1"/>
  <c r="E167" i="17" s="1"/>
  <c r="F167" i="17" a="1"/>
  <c r="F167" i="17" s="1"/>
  <c r="G167" i="17" a="1"/>
  <c r="G167" i="17" s="1"/>
  <c r="H167" i="17" a="1"/>
  <c r="H167" i="17" s="1"/>
  <c r="I167" i="17" a="1"/>
  <c r="I167" i="17" s="1"/>
  <c r="J167" i="17" a="1"/>
  <c r="J167" i="17" s="1"/>
  <c r="C168" i="17" a="1"/>
  <c r="C168" i="17" s="1"/>
  <c r="D168" i="17" a="1"/>
  <c r="D168" i="17" s="1"/>
  <c r="E168" i="17" a="1"/>
  <c r="E168" i="17" s="1"/>
  <c r="F168" i="17" a="1"/>
  <c r="F168" i="17" s="1"/>
  <c r="G168" i="17" a="1"/>
  <c r="G168" i="17" s="1"/>
  <c r="H168" i="17" a="1"/>
  <c r="H168" i="17" s="1"/>
  <c r="I168" i="17" a="1"/>
  <c r="I168" i="17" s="1"/>
  <c r="J168" i="17" a="1"/>
  <c r="J168" i="17" s="1"/>
  <c r="C169" i="17" a="1"/>
  <c r="C169" i="17" s="1"/>
  <c r="D169" i="17" a="1"/>
  <c r="D169" i="17" s="1"/>
  <c r="E169" i="17" a="1"/>
  <c r="E169" i="17" s="1"/>
  <c r="F169" i="17" a="1"/>
  <c r="F169" i="17" s="1"/>
  <c r="G169" i="17" a="1"/>
  <c r="G169" i="17" s="1"/>
  <c r="H169" i="17" a="1"/>
  <c r="H169" i="17" s="1"/>
  <c r="I169" i="17" a="1"/>
  <c r="I169" i="17" s="1"/>
  <c r="J169" i="17" a="1"/>
  <c r="J169" i="17" s="1"/>
  <c r="C170" i="17" a="1"/>
  <c r="C170" i="17" s="1"/>
  <c r="D170" i="17" a="1"/>
  <c r="D170" i="17" s="1"/>
  <c r="E170" i="17" a="1"/>
  <c r="E170" i="17" s="1"/>
  <c r="F170" i="17" a="1"/>
  <c r="F170" i="17" s="1"/>
  <c r="G170" i="17" a="1"/>
  <c r="G170" i="17" s="1"/>
  <c r="H170" i="17" a="1"/>
  <c r="H170" i="17" s="1"/>
  <c r="I170" i="17" a="1"/>
  <c r="I170" i="17" s="1"/>
  <c r="J170" i="17" a="1"/>
  <c r="J170" i="17" s="1"/>
  <c r="C171" i="17" a="1"/>
  <c r="C171" i="17" s="1"/>
  <c r="D171" i="17" a="1"/>
  <c r="D171" i="17" s="1"/>
  <c r="E171" i="17" a="1"/>
  <c r="E171" i="17" s="1"/>
  <c r="F171" i="17" a="1"/>
  <c r="F171" i="17" s="1"/>
  <c r="G171" i="17" a="1"/>
  <c r="G171" i="17" s="1"/>
  <c r="H171" i="17" a="1"/>
  <c r="H171" i="17" s="1"/>
  <c r="I171" i="17" a="1"/>
  <c r="I171" i="17" s="1"/>
  <c r="J171" i="17" a="1"/>
  <c r="J171" i="17" s="1"/>
  <c r="C172" i="17" a="1"/>
  <c r="C172" i="17" s="1"/>
  <c r="D172" i="17" a="1"/>
  <c r="D172" i="17" s="1"/>
  <c r="E172" i="17" a="1"/>
  <c r="E172" i="17" s="1"/>
  <c r="F172" i="17" a="1"/>
  <c r="F172" i="17" s="1"/>
  <c r="G172" i="17" a="1"/>
  <c r="G172" i="17" s="1"/>
  <c r="H172" i="17" a="1"/>
  <c r="H172" i="17" s="1"/>
  <c r="I172" i="17" a="1"/>
  <c r="I172" i="17" s="1"/>
  <c r="J172" i="17" a="1"/>
  <c r="J172" i="17" s="1"/>
  <c r="C173" i="17" a="1"/>
  <c r="C173" i="17" s="1"/>
  <c r="D173" i="17" a="1"/>
  <c r="D173" i="17" s="1"/>
  <c r="E173" i="17" a="1"/>
  <c r="E173" i="17" s="1"/>
  <c r="F173" i="17" a="1"/>
  <c r="F173" i="17" s="1"/>
  <c r="G173" i="17" a="1"/>
  <c r="G173" i="17" s="1"/>
  <c r="H173" i="17" a="1"/>
  <c r="H173" i="17" s="1"/>
  <c r="I173" i="17" a="1"/>
  <c r="I173" i="17" s="1"/>
  <c r="J173" i="17" a="1"/>
  <c r="J173" i="17" s="1"/>
  <c r="C174" i="17" a="1"/>
  <c r="C174" i="17" s="1"/>
  <c r="D174" i="17" a="1"/>
  <c r="D174" i="17" s="1"/>
  <c r="E174" i="17" a="1"/>
  <c r="E174" i="17" s="1"/>
  <c r="F174" i="17" a="1"/>
  <c r="F174" i="17" s="1"/>
  <c r="G174" i="17" a="1"/>
  <c r="G174" i="17" s="1"/>
  <c r="H174" i="17" a="1"/>
  <c r="H174" i="17" s="1"/>
  <c r="I174" i="17" a="1"/>
  <c r="I174" i="17" s="1"/>
  <c r="J174" i="17" a="1"/>
  <c r="J174" i="17" s="1"/>
  <c r="C175" i="17" a="1"/>
  <c r="C175" i="17" s="1"/>
  <c r="D175" i="17" a="1"/>
  <c r="D175" i="17" s="1"/>
  <c r="E175" i="17" a="1"/>
  <c r="E175" i="17" s="1"/>
  <c r="F175" i="17" a="1"/>
  <c r="F175" i="17" s="1"/>
  <c r="G175" i="17" a="1"/>
  <c r="G175" i="17" s="1"/>
  <c r="H175" i="17" a="1"/>
  <c r="H175" i="17" s="1"/>
  <c r="I175" i="17" a="1"/>
  <c r="I175" i="17" s="1"/>
  <c r="J175" i="17" a="1"/>
  <c r="J175" i="17" s="1"/>
  <c r="C176" i="17" a="1"/>
  <c r="C176" i="17" s="1"/>
  <c r="D176" i="17" a="1"/>
  <c r="D176" i="17" s="1"/>
  <c r="E176" i="17" a="1"/>
  <c r="E176" i="17" s="1"/>
  <c r="F176" i="17" a="1"/>
  <c r="F176" i="17" s="1"/>
  <c r="G176" i="17" a="1"/>
  <c r="G176" i="17" s="1"/>
  <c r="H176" i="17" a="1"/>
  <c r="H176" i="17" s="1"/>
  <c r="I176" i="17" a="1"/>
  <c r="I176" i="17" s="1"/>
  <c r="J176" i="17" a="1"/>
  <c r="J176" i="17" s="1"/>
  <c r="C177" i="17" a="1"/>
  <c r="C177" i="17" s="1"/>
  <c r="D177" i="17" a="1"/>
  <c r="D177" i="17" s="1"/>
  <c r="E177" i="17" a="1"/>
  <c r="E177" i="17" s="1"/>
  <c r="F177" i="17" a="1"/>
  <c r="F177" i="17" s="1"/>
  <c r="G177" i="17" a="1"/>
  <c r="G177" i="17" s="1"/>
  <c r="H177" i="17" a="1"/>
  <c r="H177" i="17" s="1"/>
  <c r="I177" i="17" a="1"/>
  <c r="I177" i="17" s="1"/>
  <c r="J177" i="17" a="1"/>
  <c r="J177" i="17" s="1"/>
  <c r="C178" i="17" a="1"/>
  <c r="C178" i="17" s="1"/>
  <c r="D178" i="17" a="1"/>
  <c r="D178" i="17" s="1"/>
  <c r="E178" i="17" a="1"/>
  <c r="E178" i="17" s="1"/>
  <c r="F178" i="17" a="1"/>
  <c r="F178" i="17" s="1"/>
  <c r="G178" i="17" a="1"/>
  <c r="G178" i="17" s="1"/>
  <c r="H178" i="17" a="1"/>
  <c r="H178" i="17" s="1"/>
  <c r="I178" i="17" a="1"/>
  <c r="I178" i="17" s="1"/>
  <c r="J178" i="17" a="1"/>
  <c r="J178" i="17" s="1"/>
  <c r="C179" i="17" a="1"/>
  <c r="C179" i="17" s="1"/>
  <c r="D179" i="17" a="1"/>
  <c r="D179" i="17" s="1"/>
  <c r="E179" i="17" a="1"/>
  <c r="E179" i="17" s="1"/>
  <c r="F179" i="17" a="1"/>
  <c r="F179" i="17" s="1"/>
  <c r="G179" i="17" a="1"/>
  <c r="G179" i="17" s="1"/>
  <c r="H179" i="17" a="1"/>
  <c r="H179" i="17" s="1"/>
  <c r="I179" i="17" a="1"/>
  <c r="I179" i="17" s="1"/>
  <c r="J179" i="17" a="1"/>
  <c r="J179" i="17" s="1"/>
  <c r="C180" i="17" a="1"/>
  <c r="C180" i="17" s="1"/>
  <c r="D180" i="17" a="1"/>
  <c r="D180" i="17" s="1"/>
  <c r="E180" i="17" a="1"/>
  <c r="E180" i="17" s="1"/>
  <c r="F180" i="17" a="1"/>
  <c r="F180" i="17" s="1"/>
  <c r="G180" i="17" a="1"/>
  <c r="G180" i="17" s="1"/>
  <c r="H180" i="17" a="1"/>
  <c r="H180" i="17" s="1"/>
  <c r="I180" i="17" a="1"/>
  <c r="I180" i="17" s="1"/>
  <c r="J180" i="17" a="1"/>
  <c r="J180" i="17" s="1"/>
  <c r="C181" i="17" a="1"/>
  <c r="C181" i="17" s="1"/>
  <c r="D181" i="17" a="1"/>
  <c r="D181" i="17" s="1"/>
  <c r="E181" i="17" a="1"/>
  <c r="E181" i="17" s="1"/>
  <c r="F181" i="17" a="1"/>
  <c r="F181" i="17" s="1"/>
  <c r="G181" i="17" a="1"/>
  <c r="G181" i="17" s="1"/>
  <c r="H181" i="17" a="1"/>
  <c r="H181" i="17" s="1"/>
  <c r="I181" i="17" a="1"/>
  <c r="I181" i="17" s="1"/>
  <c r="J181" i="17" a="1"/>
  <c r="J181" i="17" s="1"/>
  <c r="C182" i="17" a="1"/>
  <c r="C182" i="17" s="1"/>
  <c r="D182" i="17" a="1"/>
  <c r="D182" i="17" s="1"/>
  <c r="E182" i="17" a="1"/>
  <c r="E182" i="17" s="1"/>
  <c r="F182" i="17" a="1"/>
  <c r="F182" i="17" s="1"/>
  <c r="G182" i="17" a="1"/>
  <c r="G182" i="17" s="1"/>
  <c r="C183" i="17" a="1"/>
  <c r="C183" i="17" s="1"/>
  <c r="D183" i="17" a="1"/>
  <c r="D183" i="17" s="1"/>
  <c r="E183" i="17" a="1"/>
  <c r="E183" i="17" s="1"/>
  <c r="F183" i="17" a="1"/>
  <c r="F183" i="17" s="1"/>
  <c r="G183" i="17" a="1"/>
  <c r="G183" i="17" s="1"/>
  <c r="C184" i="17" a="1"/>
  <c r="C184" i="17" s="1"/>
  <c r="D184" i="17" a="1"/>
  <c r="D184" i="17" s="1"/>
  <c r="E184" i="17" a="1"/>
  <c r="E184" i="17" s="1"/>
  <c r="F184" i="17" a="1"/>
  <c r="F184" i="17" s="1"/>
  <c r="G184" i="17" a="1"/>
  <c r="G184" i="17" s="1"/>
  <c r="C185" i="17" a="1"/>
  <c r="C185" i="17" s="1"/>
  <c r="D185" i="17" a="1"/>
  <c r="D185" i="17" s="1"/>
  <c r="E185" i="17" a="1"/>
  <c r="E185" i="17" s="1"/>
  <c r="F185" i="17" a="1"/>
  <c r="F185" i="17" s="1"/>
  <c r="G185" i="17" a="1"/>
  <c r="G185" i="17" s="1"/>
  <c r="C186" i="17" a="1"/>
  <c r="C186" i="17" s="1"/>
  <c r="D186" i="17" a="1"/>
  <c r="D186" i="17" s="1"/>
  <c r="E186" i="17" a="1"/>
  <c r="E186" i="17" s="1"/>
  <c r="F186" i="17" a="1"/>
  <c r="F186" i="17" s="1"/>
  <c r="G186" i="17" a="1"/>
  <c r="G186" i="17" s="1"/>
  <c r="C187" i="17" a="1"/>
  <c r="C187" i="17" s="1"/>
  <c r="D187" i="17" a="1"/>
  <c r="D187" i="17" s="1"/>
  <c r="E187" i="17" a="1"/>
  <c r="E187" i="17" s="1"/>
  <c r="F187" i="17" a="1"/>
  <c r="F187" i="17" s="1"/>
  <c r="G187" i="17" a="1"/>
  <c r="G187" i="17" s="1"/>
  <c r="C188" i="17" a="1"/>
  <c r="C188" i="17" s="1"/>
  <c r="D188" i="17" a="1"/>
  <c r="D188" i="17" s="1"/>
  <c r="E188" i="17" a="1"/>
  <c r="E188" i="17" s="1"/>
  <c r="F188" i="17" a="1"/>
  <c r="F188" i="17" s="1"/>
  <c r="G188" i="17" a="1"/>
  <c r="G188" i="17" s="1"/>
  <c r="C189" i="17" a="1"/>
  <c r="C189" i="17" s="1"/>
  <c r="D189" i="17" a="1"/>
  <c r="D189" i="17" s="1"/>
  <c r="E189" i="17" a="1"/>
  <c r="E189" i="17" s="1"/>
  <c r="F189" i="17" a="1"/>
  <c r="F189" i="17" s="1"/>
  <c r="G189" i="17" a="1"/>
  <c r="G189" i="17" s="1"/>
  <c r="C190" i="17" a="1"/>
  <c r="C190" i="17" s="1"/>
  <c r="D190" i="17" a="1"/>
  <c r="D190" i="17" s="1"/>
  <c r="E190" i="17" a="1"/>
  <c r="E190" i="17" s="1"/>
  <c r="F190" i="17" a="1"/>
  <c r="F190" i="17" s="1"/>
  <c r="G190" i="17" a="1"/>
  <c r="G190" i="17" s="1"/>
  <c r="C191" i="17" a="1"/>
  <c r="C191" i="17" s="1"/>
  <c r="D191" i="17" a="1"/>
  <c r="D191" i="17" s="1"/>
  <c r="E191" i="17" a="1"/>
  <c r="E191" i="17" s="1"/>
  <c r="F191" i="17" a="1"/>
  <c r="F191" i="17" s="1"/>
  <c r="G191" i="17" a="1"/>
  <c r="G191" i="17" s="1"/>
  <c r="C192" i="17" a="1"/>
  <c r="C192" i="17" s="1"/>
  <c r="D192" i="17" a="1"/>
  <c r="D192" i="17" s="1"/>
  <c r="E192" i="17" a="1"/>
  <c r="E192" i="17" s="1"/>
  <c r="F192" i="17" a="1"/>
  <c r="F192" i="17" s="1"/>
  <c r="G192" i="17" a="1"/>
  <c r="G192" i="17" s="1"/>
  <c r="C193" i="17" a="1"/>
  <c r="C193" i="17" s="1"/>
  <c r="D193" i="17" a="1"/>
  <c r="D193" i="17" s="1"/>
  <c r="E193" i="17" a="1"/>
  <c r="E193" i="17" s="1"/>
  <c r="F193" i="17" a="1"/>
  <c r="F193" i="17" s="1"/>
  <c r="G193" i="17" a="1"/>
  <c r="G193" i="17" s="1"/>
  <c r="C194" i="17" a="1"/>
  <c r="C194" i="17" s="1"/>
  <c r="D194" i="17" a="1"/>
  <c r="D194" i="17" s="1"/>
  <c r="E194" i="17" a="1"/>
  <c r="E194" i="17" s="1"/>
  <c r="F194" i="17" a="1"/>
  <c r="F194" i="17" s="1"/>
  <c r="G194" i="17" a="1"/>
  <c r="G194" i="17" s="1"/>
  <c r="C195" i="17" a="1"/>
  <c r="C195" i="17" s="1"/>
  <c r="D195" i="17" a="1"/>
  <c r="D195" i="17" s="1"/>
  <c r="E195" i="17" a="1"/>
  <c r="E195" i="17" s="1"/>
  <c r="F195" i="17" a="1"/>
  <c r="F195" i="17" s="1"/>
  <c r="G195" i="17" a="1"/>
  <c r="G195" i="17" s="1"/>
  <c r="C196" i="17" a="1"/>
  <c r="C196" i="17" s="1"/>
  <c r="D196" i="17" a="1"/>
  <c r="D196" i="17" s="1"/>
  <c r="E196" i="17" a="1"/>
  <c r="E196" i="17" s="1"/>
  <c r="F196" i="17" a="1"/>
  <c r="F196" i="17" s="1"/>
  <c r="G196" i="17" a="1"/>
  <c r="G196" i="17" s="1"/>
  <c r="C197" i="17" a="1"/>
  <c r="C197" i="17" s="1"/>
  <c r="D197" i="17" a="1"/>
  <c r="D197" i="17" s="1"/>
  <c r="E197" i="17" a="1"/>
  <c r="E197" i="17" s="1"/>
  <c r="F197" i="17" a="1"/>
  <c r="F197" i="17" s="1"/>
  <c r="G197" i="17" a="1"/>
  <c r="G197" i="17" s="1"/>
  <c r="C198" i="17" a="1"/>
  <c r="C198" i="17" s="1"/>
  <c r="D198" i="17" a="1"/>
  <c r="D198" i="17" s="1"/>
  <c r="E198" i="17" a="1"/>
  <c r="E198" i="17" s="1"/>
  <c r="F198" i="17" a="1"/>
  <c r="F198" i="17" s="1"/>
  <c r="G198" i="17" a="1"/>
  <c r="G198" i="17" s="1"/>
  <c r="C199" i="17" a="1"/>
  <c r="C199" i="17" s="1"/>
  <c r="D199" i="17" a="1"/>
  <c r="D199" i="17" s="1"/>
  <c r="E199" i="17" a="1"/>
  <c r="E199" i="17" s="1"/>
  <c r="F199" i="17" a="1"/>
  <c r="F199" i="17" s="1"/>
  <c r="G199" i="17" a="1"/>
  <c r="G199" i="17" s="1"/>
  <c r="C200" i="17" a="1"/>
  <c r="C200" i="17" s="1"/>
  <c r="D200" i="17" a="1"/>
  <c r="D200" i="17" s="1"/>
  <c r="E200" i="17" a="1"/>
  <c r="E200" i="17" s="1"/>
  <c r="F200" i="17" a="1"/>
  <c r="F200" i="17" s="1"/>
  <c r="G200" i="17" a="1"/>
  <c r="G200" i="17" s="1"/>
  <c r="C201" i="17" a="1"/>
  <c r="C201" i="17" s="1"/>
  <c r="D201" i="17" a="1"/>
  <c r="D201" i="17" s="1"/>
  <c r="E201" i="17" a="1"/>
  <c r="E201" i="17" s="1"/>
  <c r="F201" i="17" a="1"/>
  <c r="F201" i="17" s="1"/>
  <c r="G201" i="17" a="1"/>
  <c r="G201" i="17" s="1"/>
  <c r="C202" i="17" a="1"/>
  <c r="C202" i="17" s="1"/>
  <c r="D202" i="17" a="1"/>
  <c r="D202" i="17" s="1"/>
  <c r="E202" i="17" a="1"/>
  <c r="E202" i="17" s="1"/>
  <c r="F202" i="17" a="1"/>
  <c r="F202" i="17" s="1"/>
  <c r="G202" i="17" a="1"/>
  <c r="G202" i="17" s="1"/>
  <c r="C203" i="17" a="1"/>
  <c r="C203" i="17" s="1"/>
  <c r="D203" i="17" a="1"/>
  <c r="D203" i="17" s="1"/>
  <c r="E203" i="17" a="1"/>
  <c r="E203" i="17" s="1"/>
  <c r="F203" i="17" a="1"/>
  <c r="F203" i="17" s="1"/>
  <c r="G203" i="17" a="1"/>
  <c r="G203" i="17" s="1"/>
  <c r="C204" i="17" a="1"/>
  <c r="C204" i="17" s="1"/>
  <c r="D204" i="17" a="1"/>
  <c r="D204" i="17" s="1"/>
  <c r="E204" i="17" a="1"/>
  <c r="E204" i="17" s="1"/>
  <c r="F204" i="17" a="1"/>
  <c r="F204" i="17" s="1"/>
  <c r="G204" i="17" a="1"/>
  <c r="G204" i="17" s="1"/>
  <c r="C205" i="17" a="1"/>
  <c r="C205" i="17" s="1"/>
  <c r="D205" i="17" a="1"/>
  <c r="D205" i="17" s="1"/>
  <c r="E205" i="17" a="1"/>
  <c r="E205" i="17" s="1"/>
  <c r="F205" i="17" a="1"/>
  <c r="F205" i="17" s="1"/>
  <c r="G205" i="17" a="1"/>
  <c r="G205" i="17" s="1"/>
  <c r="C206" i="17" a="1"/>
  <c r="C206" i="17" s="1"/>
  <c r="D206" i="17" a="1"/>
  <c r="D206" i="17" s="1"/>
  <c r="E206" i="17" a="1"/>
  <c r="E206" i="17" s="1"/>
  <c r="F206" i="17" a="1"/>
  <c r="F206" i="17" s="1"/>
  <c r="G206" i="17" a="1"/>
  <c r="G206" i="17" s="1"/>
  <c r="C207" i="17" a="1"/>
  <c r="C207" i="17" s="1"/>
  <c r="D207" i="17" a="1"/>
  <c r="D207" i="17" s="1"/>
  <c r="E207" i="17" a="1"/>
  <c r="E207" i="17" s="1"/>
  <c r="F207" i="17" a="1"/>
  <c r="F207" i="17" s="1"/>
  <c r="G207" i="17" a="1"/>
  <c r="G207" i="17" s="1"/>
  <c r="C208" i="17" a="1"/>
  <c r="C208" i="17" s="1"/>
  <c r="D208" i="17" a="1"/>
  <c r="D208" i="17" s="1"/>
  <c r="E208" i="17" a="1"/>
  <c r="E208" i="17" s="1"/>
  <c r="F208" i="17" a="1"/>
  <c r="F208" i="17" s="1"/>
  <c r="G208" i="17" a="1"/>
  <c r="G208" i="17" s="1"/>
  <c r="C209" i="17" a="1"/>
  <c r="C209" i="17" s="1"/>
  <c r="D209" i="17" a="1"/>
  <c r="D209" i="17" s="1"/>
  <c r="E209" i="17" a="1"/>
  <c r="E209" i="17" s="1"/>
  <c r="F209" i="17" a="1"/>
  <c r="F209" i="17" s="1"/>
  <c r="G209" i="17" a="1"/>
  <c r="G209" i="17" s="1"/>
  <c r="C210" i="17" a="1"/>
  <c r="C210" i="17" s="1"/>
  <c r="D210" i="17" a="1"/>
  <c r="D210" i="17" s="1"/>
  <c r="E210" i="17" a="1"/>
  <c r="E210" i="17" s="1"/>
  <c r="F210" i="17" a="1"/>
  <c r="F210" i="17" s="1"/>
  <c r="G210" i="17" a="1"/>
  <c r="G210" i="17" s="1"/>
  <c r="C211" i="17" a="1"/>
  <c r="C211" i="17" s="1"/>
  <c r="D211" i="17" a="1"/>
  <c r="D211" i="17" s="1"/>
  <c r="E211" i="17" a="1"/>
  <c r="E211" i="17" s="1"/>
  <c r="F211" i="17" a="1"/>
  <c r="F211" i="17" s="1"/>
  <c r="G211" i="17" a="1"/>
  <c r="G211" i="17" s="1"/>
  <c r="C212" i="17" a="1"/>
  <c r="C212" i="17" s="1"/>
  <c r="D212" i="17" a="1"/>
  <c r="D212" i="17" s="1"/>
  <c r="E212" i="17" a="1"/>
  <c r="E212" i="17" s="1"/>
  <c r="F212" i="17" a="1"/>
  <c r="F212" i="17" s="1"/>
  <c r="G212" i="17" a="1"/>
  <c r="G212" i="17" s="1"/>
  <c r="C213" i="17" a="1"/>
  <c r="C213" i="17" s="1"/>
  <c r="D213" i="17" a="1"/>
  <c r="D213" i="17" s="1"/>
  <c r="E213" i="17" a="1"/>
  <c r="E213" i="17" s="1"/>
  <c r="F213" i="17" a="1"/>
  <c r="F213" i="17" s="1"/>
  <c r="G213" i="17" a="1"/>
  <c r="G213" i="17" s="1"/>
  <c r="C214" i="17" a="1"/>
  <c r="C214" i="17" s="1"/>
  <c r="D214" i="17" a="1"/>
  <c r="D214" i="17" s="1"/>
  <c r="E214" i="17" a="1"/>
  <c r="E214" i="17" s="1"/>
  <c r="F214" i="17" a="1"/>
  <c r="F214" i="17" s="1"/>
  <c r="G214" i="17" a="1"/>
  <c r="G214" i="17" s="1"/>
  <c r="C215" i="17" a="1"/>
  <c r="C215" i="17" s="1"/>
  <c r="D215" i="17" a="1"/>
  <c r="D215" i="17" s="1"/>
  <c r="E215" i="17" a="1"/>
  <c r="E215" i="17" s="1"/>
  <c r="F215" i="17" a="1"/>
  <c r="F215" i="17" s="1"/>
  <c r="G215" i="17" a="1"/>
  <c r="G215" i="17" s="1"/>
  <c r="C216" i="17" a="1"/>
  <c r="C216" i="17" s="1"/>
  <c r="D216" i="17" a="1"/>
  <c r="D216" i="17" s="1"/>
  <c r="E216" i="17" a="1"/>
  <c r="E216" i="17" s="1"/>
  <c r="F216" i="17" a="1"/>
  <c r="F216" i="17" s="1"/>
  <c r="G216" i="17" a="1"/>
  <c r="G216" i="17" s="1"/>
  <c r="C217" i="17" a="1"/>
  <c r="C217" i="17" s="1"/>
  <c r="D217" i="17" a="1"/>
  <c r="D217" i="17" s="1"/>
  <c r="E217" i="17" a="1"/>
  <c r="E217" i="17" s="1"/>
  <c r="F217" i="17" a="1"/>
  <c r="F217" i="17" s="1"/>
  <c r="G217" i="17" a="1"/>
  <c r="G217" i="17" s="1"/>
  <c r="C218" i="17" a="1"/>
  <c r="C218" i="17" s="1"/>
  <c r="D218" i="17" a="1"/>
  <c r="D218" i="17" s="1"/>
  <c r="E218" i="17" a="1"/>
  <c r="E218" i="17" s="1"/>
  <c r="F218" i="17" a="1"/>
  <c r="F218" i="17" s="1"/>
  <c r="G218" i="17" a="1"/>
  <c r="G218" i="17" s="1"/>
  <c r="H218" i="17" a="1"/>
  <c r="H218" i="17" s="1"/>
  <c r="I218" i="17" a="1"/>
  <c r="I218" i="17" s="1"/>
  <c r="J218" i="17" a="1"/>
  <c r="J218" i="17" s="1"/>
  <c r="C219" i="17" a="1"/>
  <c r="C219" i="17" s="1"/>
  <c r="D219" i="17" a="1"/>
  <c r="D219" i="17" s="1"/>
  <c r="E219" i="17" a="1"/>
  <c r="E219" i="17" s="1"/>
  <c r="F219" i="17" a="1"/>
  <c r="F219" i="17" s="1"/>
  <c r="G219" i="17" a="1"/>
  <c r="G219" i="17" s="1"/>
  <c r="H219" i="17" a="1"/>
  <c r="H219" i="17" s="1"/>
  <c r="I219" i="17" a="1"/>
  <c r="I219" i="17" s="1"/>
  <c r="J219" i="17" a="1"/>
  <c r="J219" i="17" s="1"/>
  <c r="C220" i="17" a="1"/>
  <c r="C220" i="17" s="1"/>
  <c r="D220" i="17" a="1"/>
  <c r="D220" i="17" s="1"/>
  <c r="E220" i="17" a="1"/>
  <c r="E220" i="17" s="1"/>
  <c r="F220" i="17" a="1"/>
  <c r="F220" i="17" s="1"/>
  <c r="G220" i="17" a="1"/>
  <c r="G220" i="17" s="1"/>
  <c r="H220" i="17" a="1"/>
  <c r="H220" i="17" s="1"/>
  <c r="I220" i="17" a="1"/>
  <c r="I220" i="17" s="1"/>
  <c r="J220" i="17" a="1"/>
  <c r="J220" i="17" s="1"/>
  <c r="C221" i="17" a="1"/>
  <c r="C221" i="17" s="1"/>
  <c r="D221" i="17" a="1"/>
  <c r="D221" i="17" s="1"/>
  <c r="E221" i="17" a="1"/>
  <c r="E221" i="17" s="1"/>
  <c r="F221" i="17" a="1"/>
  <c r="F221" i="17" s="1"/>
  <c r="G221" i="17" a="1"/>
  <c r="G221" i="17" s="1"/>
  <c r="H221" i="17" a="1"/>
  <c r="H221" i="17" s="1"/>
  <c r="I221" i="17" a="1"/>
  <c r="I221" i="17" s="1"/>
  <c r="J221" i="17" a="1"/>
  <c r="J221" i="17" s="1"/>
  <c r="C222" i="17" a="1"/>
  <c r="C222" i="17" s="1"/>
  <c r="D222" i="17" a="1"/>
  <c r="D222" i="17" s="1"/>
  <c r="E222" i="17" a="1"/>
  <c r="E222" i="17" s="1"/>
  <c r="F222" i="17" a="1"/>
  <c r="F222" i="17" s="1"/>
  <c r="G222" i="17" a="1"/>
  <c r="G222" i="17" s="1"/>
  <c r="H222" i="17" a="1"/>
  <c r="H222" i="17" s="1"/>
  <c r="I222" i="17" a="1"/>
  <c r="I222" i="17" s="1"/>
  <c r="J222" i="17" a="1"/>
  <c r="J222" i="17" s="1"/>
  <c r="C223" i="17" a="1"/>
  <c r="C223" i="17" s="1"/>
  <c r="D223" i="17" a="1"/>
  <c r="D223" i="17" s="1"/>
  <c r="E223" i="17" a="1"/>
  <c r="E223" i="17" s="1"/>
  <c r="F223" i="17" a="1"/>
  <c r="F223" i="17" s="1"/>
  <c r="G223" i="17" a="1"/>
  <c r="G223" i="17" s="1"/>
  <c r="H223" i="17" a="1"/>
  <c r="H223" i="17" s="1"/>
  <c r="I223" i="17" a="1"/>
  <c r="I223" i="17" s="1"/>
  <c r="J223" i="17" a="1"/>
  <c r="J223" i="17" s="1"/>
  <c r="C224" i="17" a="1"/>
  <c r="C224" i="17" s="1"/>
  <c r="D224" i="17" a="1"/>
  <c r="D224" i="17" s="1"/>
  <c r="E224" i="17" a="1"/>
  <c r="E224" i="17" s="1"/>
  <c r="F224" i="17" a="1"/>
  <c r="F224" i="17" s="1"/>
  <c r="G224" i="17" a="1"/>
  <c r="G224" i="17" s="1"/>
  <c r="H224" i="17" a="1"/>
  <c r="H224" i="17" s="1"/>
  <c r="I224" i="17" a="1"/>
  <c r="I224" i="17" s="1"/>
  <c r="J224" i="17" a="1"/>
  <c r="J224" i="17" s="1"/>
  <c r="C225" i="17" a="1"/>
  <c r="C225" i="17" s="1"/>
  <c r="D225" i="17" a="1"/>
  <c r="D225" i="17" s="1"/>
  <c r="E225" i="17" a="1"/>
  <c r="E225" i="17" s="1"/>
  <c r="F225" i="17" a="1"/>
  <c r="F225" i="17" s="1"/>
  <c r="G225" i="17" a="1"/>
  <c r="G225" i="17" s="1"/>
  <c r="H225" i="17" a="1"/>
  <c r="H225" i="17" s="1"/>
  <c r="I225" i="17" a="1"/>
  <c r="I225" i="17" s="1"/>
  <c r="J225" i="17" a="1"/>
  <c r="J225" i="17" s="1"/>
  <c r="C226" i="17" a="1"/>
  <c r="C226" i="17" s="1"/>
  <c r="D226" i="17" a="1"/>
  <c r="D226" i="17" s="1"/>
  <c r="E226" i="17" a="1"/>
  <c r="E226" i="17" s="1"/>
  <c r="F226" i="17" a="1"/>
  <c r="F226" i="17" s="1"/>
  <c r="G226" i="17" a="1"/>
  <c r="G226" i="17" s="1"/>
  <c r="H226" i="17" a="1"/>
  <c r="H226" i="17" s="1"/>
  <c r="I226" i="17" a="1"/>
  <c r="I226" i="17" s="1"/>
  <c r="J226" i="17" a="1"/>
  <c r="J226" i="17" s="1"/>
  <c r="C227" i="17" a="1"/>
  <c r="C227" i="17" s="1"/>
  <c r="D227" i="17" a="1"/>
  <c r="D227" i="17" s="1"/>
  <c r="E227" i="17" a="1"/>
  <c r="E227" i="17" s="1"/>
  <c r="F227" i="17" a="1"/>
  <c r="F227" i="17" s="1"/>
  <c r="G227" i="17" a="1"/>
  <c r="G227" i="17" s="1"/>
  <c r="H227" i="17" a="1"/>
  <c r="H227" i="17" s="1"/>
  <c r="I227" i="17" a="1"/>
  <c r="I227" i="17" s="1"/>
  <c r="J227" i="17" a="1"/>
  <c r="J227" i="17" s="1"/>
  <c r="C228" i="17" a="1"/>
  <c r="C228" i="17" s="1"/>
  <c r="D228" i="17" a="1"/>
  <c r="D228" i="17" s="1"/>
  <c r="E228" i="17" a="1"/>
  <c r="E228" i="17" s="1"/>
  <c r="F228" i="17" a="1"/>
  <c r="F228" i="17" s="1"/>
  <c r="G228" i="17" a="1"/>
  <c r="G228" i="17" s="1"/>
  <c r="H228" i="17" a="1"/>
  <c r="H228" i="17" s="1"/>
  <c r="I228" i="17" a="1"/>
  <c r="I228" i="17" s="1"/>
  <c r="J228" i="17" a="1"/>
  <c r="J228" i="17" s="1"/>
  <c r="C229" i="17" a="1"/>
  <c r="C229" i="17" s="1"/>
  <c r="D229" i="17" a="1"/>
  <c r="D229" i="17" s="1"/>
  <c r="E229" i="17" a="1"/>
  <c r="E229" i="17" s="1"/>
  <c r="F229" i="17" a="1"/>
  <c r="F229" i="17" s="1"/>
  <c r="G229" i="17" a="1"/>
  <c r="G229" i="17" s="1"/>
  <c r="H229" i="17" a="1"/>
  <c r="H229" i="17" s="1"/>
  <c r="I229" i="17" a="1"/>
  <c r="I229" i="17" s="1"/>
  <c r="J229" i="17" a="1"/>
  <c r="J229" i="17" s="1"/>
  <c r="C230" i="17" a="1"/>
  <c r="C230" i="17" s="1"/>
  <c r="D230" i="17" a="1"/>
  <c r="D230" i="17" s="1"/>
  <c r="E230" i="17" a="1"/>
  <c r="E230" i="17" s="1"/>
  <c r="F230" i="17" a="1"/>
  <c r="F230" i="17" s="1"/>
  <c r="G230" i="17" a="1"/>
  <c r="G230" i="17" s="1"/>
  <c r="H230" i="17" a="1"/>
  <c r="H230" i="17" s="1"/>
  <c r="I230" i="17" a="1"/>
  <c r="I230" i="17" s="1"/>
  <c r="J230" i="17" a="1"/>
  <c r="J230" i="17" s="1"/>
  <c r="C231" i="17" a="1"/>
  <c r="C231" i="17" s="1"/>
  <c r="D231" i="17" a="1"/>
  <c r="D231" i="17" s="1"/>
  <c r="E231" i="17" a="1"/>
  <c r="E231" i="17" s="1"/>
  <c r="F231" i="17" a="1"/>
  <c r="F231" i="17" s="1"/>
  <c r="G231" i="17" a="1"/>
  <c r="G231" i="17" s="1"/>
  <c r="H231" i="17" a="1"/>
  <c r="H231" i="17" s="1"/>
  <c r="I231" i="17" a="1"/>
  <c r="I231" i="17" s="1"/>
  <c r="J231" i="17" a="1"/>
  <c r="J231" i="17" s="1"/>
  <c r="C232" i="17" a="1"/>
  <c r="C232" i="17" s="1"/>
  <c r="D232" i="17" a="1"/>
  <c r="D232" i="17" s="1"/>
  <c r="E232" i="17" a="1"/>
  <c r="E232" i="17" s="1"/>
  <c r="F232" i="17" a="1"/>
  <c r="F232" i="17" s="1"/>
  <c r="G232" i="17" a="1"/>
  <c r="G232" i="17" s="1"/>
  <c r="H232" i="17" a="1"/>
  <c r="H232" i="17" s="1"/>
  <c r="I232" i="17" a="1"/>
  <c r="I232" i="17" s="1"/>
  <c r="J232" i="17" a="1"/>
  <c r="J232" i="17" s="1"/>
  <c r="C233" i="17" a="1"/>
  <c r="C233" i="17" s="1"/>
  <c r="D233" i="17" a="1"/>
  <c r="D233" i="17" s="1"/>
  <c r="E233" i="17" a="1"/>
  <c r="E233" i="17" s="1"/>
  <c r="F233" i="17" a="1"/>
  <c r="F233" i="17" s="1"/>
  <c r="G233" i="17" a="1"/>
  <c r="G233" i="17" s="1"/>
  <c r="H233" i="17" a="1"/>
  <c r="H233" i="17" s="1"/>
  <c r="I233" i="17" a="1"/>
  <c r="I233" i="17" s="1"/>
  <c r="J233" i="17" a="1"/>
  <c r="J233" i="17" s="1"/>
  <c r="C234" i="17" a="1"/>
  <c r="C234" i="17" s="1"/>
  <c r="D234" i="17" a="1"/>
  <c r="D234" i="17" s="1"/>
  <c r="E234" i="17" a="1"/>
  <c r="E234" i="17" s="1"/>
  <c r="F234" i="17" a="1"/>
  <c r="F234" i="17" s="1"/>
  <c r="G234" i="17" a="1"/>
  <c r="G234" i="17" s="1"/>
  <c r="H234" i="17" a="1"/>
  <c r="H234" i="17" s="1"/>
  <c r="I234" i="17" a="1"/>
  <c r="I234" i="17" s="1"/>
  <c r="J234" i="17" a="1"/>
  <c r="J234" i="17" s="1"/>
  <c r="C235" i="17" a="1"/>
  <c r="C235" i="17" s="1"/>
  <c r="D235" i="17" a="1"/>
  <c r="D235" i="17" s="1"/>
  <c r="E235" i="17" a="1"/>
  <c r="E235" i="17" s="1"/>
  <c r="F235" i="17" a="1"/>
  <c r="F235" i="17" s="1"/>
  <c r="G235" i="17" a="1"/>
  <c r="G235" i="17" s="1"/>
  <c r="H235" i="17" a="1"/>
  <c r="H235" i="17" s="1"/>
  <c r="I235" i="17" a="1"/>
  <c r="I235" i="17" s="1"/>
  <c r="J235" i="17" a="1"/>
  <c r="J235" i="17" s="1"/>
  <c r="C236" i="17" a="1"/>
  <c r="C236" i="17" s="1"/>
  <c r="D236" i="17" a="1"/>
  <c r="D236" i="17" s="1"/>
  <c r="E236" i="17" a="1"/>
  <c r="E236" i="17" s="1"/>
  <c r="F236" i="17" a="1"/>
  <c r="F236" i="17" s="1"/>
  <c r="G236" i="17" a="1"/>
  <c r="G236" i="17" s="1"/>
  <c r="H236" i="17" a="1"/>
  <c r="H236" i="17" s="1"/>
  <c r="I236" i="17" a="1"/>
  <c r="I236" i="17" s="1"/>
  <c r="J236" i="17" a="1"/>
  <c r="J236" i="17" s="1"/>
  <c r="C237" i="17" a="1"/>
  <c r="C237" i="17" s="1"/>
  <c r="D237" i="17" a="1"/>
  <c r="D237" i="17" s="1"/>
  <c r="E237" i="17" a="1"/>
  <c r="E237" i="17" s="1"/>
  <c r="F237" i="17" a="1"/>
  <c r="F237" i="17" s="1"/>
  <c r="G237" i="17" a="1"/>
  <c r="G237" i="17" s="1"/>
  <c r="H237" i="17" a="1"/>
  <c r="H237" i="17" s="1"/>
  <c r="I237" i="17" a="1"/>
  <c r="I237" i="17" s="1"/>
  <c r="J237" i="17" a="1"/>
  <c r="J237" i="17" s="1"/>
  <c r="C238" i="17" a="1"/>
  <c r="C238" i="17" s="1"/>
  <c r="D238" i="17" a="1"/>
  <c r="D238" i="17" s="1"/>
  <c r="E238" i="17" a="1"/>
  <c r="E238" i="17" s="1"/>
  <c r="F238" i="17" a="1"/>
  <c r="F238" i="17" s="1"/>
  <c r="G238" i="17" a="1"/>
  <c r="G238" i="17" s="1"/>
  <c r="H238" i="17" a="1"/>
  <c r="H238" i="17" s="1"/>
  <c r="I238" i="17" a="1"/>
  <c r="I238" i="17" s="1"/>
  <c r="J238" i="17" a="1"/>
  <c r="J238" i="17" s="1"/>
  <c r="C239" i="17" a="1"/>
  <c r="C239" i="17" s="1"/>
  <c r="D239" i="17" a="1"/>
  <c r="D239" i="17" s="1"/>
  <c r="E239" i="17" a="1"/>
  <c r="E239" i="17" s="1"/>
  <c r="F239" i="17" a="1"/>
  <c r="F239" i="17" s="1"/>
  <c r="G239" i="17" a="1"/>
  <c r="G239" i="17" s="1"/>
  <c r="H239" i="17" a="1"/>
  <c r="H239" i="17" s="1"/>
  <c r="I239" i="17" a="1"/>
  <c r="I239" i="17" s="1"/>
  <c r="J239" i="17" a="1"/>
  <c r="J239" i="17" s="1"/>
  <c r="C240" i="17" a="1"/>
  <c r="C240" i="17" s="1"/>
  <c r="D240" i="17" a="1"/>
  <c r="D240" i="17" s="1"/>
  <c r="E240" i="17" a="1"/>
  <c r="E240" i="17" s="1"/>
  <c r="F240" i="17" a="1"/>
  <c r="F240" i="17" s="1"/>
  <c r="G240" i="17" a="1"/>
  <c r="G240" i="17" s="1"/>
  <c r="H240" i="17" a="1"/>
  <c r="H240" i="17" s="1"/>
  <c r="I240" i="17" a="1"/>
  <c r="I240" i="17" s="1"/>
  <c r="J240" i="17" a="1"/>
  <c r="J240" i="17" s="1"/>
  <c r="C241" i="17" a="1"/>
  <c r="C241" i="17" s="1"/>
  <c r="D241" i="17" a="1"/>
  <c r="D241" i="17" s="1"/>
  <c r="E241" i="17" a="1"/>
  <c r="E241" i="17" s="1"/>
  <c r="F241" i="17" a="1"/>
  <c r="F241" i="17" s="1"/>
  <c r="G241" i="17" a="1"/>
  <c r="G241" i="17" s="1"/>
  <c r="H241" i="17" a="1"/>
  <c r="H241" i="17" s="1"/>
  <c r="I241" i="17" a="1"/>
  <c r="I241" i="17" s="1"/>
  <c r="J241" i="17" a="1"/>
  <c r="J241" i="17" s="1"/>
  <c r="C242" i="17" a="1"/>
  <c r="C242" i="17" s="1"/>
  <c r="D242" i="17" a="1"/>
  <c r="D242" i="17" s="1"/>
  <c r="E242" i="17" a="1"/>
  <c r="E242" i="17" s="1"/>
  <c r="F242" i="17" a="1"/>
  <c r="F242" i="17" s="1"/>
  <c r="G242" i="17" a="1"/>
  <c r="G242" i="17" s="1"/>
  <c r="H242" i="17" a="1"/>
  <c r="H242" i="17" s="1"/>
  <c r="I242" i="17" a="1"/>
  <c r="I242" i="17" s="1"/>
  <c r="J242" i="17" a="1"/>
  <c r="J242" i="17" s="1"/>
  <c r="C243" i="17" a="1"/>
  <c r="C243" i="17" s="1"/>
  <c r="D243" i="17" a="1"/>
  <c r="D243" i="17" s="1"/>
  <c r="E243" i="17" a="1"/>
  <c r="E243" i="17" s="1"/>
  <c r="F243" i="17" a="1"/>
  <c r="F243" i="17" s="1"/>
  <c r="G243" i="17" a="1"/>
  <c r="G243" i="17" s="1"/>
  <c r="H243" i="17" a="1"/>
  <c r="H243" i="17" s="1"/>
  <c r="I243" i="17" a="1"/>
  <c r="I243" i="17" s="1"/>
  <c r="J243" i="17" a="1"/>
  <c r="J243" i="17" s="1"/>
  <c r="C244" i="17" a="1"/>
  <c r="C244" i="17" s="1"/>
  <c r="D244" i="17" a="1"/>
  <c r="D244" i="17" s="1"/>
  <c r="E244" i="17" a="1"/>
  <c r="E244" i="17" s="1"/>
  <c r="F244" i="17" a="1"/>
  <c r="F244" i="17" s="1"/>
  <c r="G244" i="17" a="1"/>
  <c r="G244" i="17" s="1"/>
  <c r="H244" i="17" a="1"/>
  <c r="H244" i="17" s="1"/>
  <c r="I244" i="17" a="1"/>
  <c r="I244" i="17" s="1"/>
  <c r="J244" i="17" a="1"/>
  <c r="J244" i="17" s="1"/>
  <c r="C245" i="17" a="1"/>
  <c r="C245" i="17" s="1"/>
  <c r="D245" i="17" a="1"/>
  <c r="D245" i="17" s="1"/>
  <c r="E245" i="17" a="1"/>
  <c r="E245" i="17" s="1"/>
  <c r="F245" i="17" a="1"/>
  <c r="F245" i="17" s="1"/>
  <c r="G245" i="17" a="1"/>
  <c r="G245" i="17" s="1"/>
  <c r="H245" i="17" a="1"/>
  <c r="H245" i="17" s="1"/>
  <c r="I245" i="17" a="1"/>
  <c r="I245" i="17" s="1"/>
  <c r="J245" i="17" a="1"/>
  <c r="J245" i="17" s="1"/>
  <c r="C246" i="17" a="1"/>
  <c r="C246" i="17" s="1"/>
  <c r="D246" i="17" a="1"/>
  <c r="D246" i="17" s="1"/>
  <c r="E246" i="17" a="1"/>
  <c r="E246" i="17" s="1"/>
  <c r="F246" i="17" a="1"/>
  <c r="F246" i="17" s="1"/>
  <c r="G246" i="17" a="1"/>
  <c r="G246" i="17" s="1"/>
  <c r="H246" i="17" a="1"/>
  <c r="H246" i="17" s="1"/>
  <c r="I246" i="17" a="1"/>
  <c r="I246" i="17" s="1"/>
  <c r="J246" i="17" a="1"/>
  <c r="J246" i="17" s="1"/>
  <c r="C247" i="17" a="1"/>
  <c r="C247" i="17" s="1"/>
  <c r="D247" i="17" a="1"/>
  <c r="D247" i="17" s="1"/>
  <c r="E247" i="17" a="1"/>
  <c r="E247" i="17" s="1"/>
  <c r="F247" i="17" a="1"/>
  <c r="F247" i="17" s="1"/>
  <c r="G247" i="17" a="1"/>
  <c r="G247" i="17" s="1"/>
  <c r="H247" i="17" a="1"/>
  <c r="H247" i="17" s="1"/>
  <c r="I247" i="17" a="1"/>
  <c r="I247" i="17" s="1"/>
  <c r="J247" i="17" a="1"/>
  <c r="J247" i="17" s="1"/>
  <c r="C248" i="17" a="1"/>
  <c r="C248" i="17" s="1"/>
  <c r="D248" i="17" a="1"/>
  <c r="D248" i="17" s="1"/>
  <c r="E248" i="17" a="1"/>
  <c r="E248" i="17" s="1"/>
  <c r="F248" i="17" a="1"/>
  <c r="F248" i="17" s="1"/>
  <c r="G248" i="17" a="1"/>
  <c r="G248" i="17" s="1"/>
  <c r="H248" i="17" a="1"/>
  <c r="H248" i="17" s="1"/>
  <c r="I248" i="17" a="1"/>
  <c r="I248" i="17" s="1"/>
  <c r="J248" i="17" a="1"/>
  <c r="J248" i="17" s="1"/>
  <c r="C249" i="17" a="1"/>
  <c r="C249" i="17" s="1"/>
  <c r="D249" i="17" a="1"/>
  <c r="D249" i="17" s="1"/>
  <c r="E249" i="17" a="1"/>
  <c r="E249" i="17" s="1"/>
  <c r="F249" i="17" a="1"/>
  <c r="F249" i="17" s="1"/>
  <c r="G249" i="17" a="1"/>
  <c r="G249" i="17" s="1"/>
  <c r="H249" i="17" a="1"/>
  <c r="H249" i="17" s="1"/>
  <c r="I249" i="17" a="1"/>
  <c r="I249" i="17" s="1"/>
  <c r="J249" i="17" a="1"/>
  <c r="J249" i="17" s="1"/>
  <c r="C250" i="17" a="1"/>
  <c r="C250" i="17" s="1"/>
  <c r="D250" i="17" a="1"/>
  <c r="D250" i="17" s="1"/>
  <c r="E250" i="17" a="1"/>
  <c r="E250" i="17" s="1"/>
  <c r="F250" i="17" a="1"/>
  <c r="F250" i="17" s="1"/>
  <c r="G250" i="17" a="1"/>
  <c r="G250" i="17" s="1"/>
  <c r="H250" i="17" a="1"/>
  <c r="H250" i="17" s="1"/>
  <c r="I250" i="17" a="1"/>
  <c r="I250" i="17" s="1"/>
  <c r="J250" i="17" a="1"/>
  <c r="J250" i="17" s="1"/>
  <c r="C251" i="17" a="1"/>
  <c r="C251" i="17" s="1"/>
  <c r="D251" i="17" a="1"/>
  <c r="D251" i="17" s="1"/>
  <c r="E251" i="17" a="1"/>
  <c r="E251" i="17" s="1"/>
  <c r="F251" i="17" a="1"/>
  <c r="F251" i="17" s="1"/>
  <c r="G251" i="17" a="1"/>
  <c r="G251" i="17" s="1"/>
  <c r="H251" i="17" a="1"/>
  <c r="H251" i="17" s="1"/>
  <c r="I251" i="17" a="1"/>
  <c r="I251" i="17" s="1"/>
  <c r="J251" i="17" a="1"/>
  <c r="J251" i="17" s="1"/>
  <c r="C252" i="17" a="1"/>
  <c r="C252" i="17" s="1"/>
  <c r="D252" i="17" a="1"/>
  <c r="D252" i="17" s="1"/>
  <c r="E252" i="17" a="1"/>
  <c r="E252" i="17" s="1"/>
  <c r="F252" i="17" a="1"/>
  <c r="F252" i="17" s="1"/>
  <c r="G252" i="17" a="1"/>
  <c r="G252" i="17" s="1"/>
  <c r="H252" i="17" a="1"/>
  <c r="H252" i="17" s="1"/>
  <c r="I252" i="17" a="1"/>
  <c r="I252" i="17" s="1"/>
  <c r="J252" i="17" a="1"/>
  <c r="J252" i="17" s="1"/>
  <c r="C253" i="17" a="1"/>
  <c r="C253" i="17" s="1"/>
  <c r="D253" i="17" a="1"/>
  <c r="D253" i="17" s="1"/>
  <c r="E253" i="17" a="1"/>
  <c r="E253" i="17" s="1"/>
  <c r="F253" i="17" a="1"/>
  <c r="F253" i="17" s="1"/>
  <c r="G253" i="17" a="1"/>
  <c r="G253" i="17" s="1"/>
  <c r="H253" i="17" a="1"/>
  <c r="H253" i="17" s="1"/>
  <c r="I253" i="17" a="1"/>
  <c r="I253" i="17" s="1"/>
  <c r="J253" i="17" a="1"/>
  <c r="J253" i="17" s="1"/>
  <c r="C254" i="17" a="1"/>
  <c r="C254" i="17" s="1"/>
  <c r="D254" i="17" a="1"/>
  <c r="D254" i="17" s="1"/>
  <c r="E254" i="17" a="1"/>
  <c r="E254" i="17" s="1"/>
  <c r="F254" i="17" a="1"/>
  <c r="F254" i="17" s="1"/>
  <c r="G254" i="17" a="1"/>
  <c r="G254" i="17" s="1"/>
  <c r="H254" i="17" a="1"/>
  <c r="H254" i="17" s="1"/>
  <c r="I254" i="17" a="1"/>
  <c r="I254" i="17" s="1"/>
  <c r="J254" i="17" a="1"/>
  <c r="J254" i="17" s="1"/>
  <c r="C255" i="17" a="1"/>
  <c r="C255" i="17" s="1"/>
  <c r="D255" i="17" a="1"/>
  <c r="D255" i="17" s="1"/>
  <c r="E255" i="17" a="1"/>
  <c r="E255" i="17" s="1"/>
  <c r="F255" i="17" a="1"/>
  <c r="F255" i="17" s="1"/>
  <c r="G255" i="17" a="1"/>
  <c r="G255" i="17" s="1"/>
  <c r="H255" i="17" a="1"/>
  <c r="H255" i="17" s="1"/>
  <c r="I255" i="17" a="1"/>
  <c r="I255" i="17" s="1"/>
  <c r="J255" i="17" a="1"/>
  <c r="J255" i="17" s="1"/>
  <c r="C256" i="17" a="1"/>
  <c r="C256" i="17" s="1"/>
  <c r="D256" i="17" a="1"/>
  <c r="D256" i="17" s="1"/>
  <c r="E256" i="17" a="1"/>
  <c r="E256" i="17" s="1"/>
  <c r="F256" i="17" a="1"/>
  <c r="F256" i="17" s="1"/>
  <c r="G256" i="17" a="1"/>
  <c r="G256" i="17" s="1"/>
  <c r="H256" i="17" a="1"/>
  <c r="H256" i="17" s="1"/>
  <c r="I256" i="17" a="1"/>
  <c r="I256" i="17" s="1"/>
  <c r="J256" i="17" a="1"/>
  <c r="J256" i="17" s="1"/>
  <c r="C257" i="17" a="1"/>
  <c r="C257" i="17" s="1"/>
  <c r="D257" i="17" a="1"/>
  <c r="D257" i="17" s="1"/>
  <c r="E257" i="17" a="1"/>
  <c r="E257" i="17" s="1"/>
  <c r="F257" i="17" a="1"/>
  <c r="F257" i="17" s="1"/>
  <c r="G257" i="17" a="1"/>
  <c r="G257" i="17" s="1"/>
  <c r="H257" i="17" a="1"/>
  <c r="H257" i="17" s="1"/>
  <c r="I257" i="17" a="1"/>
  <c r="I257" i="17" s="1"/>
  <c r="J257" i="17" a="1"/>
  <c r="J257" i="17" s="1"/>
  <c r="C258" i="17" a="1"/>
  <c r="C258" i="17" s="1"/>
  <c r="D258" i="17" a="1"/>
  <c r="D258" i="17" s="1"/>
  <c r="E258" i="17" a="1"/>
  <c r="E258" i="17" s="1"/>
  <c r="F258" i="17" a="1"/>
  <c r="F258" i="17" s="1"/>
  <c r="G258" i="17" a="1"/>
  <c r="G258" i="17" s="1"/>
  <c r="H258" i="17" a="1"/>
  <c r="H258" i="17" s="1"/>
  <c r="I258" i="17" a="1"/>
  <c r="I258" i="17" s="1"/>
  <c r="J258" i="17" a="1"/>
  <c r="J258" i="17" s="1"/>
  <c r="C259" i="17" a="1"/>
  <c r="C259" i="17" s="1"/>
  <c r="D259" i="17" a="1"/>
  <c r="D259" i="17" s="1"/>
  <c r="E259" i="17" a="1"/>
  <c r="E259" i="17" s="1"/>
  <c r="F259" i="17" a="1"/>
  <c r="F259" i="17" s="1"/>
  <c r="G259" i="17" a="1"/>
  <c r="G259" i="17" s="1"/>
  <c r="H259" i="17" a="1"/>
  <c r="H259" i="17" s="1"/>
  <c r="I259" i="17" a="1"/>
  <c r="I259" i="17" s="1"/>
  <c r="J259" i="17" a="1"/>
  <c r="J259" i="17" s="1"/>
  <c r="C260" i="17" a="1"/>
  <c r="C260" i="17" s="1"/>
  <c r="D260" i="17" a="1"/>
  <c r="D260" i="17" s="1"/>
  <c r="E260" i="17" a="1"/>
  <c r="E260" i="17" s="1"/>
  <c r="F260" i="17" a="1"/>
  <c r="F260" i="17" s="1"/>
  <c r="G260" i="17" a="1"/>
  <c r="G260" i="17" s="1"/>
  <c r="H260" i="17" a="1"/>
  <c r="H260" i="17" s="1"/>
  <c r="I260" i="17" a="1"/>
  <c r="I260" i="17" s="1"/>
  <c r="J260" i="17" a="1"/>
  <c r="J260" i="17" s="1"/>
  <c r="C261" i="17" a="1"/>
  <c r="C261" i="17" s="1"/>
  <c r="D261" i="17" a="1"/>
  <c r="D261" i="17" s="1"/>
  <c r="E261" i="17" a="1"/>
  <c r="E261" i="17" s="1"/>
  <c r="F261" i="17" a="1"/>
  <c r="F261" i="17" s="1"/>
  <c r="G261" i="17" a="1"/>
  <c r="G261" i="17" s="1"/>
  <c r="H261" i="17" a="1"/>
  <c r="H261" i="17" s="1"/>
  <c r="I261" i="17" a="1"/>
  <c r="I261" i="17" s="1"/>
  <c r="J261" i="17" a="1"/>
  <c r="J261" i="17" s="1"/>
  <c r="C262" i="17" a="1"/>
  <c r="C262" i="17" s="1"/>
  <c r="D262" i="17" a="1"/>
  <c r="D262" i="17" s="1"/>
  <c r="E262" i="17" a="1"/>
  <c r="E262" i="17" s="1"/>
  <c r="F262" i="17" a="1"/>
  <c r="F262" i="17" s="1"/>
  <c r="G262" i="17" a="1"/>
  <c r="G262" i="17" s="1"/>
  <c r="H262" i="17" a="1"/>
  <c r="H262" i="17" s="1"/>
  <c r="I262" i="17" a="1"/>
  <c r="I262" i="17" s="1"/>
  <c r="J262" i="17" a="1"/>
  <c r="J262" i="17" s="1"/>
  <c r="C263" i="17" a="1"/>
  <c r="C263" i="17" s="1"/>
  <c r="D263" i="17" a="1"/>
  <c r="D263" i="17" s="1"/>
  <c r="E263" i="17" a="1"/>
  <c r="E263" i="17" s="1"/>
  <c r="F263" i="17" a="1"/>
  <c r="F263" i="17" s="1"/>
  <c r="G263" i="17" a="1"/>
  <c r="G263" i="17" s="1"/>
  <c r="H263" i="17" a="1"/>
  <c r="H263" i="17" s="1"/>
  <c r="I263" i="17" a="1"/>
  <c r="I263" i="17" s="1"/>
  <c r="J263" i="17" a="1"/>
  <c r="J263" i="17" s="1"/>
  <c r="C264" i="17" a="1"/>
  <c r="C264" i="17" s="1"/>
  <c r="D264" i="17" a="1"/>
  <c r="D264" i="17" s="1"/>
  <c r="E264" i="17" a="1"/>
  <c r="E264" i="17" s="1"/>
  <c r="F264" i="17" a="1"/>
  <c r="F264" i="17" s="1"/>
  <c r="G264" i="17" a="1"/>
  <c r="G264" i="17" s="1"/>
  <c r="H264" i="17" a="1"/>
  <c r="H264" i="17" s="1"/>
  <c r="I264" i="17" a="1"/>
  <c r="I264" i="17" s="1"/>
  <c r="J264" i="17" a="1"/>
  <c r="J264" i="17" s="1"/>
  <c r="C265" i="17" a="1"/>
  <c r="C265" i="17" s="1"/>
  <c r="D265" i="17" a="1"/>
  <c r="D265" i="17" s="1"/>
  <c r="E265" i="17" a="1"/>
  <c r="E265" i="17" s="1"/>
  <c r="F265" i="17" a="1"/>
  <c r="F265" i="17" s="1"/>
  <c r="G265" i="17" a="1"/>
  <c r="G265" i="17" s="1"/>
  <c r="H265" i="17" a="1"/>
  <c r="H265" i="17" s="1"/>
  <c r="I265" i="17" a="1"/>
  <c r="I265" i="17" s="1"/>
  <c r="J265" i="17" a="1"/>
  <c r="J265" i="17" s="1"/>
  <c r="C266" i="17" a="1"/>
  <c r="C266" i="17" s="1"/>
  <c r="D266" i="17" a="1"/>
  <c r="D266" i="17" s="1"/>
  <c r="E266" i="17" a="1"/>
  <c r="E266" i="17" s="1"/>
  <c r="F266" i="17" a="1"/>
  <c r="F266" i="17" s="1"/>
  <c r="G266" i="17" a="1"/>
  <c r="G266" i="17" s="1"/>
  <c r="H266" i="17" a="1"/>
  <c r="H266" i="17" s="1"/>
  <c r="I266" i="17" a="1"/>
  <c r="I266" i="17" s="1"/>
  <c r="J266" i="17" a="1"/>
  <c r="J266" i="17" s="1"/>
  <c r="C267" i="17" a="1"/>
  <c r="C267" i="17" s="1"/>
  <c r="D267" i="17" a="1"/>
  <c r="D267" i="17" s="1"/>
  <c r="E267" i="17" a="1"/>
  <c r="E267" i="17" s="1"/>
  <c r="F267" i="17" a="1"/>
  <c r="F267" i="17" s="1"/>
  <c r="G267" i="17" a="1"/>
  <c r="G267" i="17" s="1"/>
  <c r="H267" i="17" a="1"/>
  <c r="H267" i="17" s="1"/>
  <c r="I267" i="17" a="1"/>
  <c r="I267" i="17" s="1"/>
  <c r="J267" i="17" a="1"/>
  <c r="J267" i="17" s="1"/>
  <c r="C268" i="17" a="1"/>
  <c r="C268" i="17" s="1"/>
  <c r="D268" i="17" a="1"/>
  <c r="D268" i="17" s="1"/>
  <c r="E268" i="17" a="1"/>
  <c r="E268" i="17" s="1"/>
  <c r="F268" i="17" a="1"/>
  <c r="F268" i="17" s="1"/>
  <c r="G268" i="17" a="1"/>
  <c r="G268" i="17" s="1"/>
  <c r="H268" i="17" a="1"/>
  <c r="H268" i="17" s="1"/>
  <c r="I268" i="17" a="1"/>
  <c r="I268" i="17" s="1"/>
  <c r="J268" i="17" a="1"/>
  <c r="J268" i="17" s="1"/>
  <c r="C269" i="17" a="1"/>
  <c r="C269" i="17" s="1"/>
  <c r="D269" i="17" a="1"/>
  <c r="D269" i="17" s="1"/>
  <c r="E269" i="17" a="1"/>
  <c r="E269" i="17" s="1"/>
  <c r="F269" i="17" a="1"/>
  <c r="F269" i="17" s="1"/>
  <c r="G269" i="17" a="1"/>
  <c r="G269" i="17" s="1"/>
  <c r="H269" i="17" a="1"/>
  <c r="H269" i="17" s="1"/>
  <c r="I269" i="17" a="1"/>
  <c r="I269" i="17" s="1"/>
  <c r="J269" i="17" a="1"/>
  <c r="J269" i="17" s="1"/>
  <c r="C270" i="17" a="1"/>
  <c r="C270" i="17" s="1"/>
  <c r="D270" i="17" a="1"/>
  <c r="D270" i="17" s="1"/>
  <c r="E270" i="17" a="1"/>
  <c r="E270" i="17" s="1"/>
  <c r="F270" i="17" a="1"/>
  <c r="F270" i="17" s="1"/>
  <c r="G270" i="17" a="1"/>
  <c r="G270" i="17" s="1"/>
  <c r="H270" i="17" a="1"/>
  <c r="H270" i="17" s="1"/>
  <c r="I270" i="17" a="1"/>
  <c r="I270" i="17" s="1"/>
  <c r="J270" i="17" a="1"/>
  <c r="J270" i="17" s="1"/>
  <c r="C271" i="17" a="1"/>
  <c r="C271" i="17" s="1"/>
  <c r="D271" i="17" a="1"/>
  <c r="D271" i="17" s="1"/>
  <c r="E271" i="17" a="1"/>
  <c r="E271" i="17" s="1"/>
  <c r="F271" i="17" a="1"/>
  <c r="F271" i="17" s="1"/>
  <c r="G271" i="17" a="1"/>
  <c r="G271" i="17" s="1"/>
  <c r="H271" i="17" a="1"/>
  <c r="H271" i="17" s="1"/>
  <c r="I271" i="17" a="1"/>
  <c r="I271" i="17" s="1"/>
  <c r="J271" i="17" a="1"/>
  <c r="J271" i="17" s="1"/>
  <c r="C272" i="17" a="1"/>
  <c r="C272" i="17" s="1"/>
  <c r="D272" i="17" a="1"/>
  <c r="D272" i="17" s="1"/>
  <c r="E272" i="17" a="1"/>
  <c r="E272" i="17" s="1"/>
  <c r="F272" i="17" a="1"/>
  <c r="F272" i="17" s="1"/>
  <c r="G272" i="17" a="1"/>
  <c r="G272" i="17" s="1"/>
  <c r="H272" i="17" a="1"/>
  <c r="H272" i="17" s="1"/>
  <c r="I272" i="17" a="1"/>
  <c r="I272" i="17" s="1"/>
  <c r="J272" i="17" a="1"/>
  <c r="J272" i="17" s="1"/>
  <c r="C273" i="17" a="1"/>
  <c r="C273" i="17" s="1"/>
  <c r="D273" i="17" a="1"/>
  <c r="D273" i="17" s="1"/>
  <c r="E273" i="17" a="1"/>
  <c r="E273" i="17" s="1"/>
  <c r="F273" i="17" a="1"/>
  <c r="F273" i="17" s="1"/>
  <c r="G273" i="17" a="1"/>
  <c r="G273" i="17" s="1"/>
  <c r="H273" i="17" a="1"/>
  <c r="H273" i="17" s="1"/>
  <c r="I273" i="17" a="1"/>
  <c r="I273" i="17" s="1"/>
  <c r="J273" i="17" a="1"/>
  <c r="J273" i="17" s="1"/>
  <c r="C274" i="17" a="1"/>
  <c r="C274" i="17" s="1"/>
  <c r="D274" i="17" a="1"/>
  <c r="D274" i="17" s="1"/>
  <c r="E274" i="17" a="1"/>
  <c r="E274" i="17" s="1"/>
  <c r="F274" i="17" a="1"/>
  <c r="F274" i="17" s="1"/>
  <c r="G274" i="17" a="1"/>
  <c r="G274" i="17" s="1"/>
  <c r="H274" i="17" a="1"/>
  <c r="H274" i="17" s="1"/>
  <c r="I274" i="17" a="1"/>
  <c r="I274" i="17" s="1"/>
  <c r="J274" i="17" a="1"/>
  <c r="J274" i="17" s="1"/>
  <c r="C275" i="17" a="1"/>
  <c r="C275" i="17" s="1"/>
  <c r="D275" i="17" a="1"/>
  <c r="D275" i="17" s="1"/>
  <c r="E275" i="17" a="1"/>
  <c r="E275" i="17" s="1"/>
  <c r="F275" i="17" a="1"/>
  <c r="F275" i="17" s="1"/>
  <c r="G275" i="17" a="1"/>
  <c r="G275" i="17" s="1"/>
  <c r="H275" i="17" a="1"/>
  <c r="H275" i="17" s="1"/>
  <c r="I275" i="17" a="1"/>
  <c r="I275" i="17" s="1"/>
  <c r="J275" i="17" a="1"/>
  <c r="J275" i="17" s="1"/>
  <c r="C276" i="17" a="1"/>
  <c r="C276" i="17" s="1"/>
  <c r="D276" i="17" a="1"/>
  <c r="D276" i="17" s="1"/>
  <c r="E276" i="17" a="1"/>
  <c r="E276" i="17" s="1"/>
  <c r="F276" i="17" a="1"/>
  <c r="F276" i="17" s="1"/>
  <c r="G276" i="17" a="1"/>
  <c r="G276" i="17" s="1"/>
  <c r="H276" i="17" a="1"/>
  <c r="H276" i="17" s="1"/>
  <c r="I276" i="17" a="1"/>
  <c r="I276" i="17" s="1"/>
  <c r="J276" i="17" a="1"/>
  <c r="J276" i="17" s="1"/>
  <c r="C277" i="17" a="1"/>
  <c r="C277" i="17" s="1"/>
  <c r="D277" i="17" a="1"/>
  <c r="D277" i="17" s="1"/>
  <c r="E277" i="17" a="1"/>
  <c r="E277" i="17" s="1"/>
  <c r="F277" i="17" a="1"/>
  <c r="F277" i="17" s="1"/>
  <c r="G277" i="17" a="1"/>
  <c r="G277" i="17" s="1"/>
  <c r="H277" i="17" a="1"/>
  <c r="H277" i="17" s="1"/>
  <c r="I277" i="17" a="1"/>
  <c r="I277" i="17" s="1"/>
  <c r="J277" i="17" a="1"/>
  <c r="J277" i="17" s="1"/>
  <c r="C278" i="17" a="1"/>
  <c r="C278" i="17" s="1"/>
  <c r="D278" i="17" a="1"/>
  <c r="D278" i="17" s="1"/>
  <c r="E278" i="17" a="1"/>
  <c r="E278" i="17" s="1"/>
  <c r="F278" i="17" a="1"/>
  <c r="F278" i="17" s="1"/>
  <c r="G278" i="17" a="1"/>
  <c r="G278" i="17" s="1"/>
  <c r="H278" i="17" a="1"/>
  <c r="H278" i="17" s="1"/>
  <c r="I278" i="17" a="1"/>
  <c r="I278" i="17" s="1"/>
  <c r="J278" i="17" a="1"/>
  <c r="J278" i="17" s="1"/>
  <c r="C279" i="17" a="1"/>
  <c r="C279" i="17" s="1"/>
  <c r="D279" i="17" a="1"/>
  <c r="D279" i="17" s="1"/>
  <c r="E279" i="17" a="1"/>
  <c r="E279" i="17" s="1"/>
  <c r="F279" i="17" a="1"/>
  <c r="F279" i="17" s="1"/>
  <c r="G279" i="17" a="1"/>
  <c r="G279" i="17" s="1"/>
  <c r="H279" i="17" a="1"/>
  <c r="H279" i="17" s="1"/>
  <c r="I279" i="17" a="1"/>
  <c r="I279" i="17" s="1"/>
  <c r="J279" i="17" a="1"/>
  <c r="J279" i="17" s="1"/>
  <c r="C280" i="17" a="1"/>
  <c r="C280" i="17" s="1"/>
  <c r="D280" i="17" a="1"/>
  <c r="D280" i="17" s="1"/>
  <c r="E280" i="17" a="1"/>
  <c r="E280" i="17" s="1"/>
  <c r="F280" i="17" a="1"/>
  <c r="F280" i="17" s="1"/>
  <c r="G280" i="17" a="1"/>
  <c r="G280" i="17" s="1"/>
  <c r="H280" i="17" a="1"/>
  <c r="H280" i="17" s="1"/>
  <c r="I280" i="17" a="1"/>
  <c r="I280" i="17" s="1"/>
  <c r="J280" i="17" a="1"/>
  <c r="J280" i="17" s="1"/>
  <c r="C281" i="17" a="1"/>
  <c r="C281" i="17" s="1"/>
  <c r="D281" i="17" a="1"/>
  <c r="D281" i="17" s="1"/>
  <c r="E281" i="17" a="1"/>
  <c r="E281" i="17" s="1"/>
  <c r="F281" i="17" a="1"/>
  <c r="F281" i="17" s="1"/>
  <c r="G281" i="17" a="1"/>
  <c r="G281" i="17" s="1"/>
  <c r="H281" i="17" a="1"/>
  <c r="H281" i="17" s="1"/>
  <c r="I281" i="17" a="1"/>
  <c r="I281" i="17" s="1"/>
  <c r="J281" i="17" a="1"/>
  <c r="J281" i="17" s="1"/>
  <c r="C282" i="17" a="1"/>
  <c r="C282" i="17" s="1"/>
  <c r="D282" i="17" a="1"/>
  <c r="D282" i="17" s="1"/>
  <c r="E282" i="17" a="1"/>
  <c r="E282" i="17" s="1"/>
  <c r="F282" i="17" a="1"/>
  <c r="F282" i="17" s="1"/>
  <c r="G282" i="17" a="1"/>
  <c r="G282" i="17" s="1"/>
  <c r="H282" i="17" a="1"/>
  <c r="H282" i="17" s="1"/>
  <c r="I282" i="17" a="1"/>
  <c r="I282" i="17" s="1"/>
  <c r="J282" i="17" a="1"/>
  <c r="J282" i="17" s="1"/>
  <c r="C283" i="17" a="1"/>
  <c r="C283" i="17" s="1"/>
  <c r="D283" i="17" a="1"/>
  <c r="D283" i="17" s="1"/>
  <c r="E283" i="17" a="1"/>
  <c r="E283" i="17" s="1"/>
  <c r="F283" i="17" a="1"/>
  <c r="F283" i="17" s="1"/>
  <c r="G283" i="17" a="1"/>
  <c r="G283" i="17" s="1"/>
  <c r="H283" i="17" a="1"/>
  <c r="H283" i="17" s="1"/>
  <c r="I283" i="17" a="1"/>
  <c r="I283" i="17" s="1"/>
  <c r="J283" i="17" a="1"/>
  <c r="J283" i="17" s="1"/>
  <c r="C284" i="17" a="1"/>
  <c r="C284" i="17" s="1"/>
  <c r="D284" i="17" a="1"/>
  <c r="D284" i="17" s="1"/>
  <c r="E284" i="17" a="1"/>
  <c r="E284" i="17" s="1"/>
  <c r="F284" i="17" a="1"/>
  <c r="F284" i="17" s="1"/>
  <c r="G284" i="17" a="1"/>
  <c r="G284" i="17" s="1"/>
  <c r="H284" i="17" a="1"/>
  <c r="H284" i="17" s="1"/>
  <c r="I284" i="17" a="1"/>
  <c r="I284" i="17" s="1"/>
  <c r="J284" i="17" a="1"/>
  <c r="J284" i="17" s="1"/>
  <c r="C285" i="17" a="1"/>
  <c r="C285" i="17" s="1"/>
  <c r="D285" i="17" a="1"/>
  <c r="D285" i="17" s="1"/>
  <c r="E285" i="17" a="1"/>
  <c r="E285" i="17" s="1"/>
  <c r="F285" i="17" a="1"/>
  <c r="F285" i="17" s="1"/>
  <c r="G285" i="17" a="1"/>
  <c r="G285" i="17" s="1"/>
  <c r="H285" i="17" a="1"/>
  <c r="H285" i="17" s="1"/>
  <c r="I285" i="17" a="1"/>
  <c r="I285" i="17" s="1"/>
  <c r="J285" i="17" a="1"/>
  <c r="J285" i="17" s="1"/>
  <c r="C286" i="17" a="1"/>
  <c r="C286" i="17" s="1"/>
  <c r="D286" i="17" a="1"/>
  <c r="D286" i="17" s="1"/>
  <c r="E286" i="17" a="1"/>
  <c r="E286" i="17" s="1"/>
  <c r="F286" i="17" a="1"/>
  <c r="F286" i="17" s="1"/>
  <c r="G286" i="17" a="1"/>
  <c r="G286" i="17" s="1"/>
  <c r="H286" i="17" a="1"/>
  <c r="H286" i="17" s="1"/>
  <c r="I286" i="17" a="1"/>
  <c r="I286" i="17" s="1"/>
  <c r="J286" i="17" a="1"/>
  <c r="J286" i="17" s="1"/>
  <c r="C287" i="17" a="1"/>
  <c r="C287" i="17" s="1"/>
  <c r="D287" i="17" a="1"/>
  <c r="D287" i="17" s="1"/>
  <c r="E287" i="17" a="1"/>
  <c r="E287" i="17" s="1"/>
  <c r="F287" i="17" a="1"/>
  <c r="F287" i="17" s="1"/>
  <c r="G287" i="17" a="1"/>
  <c r="G287" i="17" s="1"/>
  <c r="H287" i="17" a="1"/>
  <c r="H287" i="17" s="1"/>
  <c r="I287" i="17" a="1"/>
  <c r="I287" i="17" s="1"/>
  <c r="J287" i="17" a="1"/>
  <c r="J287" i="17" s="1"/>
  <c r="C288" i="17" a="1"/>
  <c r="C288" i="17" s="1"/>
  <c r="D288" i="17" a="1"/>
  <c r="D288" i="17" s="1"/>
  <c r="E288" i="17" a="1"/>
  <c r="E288" i="17" s="1"/>
  <c r="F288" i="17" a="1"/>
  <c r="F288" i="17" s="1"/>
  <c r="G288" i="17" a="1"/>
  <c r="G288" i="17" s="1"/>
  <c r="H288" i="17" a="1"/>
  <c r="H288" i="17" s="1"/>
  <c r="I288" i="17" a="1"/>
  <c r="I288" i="17" s="1"/>
  <c r="J288" i="17" a="1"/>
  <c r="J288" i="17" s="1"/>
  <c r="C289" i="17" a="1"/>
  <c r="C289" i="17" s="1"/>
  <c r="D289" i="17" a="1"/>
  <c r="D289" i="17" s="1"/>
  <c r="E289" i="17" a="1"/>
  <c r="E289" i="17" s="1"/>
  <c r="F289" i="17" a="1"/>
  <c r="F289" i="17" s="1"/>
  <c r="G289" i="17" a="1"/>
  <c r="G289" i="17" s="1"/>
  <c r="H289" i="17" a="1"/>
  <c r="H289" i="17" s="1"/>
  <c r="I289" i="17" a="1"/>
  <c r="I289" i="17" s="1"/>
  <c r="J289" i="17" a="1"/>
  <c r="J289" i="17" s="1"/>
  <c r="C290" i="17" a="1"/>
  <c r="C290" i="17" s="1"/>
  <c r="D290" i="17" a="1"/>
  <c r="D290" i="17" s="1"/>
  <c r="E290" i="17" a="1"/>
  <c r="E290" i="17" s="1"/>
  <c r="F290" i="17" a="1"/>
  <c r="F290" i="17" s="1"/>
  <c r="G290" i="17" a="1"/>
  <c r="G290" i="17" s="1"/>
  <c r="H290" i="17" a="1"/>
  <c r="H290" i="17" s="1"/>
  <c r="I290" i="17" a="1"/>
  <c r="I290" i="17" s="1"/>
  <c r="J290" i="17" a="1"/>
  <c r="J290" i="17" s="1"/>
  <c r="C291" i="17" a="1"/>
  <c r="C291" i="17" s="1"/>
  <c r="D291" i="17" a="1"/>
  <c r="D291" i="17" s="1"/>
  <c r="E291" i="17" a="1"/>
  <c r="E291" i="17" s="1"/>
  <c r="F291" i="17" a="1"/>
  <c r="F291" i="17" s="1"/>
  <c r="G291" i="17" a="1"/>
  <c r="G291" i="17" s="1"/>
  <c r="H291" i="17" a="1"/>
  <c r="H291" i="17" s="1"/>
  <c r="I291" i="17" a="1"/>
  <c r="I291" i="17" s="1"/>
  <c r="J291" i="17" a="1"/>
  <c r="J291" i="17" s="1"/>
  <c r="C292" i="17" a="1"/>
  <c r="C292" i="17" s="1"/>
  <c r="D292" i="17" a="1"/>
  <c r="D292" i="17" s="1"/>
  <c r="E292" i="17" a="1"/>
  <c r="E292" i="17" s="1"/>
  <c r="F292" i="17" a="1"/>
  <c r="F292" i="17" s="1"/>
  <c r="G292" i="17" a="1"/>
  <c r="G292" i="17" s="1"/>
  <c r="H292" i="17" a="1"/>
  <c r="H292" i="17" s="1"/>
  <c r="I292" i="17" a="1"/>
  <c r="I292" i="17" s="1"/>
  <c r="J292" i="17" a="1"/>
  <c r="J292" i="17" s="1"/>
  <c r="C293" i="17" a="1"/>
  <c r="C293" i="17" s="1"/>
  <c r="D293" i="17" a="1"/>
  <c r="D293" i="17" s="1"/>
  <c r="E293" i="17" a="1"/>
  <c r="E293" i="17" s="1"/>
  <c r="F293" i="17" a="1"/>
  <c r="F293" i="17" s="1"/>
  <c r="G293" i="17" a="1"/>
  <c r="G293" i="17" s="1"/>
  <c r="H293" i="17" a="1"/>
  <c r="H293" i="17" s="1"/>
  <c r="I293" i="17" a="1"/>
  <c r="I293" i="17" s="1"/>
  <c r="J293" i="17" a="1"/>
  <c r="J293" i="17" s="1"/>
  <c r="C294" i="17" a="1"/>
  <c r="C294" i="17" s="1"/>
  <c r="D294" i="17" a="1"/>
  <c r="D294" i="17" s="1"/>
  <c r="E294" i="17" a="1"/>
  <c r="E294" i="17" s="1"/>
  <c r="F294" i="17" a="1"/>
  <c r="F294" i="17" s="1"/>
  <c r="G294" i="17" a="1"/>
  <c r="G294" i="17" s="1"/>
  <c r="H294" i="17" a="1"/>
  <c r="H294" i="17" s="1"/>
  <c r="I294" i="17" a="1"/>
  <c r="I294" i="17" s="1"/>
  <c r="J294" i="17" a="1"/>
  <c r="J294" i="17" s="1"/>
  <c r="C295" i="17" a="1"/>
  <c r="C295" i="17" s="1"/>
  <c r="D295" i="17" a="1"/>
  <c r="D295" i="17" s="1"/>
  <c r="E295" i="17" a="1"/>
  <c r="E295" i="17" s="1"/>
  <c r="F295" i="17" a="1"/>
  <c r="F295" i="17" s="1"/>
  <c r="G295" i="17" a="1"/>
  <c r="G295" i="17" s="1"/>
  <c r="H295" i="17" a="1"/>
  <c r="H295" i="17" s="1"/>
  <c r="I295" i="17" a="1"/>
  <c r="I295" i="17" s="1"/>
  <c r="J295" i="17" a="1"/>
  <c r="J295" i="17" s="1"/>
  <c r="C296" i="17" a="1"/>
  <c r="C296" i="17" s="1"/>
  <c r="D296" i="17" a="1"/>
  <c r="D296" i="17" s="1"/>
  <c r="E296" i="17" a="1"/>
  <c r="E296" i="17" s="1"/>
  <c r="F296" i="17" a="1"/>
  <c r="F296" i="17" s="1"/>
  <c r="G296" i="17" a="1"/>
  <c r="G296" i="17" s="1"/>
  <c r="H296" i="17" a="1"/>
  <c r="H296" i="17" s="1"/>
  <c r="I296" i="17" a="1"/>
  <c r="I296" i="17" s="1"/>
  <c r="J296" i="17" a="1"/>
  <c r="J296" i="17" s="1"/>
  <c r="C297" i="17" a="1"/>
  <c r="C297" i="17" s="1"/>
  <c r="D297" i="17" a="1"/>
  <c r="D297" i="17" s="1"/>
  <c r="E297" i="17" a="1"/>
  <c r="E297" i="17" s="1"/>
  <c r="F297" i="17" a="1"/>
  <c r="F297" i="17" s="1"/>
  <c r="G297" i="17" a="1"/>
  <c r="G297" i="17" s="1"/>
  <c r="H297" i="17" a="1"/>
  <c r="H297" i="17" s="1"/>
  <c r="I297" i="17" a="1"/>
  <c r="I297" i="17" s="1"/>
  <c r="J297" i="17" a="1"/>
  <c r="J297" i="17" s="1"/>
  <c r="C298" i="17" a="1"/>
  <c r="C298" i="17" s="1"/>
  <c r="D298" i="17" a="1"/>
  <c r="D298" i="17" s="1"/>
  <c r="E298" i="17" a="1"/>
  <c r="E298" i="17" s="1"/>
  <c r="F298" i="17" a="1"/>
  <c r="F298" i="17" s="1"/>
  <c r="G298" i="17" a="1"/>
  <c r="G298" i="17" s="1"/>
  <c r="H298" i="17" a="1"/>
  <c r="H298" i="17" s="1"/>
  <c r="I298" i="17" a="1"/>
  <c r="I298" i="17" s="1"/>
  <c r="J298" i="17" a="1"/>
  <c r="J298" i="17" s="1"/>
  <c r="C299" i="17" a="1"/>
  <c r="C299" i="17" s="1"/>
  <c r="D299" i="17" a="1"/>
  <c r="D299" i="17" s="1"/>
  <c r="E299" i="17" a="1"/>
  <c r="E299" i="17" s="1"/>
  <c r="F299" i="17" a="1"/>
  <c r="F299" i="17" s="1"/>
  <c r="G299" i="17" a="1"/>
  <c r="G299" i="17" s="1"/>
  <c r="H299" i="17" a="1"/>
  <c r="H299" i="17" s="1"/>
  <c r="I299" i="17" a="1"/>
  <c r="I299" i="17" s="1"/>
  <c r="J299" i="17" a="1"/>
  <c r="J299" i="17" s="1"/>
  <c r="C300" i="17" a="1"/>
  <c r="C300" i="17" s="1"/>
  <c r="D300" i="17" a="1"/>
  <c r="D300" i="17" s="1"/>
  <c r="E300" i="17" a="1"/>
  <c r="E300" i="17" s="1"/>
  <c r="F300" i="17" a="1"/>
  <c r="F300" i="17" s="1"/>
  <c r="G300" i="17" a="1"/>
  <c r="G300" i="17" s="1"/>
  <c r="H300" i="17" a="1"/>
  <c r="H300" i="17" s="1"/>
  <c r="I300" i="17" a="1"/>
  <c r="I300" i="17" s="1"/>
  <c r="J300" i="17" a="1"/>
  <c r="J300" i="17" s="1"/>
  <c r="C301" i="17" a="1"/>
  <c r="C301" i="17" s="1"/>
  <c r="D301" i="17" a="1"/>
  <c r="D301" i="17" s="1"/>
  <c r="E301" i="17" a="1"/>
  <c r="E301" i="17" s="1"/>
  <c r="F301" i="17" a="1"/>
  <c r="F301" i="17" s="1"/>
  <c r="G301" i="17" a="1"/>
  <c r="G301" i="17" s="1"/>
  <c r="H301" i="17" a="1"/>
  <c r="H301" i="17" s="1"/>
  <c r="I301" i="17" a="1"/>
  <c r="I301" i="17" s="1"/>
  <c r="J301" i="17" a="1"/>
  <c r="J301" i="17" s="1"/>
  <c r="C302" i="17" a="1"/>
  <c r="C302" i="17" s="1"/>
  <c r="D302" i="17" a="1"/>
  <c r="D302" i="17" s="1"/>
  <c r="E302" i="17" a="1"/>
  <c r="E302" i="17" s="1"/>
  <c r="F302" i="17" a="1"/>
  <c r="F302" i="17" s="1"/>
  <c r="G302" i="17" a="1"/>
  <c r="G302" i="17" s="1"/>
  <c r="H302" i="17" a="1"/>
  <c r="H302" i="17" s="1"/>
  <c r="I302" i="17" a="1"/>
  <c r="I302" i="17" s="1"/>
  <c r="J302" i="17" a="1"/>
  <c r="J302" i="17" s="1"/>
  <c r="C303" i="17" a="1"/>
  <c r="C303" i="17" s="1"/>
  <c r="D303" i="17" a="1"/>
  <c r="D303" i="17" s="1"/>
  <c r="E303" i="17" a="1"/>
  <c r="E303" i="17" s="1"/>
  <c r="F303" i="17" a="1"/>
  <c r="F303" i="17" s="1"/>
  <c r="G303" i="17" a="1"/>
  <c r="G303" i="17" s="1"/>
  <c r="H303" i="17" a="1"/>
  <c r="H303" i="17" s="1"/>
  <c r="I303" i="17" a="1"/>
  <c r="I303" i="17" s="1"/>
  <c r="J303" i="17" a="1"/>
  <c r="J303" i="17" s="1"/>
  <c r="C304" i="17" a="1"/>
  <c r="C304" i="17" s="1"/>
  <c r="D304" i="17" a="1"/>
  <c r="D304" i="17" s="1"/>
  <c r="E304" i="17" a="1"/>
  <c r="E304" i="17" s="1"/>
  <c r="F304" i="17" a="1"/>
  <c r="F304" i="17" s="1"/>
  <c r="G304" i="17" a="1"/>
  <c r="G304" i="17" s="1"/>
  <c r="H304" i="17" a="1"/>
  <c r="H304" i="17" s="1"/>
  <c r="I304" i="17" a="1"/>
  <c r="I304" i="17" s="1"/>
  <c r="J304" i="17" a="1"/>
  <c r="J304" i="17" s="1"/>
  <c r="C305" i="17" a="1"/>
  <c r="C305" i="17" s="1"/>
  <c r="D305" i="17" a="1"/>
  <c r="D305" i="17" s="1"/>
  <c r="E305" i="17" a="1"/>
  <c r="E305" i="17" s="1"/>
  <c r="F305" i="17" a="1"/>
  <c r="F305" i="17" s="1"/>
  <c r="G305" i="17" a="1"/>
  <c r="G305" i="17" s="1"/>
  <c r="H305" i="17" a="1"/>
  <c r="H305" i="17" s="1"/>
  <c r="I305" i="17" a="1"/>
  <c r="I305" i="17" s="1"/>
  <c r="J305" i="17" a="1"/>
  <c r="J305" i="17" s="1"/>
  <c r="C306" i="17" a="1"/>
  <c r="C306" i="17" s="1"/>
  <c r="D306" i="17" a="1"/>
  <c r="D306" i="17" s="1"/>
  <c r="E306" i="17" a="1"/>
  <c r="E306" i="17" s="1"/>
  <c r="F306" i="17" a="1"/>
  <c r="F306" i="17" s="1"/>
  <c r="G306" i="17" a="1"/>
  <c r="G306" i="17" s="1"/>
  <c r="H306" i="17" a="1"/>
  <c r="H306" i="17" s="1"/>
  <c r="I306" i="17" a="1"/>
  <c r="I306" i="17" s="1"/>
  <c r="J306" i="17" a="1"/>
  <c r="J306" i="17" s="1"/>
  <c r="C307" i="17" a="1"/>
  <c r="C307" i="17" s="1"/>
  <c r="D307" i="17" a="1"/>
  <c r="D307" i="17" s="1"/>
  <c r="E307" i="17" a="1"/>
  <c r="E307" i="17" s="1"/>
  <c r="F307" i="17" a="1"/>
  <c r="F307" i="17" s="1"/>
  <c r="G307" i="17" a="1"/>
  <c r="G307" i="17" s="1"/>
  <c r="H307" i="17" a="1"/>
  <c r="H307" i="17" s="1"/>
  <c r="I307" i="17" a="1"/>
  <c r="I307" i="17" s="1"/>
  <c r="J307" i="17" a="1"/>
  <c r="J307" i="17" s="1"/>
  <c r="C308" i="17" a="1"/>
  <c r="C308" i="17" s="1"/>
  <c r="D308" i="17" a="1"/>
  <c r="D308" i="17" s="1"/>
  <c r="E308" i="17" a="1"/>
  <c r="E308" i="17" s="1"/>
  <c r="F308" i="17" a="1"/>
  <c r="F308" i="17" s="1"/>
  <c r="G308" i="17" a="1"/>
  <c r="G308" i="17" s="1"/>
  <c r="H308" i="17" a="1"/>
  <c r="H308" i="17" s="1"/>
  <c r="I308" i="17" a="1"/>
  <c r="I308" i="17" s="1"/>
  <c r="J308" i="17" a="1"/>
  <c r="J308" i="17" s="1"/>
  <c r="C309" i="17" a="1"/>
  <c r="C309" i="17" s="1"/>
  <c r="D309" i="17" a="1"/>
  <c r="D309" i="17" s="1"/>
  <c r="E309" i="17" a="1"/>
  <c r="E309" i="17" s="1"/>
  <c r="F309" i="17" a="1"/>
  <c r="F309" i="17" s="1"/>
  <c r="G309" i="17" a="1"/>
  <c r="G309" i="17" s="1"/>
  <c r="H309" i="17" a="1"/>
  <c r="H309" i="17" s="1"/>
  <c r="I309" i="17" a="1"/>
  <c r="I309" i="17" s="1"/>
  <c r="J309" i="17" a="1"/>
  <c r="J309" i="17" s="1"/>
  <c r="C310" i="17" a="1"/>
  <c r="C310" i="17" s="1"/>
  <c r="D310" i="17" a="1"/>
  <c r="D310" i="17" s="1"/>
  <c r="E310" i="17" a="1"/>
  <c r="E310" i="17" s="1"/>
  <c r="F310" i="17" a="1"/>
  <c r="F310" i="17" s="1"/>
  <c r="G310" i="17" a="1"/>
  <c r="G310" i="17" s="1"/>
  <c r="H310" i="17" a="1"/>
  <c r="H310" i="17" s="1"/>
  <c r="I310" i="17" a="1"/>
  <c r="I310" i="17" s="1"/>
  <c r="J310" i="17" a="1"/>
  <c r="J310" i="17" s="1"/>
  <c r="C311" i="17" a="1"/>
  <c r="C311" i="17" s="1"/>
  <c r="D311" i="17" a="1"/>
  <c r="D311" i="17" s="1"/>
  <c r="E311" i="17" a="1"/>
  <c r="E311" i="17" s="1"/>
  <c r="F311" i="17" a="1"/>
  <c r="F311" i="17" s="1"/>
  <c r="G311" i="17" a="1"/>
  <c r="G311" i="17" s="1"/>
  <c r="H311" i="17" a="1"/>
  <c r="H311" i="17" s="1"/>
  <c r="I311" i="17" a="1"/>
  <c r="I311" i="17" s="1"/>
  <c r="J311" i="17" a="1"/>
  <c r="J311" i="17" s="1"/>
  <c r="C312" i="17" a="1"/>
  <c r="C312" i="17" s="1"/>
  <c r="D312" i="17" a="1"/>
  <c r="D312" i="17" s="1"/>
  <c r="E312" i="17" a="1"/>
  <c r="E312" i="17" s="1"/>
  <c r="F312" i="17" a="1"/>
  <c r="F312" i="17" s="1"/>
  <c r="G312" i="17" a="1"/>
  <c r="G312" i="17" s="1"/>
  <c r="H312" i="17" a="1"/>
  <c r="H312" i="17" s="1"/>
  <c r="I312" i="17" a="1"/>
  <c r="I312" i="17" s="1"/>
  <c r="J312" i="17" a="1"/>
  <c r="J312" i="17" s="1"/>
  <c r="C313" i="17" a="1"/>
  <c r="C313" i="17" s="1"/>
  <c r="D313" i="17" a="1"/>
  <c r="D313" i="17" s="1"/>
  <c r="E313" i="17" a="1"/>
  <c r="E313" i="17" s="1"/>
  <c r="F313" i="17" a="1"/>
  <c r="F313" i="17" s="1"/>
  <c r="G313" i="17" a="1"/>
  <c r="G313" i="17" s="1"/>
  <c r="H313" i="17" a="1"/>
  <c r="H313" i="17" s="1"/>
  <c r="I313" i="17" a="1"/>
  <c r="I313" i="17" s="1"/>
  <c r="J313" i="17" a="1"/>
  <c r="J313" i="17" s="1"/>
  <c r="C314" i="17" a="1"/>
  <c r="C314" i="17" s="1"/>
  <c r="D314" i="17" a="1"/>
  <c r="D314" i="17" s="1"/>
  <c r="E314" i="17" a="1"/>
  <c r="E314" i="17" s="1"/>
  <c r="F314" i="17" a="1"/>
  <c r="F314" i="17" s="1"/>
  <c r="G314" i="17" a="1"/>
  <c r="G314" i="17" s="1"/>
  <c r="H314" i="17" a="1"/>
  <c r="H314" i="17" s="1"/>
  <c r="I314" i="17" a="1"/>
  <c r="I314" i="17" s="1"/>
  <c r="J314" i="17" a="1"/>
  <c r="J314" i="17" s="1"/>
  <c r="C315" i="17" a="1"/>
  <c r="C315" i="17" s="1"/>
  <c r="D315" i="17" a="1"/>
  <c r="D315" i="17" s="1"/>
  <c r="E315" i="17" a="1"/>
  <c r="E315" i="17" s="1"/>
  <c r="F315" i="17" a="1"/>
  <c r="F315" i="17" s="1"/>
  <c r="G315" i="17" a="1"/>
  <c r="G315" i="17" s="1"/>
  <c r="H315" i="17" a="1"/>
  <c r="H315" i="17" s="1"/>
  <c r="I315" i="17" a="1"/>
  <c r="I315" i="17" s="1"/>
  <c r="J315" i="17" a="1"/>
  <c r="J315" i="17" s="1"/>
  <c r="C316" i="17" a="1"/>
  <c r="C316" i="17" s="1"/>
  <c r="D316" i="17" a="1"/>
  <c r="D316" i="17" s="1"/>
  <c r="E316" i="17" a="1"/>
  <c r="E316" i="17" s="1"/>
  <c r="F316" i="17" a="1"/>
  <c r="F316" i="17" s="1"/>
  <c r="G316" i="17" a="1"/>
  <c r="G316" i="17" s="1"/>
  <c r="H316" i="17" a="1"/>
  <c r="H316" i="17" s="1"/>
  <c r="I316" i="17" a="1"/>
  <c r="I316" i="17" s="1"/>
  <c r="J316" i="17" a="1"/>
  <c r="J316" i="17" s="1"/>
  <c r="C317" i="17" a="1"/>
  <c r="C317" i="17" s="1"/>
  <c r="D317" i="17" a="1"/>
  <c r="D317" i="17" s="1"/>
  <c r="E317" i="17" a="1"/>
  <c r="E317" i="17" s="1"/>
  <c r="F317" i="17" a="1"/>
  <c r="F317" i="17" s="1"/>
  <c r="G317" i="17" a="1"/>
  <c r="G317" i="17" s="1"/>
  <c r="H317" i="17" a="1"/>
  <c r="H317" i="17" s="1"/>
  <c r="I317" i="17" a="1"/>
  <c r="I317" i="17" s="1"/>
  <c r="J317" i="17" a="1"/>
  <c r="J317" i="17" s="1"/>
  <c r="C318" i="17" a="1"/>
  <c r="C318" i="17" s="1"/>
  <c r="D318" i="17" a="1"/>
  <c r="D318" i="17" s="1"/>
  <c r="E318" i="17" a="1"/>
  <c r="E318" i="17" s="1"/>
  <c r="F318" i="17" a="1"/>
  <c r="F318" i="17" s="1"/>
  <c r="G318" i="17" a="1"/>
  <c r="G318" i="17" s="1"/>
  <c r="H318" i="17" a="1"/>
  <c r="H318" i="17" s="1"/>
  <c r="I318" i="17" a="1"/>
  <c r="I318" i="17" s="1"/>
  <c r="J318" i="17" a="1"/>
  <c r="J318" i="17" s="1"/>
  <c r="C319" i="17" a="1"/>
  <c r="C319" i="17" s="1"/>
  <c r="D319" i="17" a="1"/>
  <c r="D319" i="17" s="1"/>
  <c r="E319" i="17" a="1"/>
  <c r="E319" i="17" s="1"/>
  <c r="F319" i="17" a="1"/>
  <c r="F319" i="17" s="1"/>
  <c r="G319" i="17" a="1"/>
  <c r="G319" i="17" s="1"/>
  <c r="H319" i="17" a="1"/>
  <c r="H319" i="17" s="1"/>
  <c r="I319" i="17" a="1"/>
  <c r="I319" i="17" s="1"/>
  <c r="J319" i="17" a="1"/>
  <c r="J319" i="17" s="1"/>
  <c r="C320" i="17" a="1"/>
  <c r="C320" i="17" s="1"/>
  <c r="D320" i="17" a="1"/>
  <c r="D320" i="17" s="1"/>
  <c r="E320" i="17" a="1"/>
  <c r="E320" i="17" s="1"/>
  <c r="F320" i="17" a="1"/>
  <c r="F320" i="17" s="1"/>
  <c r="G320" i="17" a="1"/>
  <c r="G320" i="17" s="1"/>
  <c r="H320" i="17" a="1"/>
  <c r="H320" i="17" s="1"/>
  <c r="I320" i="17" a="1"/>
  <c r="I320" i="17" s="1"/>
  <c r="J320" i="17" a="1"/>
  <c r="J320" i="17" s="1"/>
  <c r="C321" i="17" a="1"/>
  <c r="C321" i="17" s="1"/>
  <c r="D321" i="17" a="1"/>
  <c r="D321" i="17" s="1"/>
  <c r="E321" i="17" a="1"/>
  <c r="E321" i="17" s="1"/>
  <c r="F321" i="17" a="1"/>
  <c r="F321" i="17" s="1"/>
  <c r="G321" i="17" a="1"/>
  <c r="G321" i="17" s="1"/>
  <c r="H321" i="17" a="1"/>
  <c r="H321" i="17" s="1"/>
  <c r="I321" i="17" a="1"/>
  <c r="I321" i="17" s="1"/>
  <c r="J321" i="17" a="1"/>
  <c r="J321" i="17" s="1"/>
  <c r="C322" i="17" a="1"/>
  <c r="C322" i="17" s="1"/>
  <c r="D322" i="17" a="1"/>
  <c r="D322" i="17" s="1"/>
  <c r="E322" i="17" a="1"/>
  <c r="E322" i="17" s="1"/>
  <c r="F322" i="17" a="1"/>
  <c r="F322" i="17" s="1"/>
  <c r="G322" i="17" a="1"/>
  <c r="G322" i="17" s="1"/>
  <c r="H322" i="17" a="1"/>
  <c r="H322" i="17" s="1"/>
  <c r="I322" i="17" a="1"/>
  <c r="I322" i="17" s="1"/>
  <c r="J322" i="17" a="1"/>
  <c r="J322" i="17" s="1"/>
  <c r="C323" i="17" a="1"/>
  <c r="C323" i="17" s="1"/>
  <c r="D323" i="17" a="1"/>
  <c r="D323" i="17" s="1"/>
  <c r="E323" i="17" a="1"/>
  <c r="E323" i="17" s="1"/>
  <c r="F323" i="17" a="1"/>
  <c r="F323" i="17" s="1"/>
  <c r="G323" i="17" a="1"/>
  <c r="G323" i="17" s="1"/>
  <c r="H323" i="17" a="1"/>
  <c r="H323" i="17" s="1"/>
  <c r="I323" i="17" a="1"/>
  <c r="I323" i="17" s="1"/>
  <c r="J323" i="17" a="1"/>
  <c r="J323" i="17" s="1"/>
  <c r="C324" i="17" a="1"/>
  <c r="C324" i="17" s="1"/>
  <c r="D324" i="17" a="1"/>
  <c r="D324" i="17" s="1"/>
  <c r="E324" i="17" a="1"/>
  <c r="E324" i="17" s="1"/>
  <c r="F324" i="17" a="1"/>
  <c r="F324" i="17" s="1"/>
  <c r="G324" i="17" a="1"/>
  <c r="G324" i="17" s="1"/>
  <c r="H324" i="17" a="1"/>
  <c r="H324" i="17" s="1"/>
  <c r="I324" i="17" a="1"/>
  <c r="I324" i="17" s="1"/>
  <c r="J324" i="17" a="1"/>
  <c r="J324" i="17" s="1"/>
  <c r="C325" i="17" a="1"/>
  <c r="C325" i="17" s="1"/>
  <c r="D325" i="17" a="1"/>
  <c r="D325" i="17" s="1"/>
  <c r="E325" i="17" a="1"/>
  <c r="E325" i="17" s="1"/>
  <c r="F325" i="17" a="1"/>
  <c r="F325" i="17" s="1"/>
  <c r="G325" i="17" a="1"/>
  <c r="G325" i="17" s="1"/>
  <c r="H325" i="17" a="1"/>
  <c r="H325" i="17" s="1"/>
  <c r="I325" i="17" a="1"/>
  <c r="I325" i="17" s="1"/>
  <c r="J325" i="17" a="1"/>
  <c r="J325" i="17" s="1"/>
  <c r="C326" i="17" a="1"/>
  <c r="C326" i="17" s="1"/>
  <c r="D326" i="17" a="1"/>
  <c r="D326" i="17" s="1"/>
  <c r="E326" i="17" a="1"/>
  <c r="E326" i="17" s="1"/>
  <c r="F326" i="17" a="1"/>
  <c r="F326" i="17" s="1"/>
  <c r="G326" i="17" a="1"/>
  <c r="G326" i="17" s="1"/>
  <c r="H326" i="17" a="1"/>
  <c r="H326" i="17" s="1"/>
  <c r="I326" i="17" a="1"/>
  <c r="I326" i="17" s="1"/>
  <c r="J326" i="17" a="1"/>
  <c r="J326" i="17" s="1"/>
  <c r="C327" i="17" a="1"/>
  <c r="C327" i="17" s="1"/>
  <c r="D327" i="17" a="1"/>
  <c r="D327" i="17" s="1"/>
  <c r="E327" i="17" a="1"/>
  <c r="E327" i="17" s="1"/>
  <c r="F327" i="17" a="1"/>
  <c r="F327" i="17" s="1"/>
  <c r="G327" i="17" a="1"/>
  <c r="G327" i="17" s="1"/>
  <c r="H327" i="17" a="1"/>
  <c r="H327" i="17" s="1"/>
  <c r="I327" i="17" a="1"/>
  <c r="I327" i="17" s="1"/>
  <c r="J327" i="17" a="1"/>
  <c r="J327" i="17" s="1"/>
  <c r="C328" i="17" a="1"/>
  <c r="C328" i="17" s="1"/>
  <c r="D328" i="17" a="1"/>
  <c r="D328" i="17" s="1"/>
  <c r="E328" i="17" a="1"/>
  <c r="E328" i="17" s="1"/>
  <c r="F328" i="17" a="1"/>
  <c r="F328" i="17" s="1"/>
  <c r="G328" i="17" a="1"/>
  <c r="G328" i="17" s="1"/>
  <c r="H328" i="17" a="1"/>
  <c r="H328" i="17" s="1"/>
  <c r="I328" i="17" a="1"/>
  <c r="I328" i="17" s="1"/>
  <c r="J328" i="17" a="1"/>
  <c r="J328" i="17" s="1"/>
  <c r="C329" i="17" a="1"/>
  <c r="C329" i="17" s="1"/>
  <c r="D329" i="17" a="1"/>
  <c r="D329" i="17" s="1"/>
  <c r="E329" i="17" a="1"/>
  <c r="E329" i="17" s="1"/>
  <c r="F329" i="17" a="1"/>
  <c r="F329" i="17" s="1"/>
  <c r="G329" i="17" a="1"/>
  <c r="G329" i="17" s="1"/>
  <c r="H329" i="17" a="1"/>
  <c r="H329" i="17" s="1"/>
  <c r="I329" i="17" a="1"/>
  <c r="I329" i="17" s="1"/>
  <c r="J329" i="17" a="1"/>
  <c r="J329" i="17" s="1"/>
  <c r="C330" i="17" a="1"/>
  <c r="C330" i="17" s="1"/>
  <c r="D330" i="17" a="1"/>
  <c r="D330" i="17" s="1"/>
  <c r="E330" i="17" a="1"/>
  <c r="E330" i="17" s="1"/>
  <c r="F330" i="17" a="1"/>
  <c r="F330" i="17" s="1"/>
  <c r="G330" i="17" a="1"/>
  <c r="G330" i="17" s="1"/>
  <c r="H330" i="17" a="1"/>
  <c r="H330" i="17" s="1"/>
  <c r="I330" i="17" a="1"/>
  <c r="I330" i="17" s="1"/>
  <c r="J330" i="17" a="1"/>
  <c r="J330" i="17" s="1"/>
  <c r="C331" i="17" a="1"/>
  <c r="C331" i="17" s="1"/>
  <c r="D331" i="17" a="1"/>
  <c r="D331" i="17" s="1"/>
  <c r="E331" i="17" a="1"/>
  <c r="E331" i="17" s="1"/>
  <c r="F331" i="17" a="1"/>
  <c r="F331" i="17" s="1"/>
  <c r="G331" i="17" a="1"/>
  <c r="G331" i="17" s="1"/>
  <c r="H331" i="17" a="1"/>
  <c r="H331" i="17" s="1"/>
  <c r="I331" i="17" a="1"/>
  <c r="I331" i="17" s="1"/>
  <c r="J331" i="17" a="1"/>
  <c r="J331" i="17" s="1"/>
  <c r="C332" i="17" a="1"/>
  <c r="C332" i="17" s="1"/>
  <c r="D332" i="17" a="1"/>
  <c r="D332" i="17" s="1"/>
  <c r="E332" i="17" a="1"/>
  <c r="E332" i="17" s="1"/>
  <c r="F332" i="17" a="1"/>
  <c r="F332" i="17" s="1"/>
  <c r="G332" i="17" a="1"/>
  <c r="G332" i="17" s="1"/>
  <c r="H332" i="17" a="1"/>
  <c r="H332" i="17" s="1"/>
  <c r="I332" i="17" a="1"/>
  <c r="I332" i="17" s="1"/>
  <c r="J332" i="17" a="1"/>
  <c r="J332" i="17" s="1"/>
  <c r="C333" i="17" a="1"/>
  <c r="C333" i="17" s="1"/>
  <c r="D333" i="17" a="1"/>
  <c r="D333" i="17" s="1"/>
  <c r="E333" i="17" a="1"/>
  <c r="E333" i="17" s="1"/>
  <c r="F333" i="17" a="1"/>
  <c r="F333" i="17" s="1"/>
  <c r="G333" i="17" a="1"/>
  <c r="G333" i="17" s="1"/>
  <c r="H333" i="17" a="1"/>
  <c r="H333" i="17" s="1"/>
  <c r="I333" i="17" a="1"/>
  <c r="I333" i="17" s="1"/>
  <c r="J333" i="17" a="1"/>
  <c r="J333" i="17" s="1"/>
  <c r="C334" i="17" a="1"/>
  <c r="C334" i="17" s="1"/>
  <c r="D334" i="17" a="1"/>
  <c r="D334" i="17" s="1"/>
  <c r="E334" i="17" a="1"/>
  <c r="E334" i="17" s="1"/>
  <c r="F334" i="17" a="1"/>
  <c r="F334" i="17" s="1"/>
  <c r="G334" i="17" a="1"/>
  <c r="G334" i="17" s="1"/>
  <c r="H334" i="17" a="1"/>
  <c r="H334" i="17" s="1"/>
  <c r="I334" i="17" a="1"/>
  <c r="I334" i="17" s="1"/>
  <c r="J334" i="17" a="1"/>
  <c r="J334" i="17" s="1"/>
  <c r="C335" i="17" a="1"/>
  <c r="C335" i="17" s="1"/>
  <c r="D335" i="17" a="1"/>
  <c r="D335" i="17" s="1"/>
  <c r="E335" i="17" a="1"/>
  <c r="E335" i="17" s="1"/>
  <c r="F335" i="17" a="1"/>
  <c r="F335" i="17" s="1"/>
  <c r="G335" i="17" a="1"/>
  <c r="G335" i="17" s="1"/>
  <c r="H335" i="17" a="1"/>
  <c r="H335" i="17" s="1"/>
  <c r="I335" i="17" a="1"/>
  <c r="I335" i="17" s="1"/>
  <c r="J335" i="17" a="1"/>
  <c r="J335" i="17" s="1"/>
  <c r="C336" i="17" a="1"/>
  <c r="C336" i="17" s="1"/>
  <c r="D336" i="17" a="1"/>
  <c r="D336" i="17" s="1"/>
  <c r="E336" i="17" a="1"/>
  <c r="E336" i="17" s="1"/>
  <c r="F336" i="17" a="1"/>
  <c r="F336" i="17" s="1"/>
  <c r="G336" i="17" a="1"/>
  <c r="G336" i="17" s="1"/>
  <c r="H336" i="17" a="1"/>
  <c r="H336" i="17" s="1"/>
  <c r="I336" i="17" a="1"/>
  <c r="I336" i="17" s="1"/>
  <c r="J336" i="17" a="1"/>
  <c r="J336" i="17" s="1"/>
  <c r="C337" i="17" a="1"/>
  <c r="C337" i="17" s="1"/>
  <c r="D337" i="17" a="1"/>
  <c r="D337" i="17" s="1"/>
  <c r="E337" i="17" a="1"/>
  <c r="E337" i="17" s="1"/>
  <c r="F337" i="17" a="1"/>
  <c r="F337" i="17" s="1"/>
  <c r="G337" i="17" a="1"/>
  <c r="G337" i="17" s="1"/>
  <c r="H337" i="17" a="1"/>
  <c r="H337" i="17" s="1"/>
  <c r="I337" i="17" a="1"/>
  <c r="I337" i="17" s="1"/>
  <c r="J337" i="17" a="1"/>
  <c r="J337" i="17" s="1"/>
  <c r="C338" i="17" a="1"/>
  <c r="C338" i="17" s="1"/>
  <c r="D338" i="17" a="1"/>
  <c r="D338" i="17" s="1"/>
  <c r="E338" i="17" a="1"/>
  <c r="E338" i="17" s="1"/>
  <c r="F338" i="17" a="1"/>
  <c r="F338" i="17" s="1"/>
  <c r="G338" i="17" a="1"/>
  <c r="G338" i="17" s="1"/>
  <c r="H338" i="17" a="1"/>
  <c r="H338" i="17" s="1"/>
  <c r="I338" i="17" a="1"/>
  <c r="I338" i="17" s="1"/>
  <c r="J338" i="17" a="1"/>
  <c r="J338" i="17" s="1"/>
  <c r="C339" i="17" a="1"/>
  <c r="C339" i="17" s="1"/>
  <c r="D339" i="17" a="1"/>
  <c r="D339" i="17" s="1"/>
  <c r="E339" i="17" a="1"/>
  <c r="E339" i="17" s="1"/>
  <c r="F339" i="17" a="1"/>
  <c r="F339" i="17" s="1"/>
  <c r="G339" i="17" a="1"/>
  <c r="G339" i="17" s="1"/>
  <c r="H339" i="17" a="1"/>
  <c r="H339" i="17" s="1"/>
  <c r="I339" i="17" a="1"/>
  <c r="I339" i="17" s="1"/>
  <c r="J339" i="17" a="1"/>
  <c r="J339" i="17" s="1"/>
  <c r="C340" i="17" a="1"/>
  <c r="C340" i="17" s="1"/>
  <c r="D340" i="17" a="1"/>
  <c r="D340" i="17" s="1"/>
  <c r="E340" i="17" a="1"/>
  <c r="E340" i="17" s="1"/>
  <c r="F340" i="17" a="1"/>
  <c r="F340" i="17" s="1"/>
  <c r="G340" i="17" a="1"/>
  <c r="G340" i="17" s="1"/>
  <c r="H340" i="17" a="1"/>
  <c r="H340" i="17" s="1"/>
  <c r="I340" i="17" a="1"/>
  <c r="I340" i="17" s="1"/>
  <c r="J340" i="17" a="1"/>
  <c r="J340" i="17" s="1"/>
  <c r="C341" i="17" a="1"/>
  <c r="C341" i="17" s="1"/>
  <c r="D341" i="17" a="1"/>
  <c r="D341" i="17" s="1"/>
  <c r="E341" i="17" a="1"/>
  <c r="E341" i="17" s="1"/>
  <c r="F341" i="17" a="1"/>
  <c r="F341" i="17" s="1"/>
  <c r="G341" i="17" a="1"/>
  <c r="G341" i="17" s="1"/>
  <c r="H341" i="17" a="1"/>
  <c r="H341" i="17" s="1"/>
  <c r="I341" i="17" a="1"/>
  <c r="I341" i="17" s="1"/>
  <c r="J341" i="17" a="1"/>
  <c r="J341" i="17" s="1"/>
  <c r="C342" i="17" a="1"/>
  <c r="C342" i="17" s="1"/>
  <c r="D342" i="17" a="1"/>
  <c r="D342" i="17" s="1"/>
  <c r="E342" i="17" a="1"/>
  <c r="E342" i="17" s="1"/>
  <c r="F342" i="17" a="1"/>
  <c r="F342" i="17" s="1"/>
  <c r="G342" i="17" a="1"/>
  <c r="G342" i="17" s="1"/>
  <c r="H342" i="17" a="1"/>
  <c r="H342" i="17" s="1"/>
  <c r="I342" i="17" a="1"/>
  <c r="I342" i="17" s="1"/>
  <c r="J342" i="17" a="1"/>
  <c r="J342" i="17" s="1"/>
  <c r="C343" i="17" a="1"/>
  <c r="C343" i="17" s="1"/>
  <c r="D343" i="17" a="1"/>
  <c r="D343" i="17" s="1"/>
  <c r="E343" i="17" a="1"/>
  <c r="E343" i="17" s="1"/>
  <c r="F343" i="17" a="1"/>
  <c r="F343" i="17" s="1"/>
  <c r="G343" i="17" a="1"/>
  <c r="G343" i="17" s="1"/>
  <c r="H343" i="17" a="1"/>
  <c r="H343" i="17" s="1"/>
  <c r="I343" i="17" a="1"/>
  <c r="I343" i="17" s="1"/>
  <c r="J343" i="17" a="1"/>
  <c r="J343" i="17" s="1"/>
  <c r="C344" i="17" a="1"/>
  <c r="C344" i="17" s="1"/>
  <c r="D344" i="17" a="1"/>
  <c r="D344" i="17" s="1"/>
  <c r="E344" i="17" a="1"/>
  <c r="E344" i="17" s="1"/>
  <c r="F344" i="17" a="1"/>
  <c r="F344" i="17" s="1"/>
  <c r="G344" i="17" a="1"/>
  <c r="G344" i="17" s="1"/>
  <c r="H344" i="17" a="1"/>
  <c r="H344" i="17" s="1"/>
  <c r="I344" i="17" a="1"/>
  <c r="I344" i="17" s="1"/>
  <c r="J344" i="17" a="1"/>
  <c r="J344" i="17" s="1"/>
  <c r="C345" i="17" a="1"/>
  <c r="C345" i="17" s="1"/>
  <c r="D345" i="17" a="1"/>
  <c r="D345" i="17" s="1"/>
  <c r="E345" i="17" a="1"/>
  <c r="E345" i="17" s="1"/>
  <c r="F345" i="17" a="1"/>
  <c r="F345" i="17" s="1"/>
  <c r="G345" i="17" a="1"/>
  <c r="G345" i="17" s="1"/>
  <c r="H345" i="17" a="1"/>
  <c r="H345" i="17" s="1"/>
  <c r="I345" i="17" a="1"/>
  <c r="I345" i="17" s="1"/>
  <c r="J345" i="17" a="1"/>
  <c r="J345" i="17" s="1"/>
  <c r="C346" i="17" a="1"/>
  <c r="C346" i="17" s="1"/>
  <c r="D346" i="17" a="1"/>
  <c r="D346" i="17" s="1"/>
  <c r="E346" i="17" a="1"/>
  <c r="E346" i="17" s="1"/>
  <c r="F346" i="17" a="1"/>
  <c r="F346" i="17" s="1"/>
  <c r="G346" i="17" a="1"/>
  <c r="G346" i="17" s="1"/>
  <c r="H346" i="17" a="1"/>
  <c r="H346" i="17" s="1"/>
  <c r="I346" i="17" a="1"/>
  <c r="I346" i="17" s="1"/>
  <c r="J346" i="17" a="1"/>
  <c r="J346" i="17" s="1"/>
  <c r="C347" i="17" a="1"/>
  <c r="C347" i="17" s="1"/>
  <c r="D347" i="17" a="1"/>
  <c r="D347" i="17" s="1"/>
  <c r="E347" i="17" a="1"/>
  <c r="E347" i="17" s="1"/>
  <c r="F347" i="17" a="1"/>
  <c r="F347" i="17" s="1"/>
  <c r="G347" i="17" a="1"/>
  <c r="G347" i="17" s="1"/>
  <c r="H347" i="17" a="1"/>
  <c r="H347" i="17" s="1"/>
  <c r="I347" i="17" a="1"/>
  <c r="I347" i="17" s="1"/>
  <c r="J347" i="17" a="1"/>
  <c r="J347" i="17" s="1"/>
  <c r="C348" i="17" a="1"/>
  <c r="C348" i="17" s="1"/>
  <c r="D348" i="17" a="1"/>
  <c r="D348" i="17" s="1"/>
  <c r="E348" i="17" a="1"/>
  <c r="E348" i="17" s="1"/>
  <c r="F348" i="17" a="1"/>
  <c r="F348" i="17" s="1"/>
  <c r="G348" i="17" a="1"/>
  <c r="G348" i="17" s="1"/>
  <c r="H348" i="17" a="1"/>
  <c r="H348" i="17" s="1"/>
  <c r="I348" i="17" a="1"/>
  <c r="I348" i="17" s="1"/>
  <c r="J348" i="17" a="1"/>
  <c r="J348" i="17" s="1"/>
  <c r="C349" i="17" a="1"/>
  <c r="C349" i="17" s="1"/>
  <c r="D349" i="17" a="1"/>
  <c r="D349" i="17" s="1"/>
  <c r="E349" i="17" a="1"/>
  <c r="E349" i="17" s="1"/>
  <c r="F349" i="17" a="1"/>
  <c r="F349" i="17" s="1"/>
  <c r="G349" i="17" a="1"/>
  <c r="G349" i="17" s="1"/>
  <c r="H349" i="17" a="1"/>
  <c r="H349" i="17" s="1"/>
  <c r="I349" i="17" a="1"/>
  <c r="I349" i="17" s="1"/>
  <c r="J349" i="17" a="1"/>
  <c r="J349" i="17" s="1"/>
  <c r="C350" i="17" a="1"/>
  <c r="C350" i="17" s="1"/>
  <c r="D350" i="17" a="1"/>
  <c r="D350" i="17" s="1"/>
  <c r="E350" i="17" a="1"/>
  <c r="E350" i="17" s="1"/>
  <c r="F350" i="17" a="1"/>
  <c r="F350" i="17" s="1"/>
  <c r="G350" i="17" a="1"/>
  <c r="G350" i="17" s="1"/>
  <c r="H350" i="17" a="1"/>
  <c r="H350" i="17" s="1"/>
  <c r="I350" i="17" a="1"/>
  <c r="I350" i="17" s="1"/>
  <c r="J350" i="17" a="1"/>
  <c r="J350" i="17" s="1"/>
  <c r="C351" i="17" a="1"/>
  <c r="C351" i="17" s="1"/>
  <c r="D351" i="17" a="1"/>
  <c r="D351" i="17" s="1"/>
  <c r="E351" i="17" a="1"/>
  <c r="E351" i="17" s="1"/>
  <c r="F351" i="17" a="1"/>
  <c r="F351" i="17" s="1"/>
  <c r="G351" i="17" a="1"/>
  <c r="G351" i="17" s="1"/>
  <c r="H351" i="17" a="1"/>
  <c r="H351" i="17" s="1"/>
  <c r="I351" i="17" a="1"/>
  <c r="I351" i="17" s="1"/>
  <c r="J351" i="17" a="1"/>
  <c r="J351" i="17" s="1"/>
  <c r="C352" i="17" a="1"/>
  <c r="C352" i="17" s="1"/>
  <c r="D352" i="17" a="1"/>
  <c r="D352" i="17" s="1"/>
  <c r="E352" i="17" a="1"/>
  <c r="E352" i="17" s="1"/>
  <c r="F352" i="17" a="1"/>
  <c r="F352" i="17" s="1"/>
  <c r="G352" i="17" a="1"/>
  <c r="G352" i="17" s="1"/>
  <c r="H352" i="17" a="1"/>
  <c r="H352" i="17" s="1"/>
  <c r="I352" i="17" a="1"/>
  <c r="I352" i="17" s="1"/>
  <c r="J352" i="17" a="1"/>
  <c r="J352" i="17" s="1"/>
  <c r="C353" i="17" a="1"/>
  <c r="C353" i="17" s="1"/>
  <c r="D353" i="17" a="1"/>
  <c r="D353" i="17" s="1"/>
  <c r="E353" i="17" a="1"/>
  <c r="E353" i="17" s="1"/>
  <c r="F353" i="17" a="1"/>
  <c r="F353" i="17" s="1"/>
  <c r="G353" i="17" a="1"/>
  <c r="G353" i="17" s="1"/>
  <c r="H353" i="17" a="1"/>
  <c r="H353" i="17" s="1"/>
  <c r="I353" i="17" a="1"/>
  <c r="I353" i="17" s="1"/>
  <c r="J353" i="17" a="1"/>
  <c r="J353" i="17" s="1"/>
  <c r="C354" i="17" a="1"/>
  <c r="C354" i="17" s="1"/>
  <c r="D354" i="17" a="1"/>
  <c r="D354" i="17" s="1"/>
  <c r="E354" i="17" a="1"/>
  <c r="E354" i="17" s="1"/>
  <c r="F354" i="17" a="1"/>
  <c r="F354" i="17" s="1"/>
  <c r="G354" i="17" a="1"/>
  <c r="G354" i="17" s="1"/>
  <c r="H354" i="17" a="1"/>
  <c r="H354" i="17" s="1"/>
  <c r="I354" i="17" a="1"/>
  <c r="I354" i="17" s="1"/>
  <c r="J354" i="17" a="1"/>
  <c r="J354" i="17" s="1"/>
  <c r="C355" i="17" a="1"/>
  <c r="C355" i="17" s="1"/>
  <c r="D355" i="17" a="1"/>
  <c r="D355" i="17" s="1"/>
  <c r="E355" i="17" a="1"/>
  <c r="E355" i="17" s="1"/>
  <c r="F355" i="17" a="1"/>
  <c r="F355" i="17" s="1"/>
  <c r="G355" i="17" a="1"/>
  <c r="G355" i="17" s="1"/>
  <c r="H355" i="17" a="1"/>
  <c r="H355" i="17" s="1"/>
  <c r="I355" i="17" a="1"/>
  <c r="I355" i="17" s="1"/>
  <c r="J355" i="17" a="1"/>
  <c r="J355" i="17" s="1"/>
  <c r="C356" i="17" a="1"/>
  <c r="C356" i="17" s="1"/>
  <c r="D356" i="17" a="1"/>
  <c r="D356" i="17" s="1"/>
  <c r="E356" i="17" a="1"/>
  <c r="E356" i="17" s="1"/>
  <c r="F356" i="17" a="1"/>
  <c r="F356" i="17" s="1"/>
  <c r="G356" i="17" a="1"/>
  <c r="G356" i="17" s="1"/>
  <c r="H356" i="17" a="1"/>
  <c r="H356" i="17" s="1"/>
  <c r="I356" i="17" a="1"/>
  <c r="I356" i="17" s="1"/>
  <c r="J356" i="17" a="1"/>
  <c r="J356" i="17" s="1"/>
  <c r="C357" i="17" a="1"/>
  <c r="C357" i="17" s="1"/>
  <c r="D357" i="17" a="1"/>
  <c r="D357" i="17" s="1"/>
  <c r="E357" i="17" a="1"/>
  <c r="E357" i="17" s="1"/>
  <c r="F357" i="17" a="1"/>
  <c r="F357" i="17" s="1"/>
  <c r="G357" i="17" a="1"/>
  <c r="G357" i="17" s="1"/>
  <c r="H357" i="17" a="1"/>
  <c r="H357" i="17" s="1"/>
  <c r="I357" i="17" a="1"/>
  <c r="I357" i="17" s="1"/>
  <c r="J357" i="17" a="1"/>
  <c r="J357" i="17" s="1"/>
  <c r="C358" i="17" a="1"/>
  <c r="C358" i="17" s="1"/>
  <c r="D358" i="17" a="1"/>
  <c r="D358" i="17" s="1"/>
  <c r="E358" i="17" a="1"/>
  <c r="E358" i="17" s="1"/>
  <c r="F358" i="17" a="1"/>
  <c r="F358" i="17" s="1"/>
  <c r="G358" i="17" a="1"/>
  <c r="G358" i="17" s="1"/>
  <c r="H358" i="17" a="1"/>
  <c r="H358" i="17" s="1"/>
  <c r="I358" i="17" a="1"/>
  <c r="I358" i="17" s="1"/>
  <c r="J358" i="17" a="1"/>
  <c r="J358" i="17" s="1"/>
  <c r="C359" i="17" a="1"/>
  <c r="C359" i="17" s="1"/>
  <c r="D359" i="17" a="1"/>
  <c r="D359" i="17" s="1"/>
  <c r="E359" i="17" a="1"/>
  <c r="E359" i="17" s="1"/>
  <c r="F359" i="17" a="1"/>
  <c r="F359" i="17" s="1"/>
  <c r="G359" i="17" a="1"/>
  <c r="G359" i="17" s="1"/>
  <c r="H359" i="17" a="1"/>
  <c r="H359" i="17" s="1"/>
  <c r="I359" i="17" a="1"/>
  <c r="I359" i="17" s="1"/>
  <c r="J359" i="17" a="1"/>
  <c r="J359" i="17" s="1"/>
  <c r="C360" i="17" a="1"/>
  <c r="C360" i="17" s="1"/>
  <c r="D360" i="17" a="1"/>
  <c r="D360" i="17" s="1"/>
  <c r="E360" i="17" a="1"/>
  <c r="E360" i="17" s="1"/>
  <c r="F360" i="17" a="1"/>
  <c r="F360" i="17" s="1"/>
  <c r="G360" i="17" a="1"/>
  <c r="G360" i="17" s="1"/>
  <c r="H360" i="17" a="1"/>
  <c r="H360" i="17" s="1"/>
  <c r="I360" i="17" a="1"/>
  <c r="I360" i="17" s="1"/>
  <c r="J360" i="17" a="1"/>
  <c r="J360" i="17" s="1"/>
  <c r="C361" i="17" a="1"/>
  <c r="C361" i="17" s="1"/>
  <c r="D361" i="17" a="1"/>
  <c r="D361" i="17" s="1"/>
  <c r="E361" i="17" a="1"/>
  <c r="E361" i="17" s="1"/>
  <c r="F361" i="17" a="1"/>
  <c r="F361" i="17" s="1"/>
  <c r="G361" i="17" a="1"/>
  <c r="G361" i="17" s="1"/>
  <c r="H361" i="17" a="1"/>
  <c r="H361" i="17" s="1"/>
  <c r="I361" i="17" a="1"/>
  <c r="I361" i="17" s="1"/>
  <c r="J361" i="17" a="1"/>
  <c r="J361" i="17" s="1"/>
  <c r="C362" i="17" a="1"/>
  <c r="C362" i="17" s="1"/>
  <c r="D362" i="17" a="1"/>
  <c r="D362" i="17" s="1"/>
  <c r="E362" i="17" a="1"/>
  <c r="E362" i="17" s="1"/>
  <c r="F362" i="17" a="1"/>
  <c r="F362" i="17" s="1"/>
  <c r="G362" i="17" a="1"/>
  <c r="G362" i="17" s="1"/>
  <c r="C363" i="17" a="1"/>
  <c r="C363" i="17" s="1"/>
  <c r="D363" i="17" a="1"/>
  <c r="D363" i="17" s="1"/>
  <c r="E363" i="17" a="1"/>
  <c r="E363" i="17" s="1"/>
  <c r="F363" i="17" a="1"/>
  <c r="F363" i="17" s="1"/>
  <c r="G363" i="17" a="1"/>
  <c r="G363" i="17" s="1"/>
  <c r="C364" i="17" a="1"/>
  <c r="C364" i="17" s="1"/>
  <c r="D364" i="17" a="1"/>
  <c r="D364" i="17" s="1"/>
  <c r="E364" i="17" a="1"/>
  <c r="E364" i="17" s="1"/>
  <c r="F364" i="17" a="1"/>
  <c r="F364" i="17" s="1"/>
  <c r="G364" i="17" a="1"/>
  <c r="G364" i="17" s="1"/>
  <c r="C365" i="17" a="1"/>
  <c r="C365" i="17" s="1"/>
  <c r="D365" i="17" a="1"/>
  <c r="D365" i="17" s="1"/>
  <c r="E365" i="17" a="1"/>
  <c r="E365" i="17" s="1"/>
  <c r="F365" i="17" a="1"/>
  <c r="F365" i="17" s="1"/>
  <c r="G365" i="17" a="1"/>
  <c r="G365" i="17" s="1"/>
  <c r="C366" i="17" a="1"/>
  <c r="C366" i="17" s="1"/>
  <c r="D366" i="17" a="1"/>
  <c r="D366" i="17" s="1"/>
  <c r="E366" i="17" a="1"/>
  <c r="E366" i="17" s="1"/>
  <c r="F366" i="17" a="1"/>
  <c r="F366" i="17" s="1"/>
  <c r="G366" i="17" a="1"/>
  <c r="G366" i="17" s="1"/>
  <c r="C367" i="17" a="1"/>
  <c r="C367" i="17" s="1"/>
  <c r="D367" i="17" a="1"/>
  <c r="D367" i="17" s="1"/>
  <c r="E367" i="17" a="1"/>
  <c r="E367" i="17" s="1"/>
  <c r="F367" i="17" a="1"/>
  <c r="F367" i="17" s="1"/>
  <c r="G367" i="17" a="1"/>
  <c r="G367" i="17" s="1"/>
  <c r="C368" i="17" a="1"/>
  <c r="C368" i="17" s="1"/>
  <c r="D368" i="17" a="1"/>
  <c r="D368" i="17" s="1"/>
  <c r="E368" i="17" a="1"/>
  <c r="E368" i="17" s="1"/>
  <c r="F368" i="17" a="1"/>
  <c r="F368" i="17" s="1"/>
  <c r="G368" i="17" a="1"/>
  <c r="G368" i="17" s="1"/>
  <c r="C369" i="17" a="1"/>
  <c r="C369" i="17" s="1"/>
  <c r="D369" i="17" a="1"/>
  <c r="D369" i="17" s="1"/>
  <c r="E369" i="17" a="1"/>
  <c r="E369" i="17" s="1"/>
  <c r="F369" i="17" a="1"/>
  <c r="F369" i="17" s="1"/>
  <c r="G369" i="17" a="1"/>
  <c r="G369" i="17" s="1"/>
  <c r="C370" i="17" a="1"/>
  <c r="C370" i="17" s="1"/>
  <c r="D370" i="17" a="1"/>
  <c r="D370" i="17" s="1"/>
  <c r="E370" i="17" a="1"/>
  <c r="E370" i="17" s="1"/>
  <c r="F370" i="17" a="1"/>
  <c r="F370" i="17" s="1"/>
  <c r="G370" i="17" a="1"/>
  <c r="G370" i="17" s="1"/>
  <c r="C371" i="17" a="1"/>
  <c r="C371" i="17" s="1"/>
  <c r="D371" i="17" a="1"/>
  <c r="D371" i="17" s="1"/>
  <c r="E371" i="17" a="1"/>
  <c r="E371" i="17" s="1"/>
  <c r="F371" i="17" a="1"/>
  <c r="F371" i="17" s="1"/>
  <c r="G371" i="17" a="1"/>
  <c r="G371" i="17" s="1"/>
  <c r="C372" i="17" a="1"/>
  <c r="C372" i="17" s="1"/>
  <c r="D372" i="17" a="1"/>
  <c r="D372" i="17" s="1"/>
  <c r="E372" i="17" a="1"/>
  <c r="E372" i="17" s="1"/>
  <c r="F372" i="17" a="1"/>
  <c r="F372" i="17" s="1"/>
  <c r="G372" i="17" a="1"/>
  <c r="G372" i="17" s="1"/>
  <c r="C373" i="17" a="1"/>
  <c r="C373" i="17" s="1"/>
  <c r="D373" i="17" a="1"/>
  <c r="D373" i="17" s="1"/>
  <c r="E373" i="17" a="1"/>
  <c r="E373" i="17" s="1"/>
  <c r="F373" i="17" a="1"/>
  <c r="F373" i="17" s="1"/>
  <c r="G373" i="17" a="1"/>
  <c r="G373" i="17" s="1"/>
  <c r="C374" i="17" a="1"/>
  <c r="C374" i="17" s="1"/>
  <c r="D374" i="17" a="1"/>
  <c r="D374" i="17" s="1"/>
  <c r="E374" i="17" a="1"/>
  <c r="E374" i="17" s="1"/>
  <c r="F374" i="17" a="1"/>
  <c r="F374" i="17" s="1"/>
  <c r="G374" i="17" a="1"/>
  <c r="G374" i="17" s="1"/>
  <c r="C375" i="17" a="1"/>
  <c r="C375" i="17" s="1"/>
  <c r="D375" i="17" a="1"/>
  <c r="D375" i="17" s="1"/>
  <c r="E375" i="17" a="1"/>
  <c r="E375" i="17" s="1"/>
  <c r="F375" i="17" a="1"/>
  <c r="F375" i="17" s="1"/>
  <c r="G375" i="17" a="1"/>
  <c r="G375" i="17" s="1"/>
  <c r="C376" i="17" a="1"/>
  <c r="C376" i="17" s="1"/>
  <c r="D376" i="17" a="1"/>
  <c r="D376" i="17" s="1"/>
  <c r="E376" i="17" a="1"/>
  <c r="E376" i="17" s="1"/>
  <c r="F376" i="17" a="1"/>
  <c r="F376" i="17" s="1"/>
  <c r="G376" i="17" a="1"/>
  <c r="G376" i="17" s="1"/>
  <c r="C377" i="17" a="1"/>
  <c r="C377" i="17" s="1"/>
  <c r="D377" i="17" a="1"/>
  <c r="D377" i="17" s="1"/>
  <c r="E377" i="17" a="1"/>
  <c r="E377" i="17" s="1"/>
  <c r="F377" i="17" a="1"/>
  <c r="F377" i="17" s="1"/>
  <c r="G377" i="17" a="1"/>
  <c r="G377" i="17" s="1"/>
  <c r="C378" i="17" a="1"/>
  <c r="C378" i="17" s="1"/>
  <c r="D378" i="17" a="1"/>
  <c r="D378" i="17" s="1"/>
  <c r="E378" i="17" a="1"/>
  <c r="E378" i="17" s="1"/>
  <c r="F378" i="17" a="1"/>
  <c r="F378" i="17" s="1"/>
  <c r="G378" i="17" a="1"/>
  <c r="G378" i="17" s="1"/>
  <c r="C379" i="17" a="1"/>
  <c r="C379" i="17" s="1"/>
  <c r="D379" i="17" a="1"/>
  <c r="D379" i="17" s="1"/>
  <c r="E379" i="17" a="1"/>
  <c r="E379" i="17" s="1"/>
  <c r="F379" i="17" a="1"/>
  <c r="F379" i="17" s="1"/>
  <c r="G379" i="17" a="1"/>
  <c r="G379" i="17" s="1"/>
  <c r="C380" i="17" a="1"/>
  <c r="C380" i="17" s="1"/>
  <c r="D380" i="17" a="1"/>
  <c r="D380" i="17" s="1"/>
  <c r="E380" i="17" a="1"/>
  <c r="E380" i="17" s="1"/>
  <c r="F380" i="17" a="1"/>
  <c r="F380" i="17" s="1"/>
  <c r="G380" i="17" a="1"/>
  <c r="G380" i="17" s="1"/>
  <c r="C381" i="17" a="1"/>
  <c r="C381" i="17" s="1"/>
  <c r="D381" i="17" a="1"/>
  <c r="D381" i="17" s="1"/>
  <c r="E381" i="17" a="1"/>
  <c r="E381" i="17" s="1"/>
  <c r="F381" i="17" a="1"/>
  <c r="F381" i="17" s="1"/>
  <c r="G381" i="17" a="1"/>
  <c r="G381" i="17" s="1"/>
  <c r="C382" i="17" a="1"/>
  <c r="C382" i="17" s="1"/>
  <c r="D382" i="17" a="1"/>
  <c r="D382" i="17" s="1"/>
  <c r="E382" i="17" a="1"/>
  <c r="E382" i="17" s="1"/>
  <c r="F382" i="17" a="1"/>
  <c r="F382" i="17" s="1"/>
  <c r="G382" i="17" a="1"/>
  <c r="G382" i="17" s="1"/>
  <c r="C383" i="17" a="1"/>
  <c r="C383" i="17" s="1"/>
  <c r="D383" i="17" a="1"/>
  <c r="D383" i="17" s="1"/>
  <c r="E383" i="17" a="1"/>
  <c r="E383" i="17" s="1"/>
  <c r="F383" i="17" a="1"/>
  <c r="F383" i="17" s="1"/>
  <c r="G383" i="17" a="1"/>
  <c r="G383" i="17" s="1"/>
  <c r="C384" i="17" a="1"/>
  <c r="C384" i="17" s="1"/>
  <c r="D384" i="17" a="1"/>
  <c r="D384" i="17" s="1"/>
  <c r="E384" i="17" a="1"/>
  <c r="E384" i="17" s="1"/>
  <c r="F384" i="17" a="1"/>
  <c r="F384" i="17" s="1"/>
  <c r="G384" i="17" a="1"/>
  <c r="G384" i="17" s="1"/>
  <c r="C385" i="17" a="1"/>
  <c r="C385" i="17" s="1"/>
  <c r="D385" i="17" a="1"/>
  <c r="D385" i="17" s="1"/>
  <c r="E385" i="17" a="1"/>
  <c r="E385" i="17" s="1"/>
  <c r="F385" i="17" a="1"/>
  <c r="F385" i="17" s="1"/>
  <c r="G385" i="17" a="1"/>
  <c r="G385" i="17" s="1"/>
  <c r="C386" i="17" a="1"/>
  <c r="C386" i="17" s="1"/>
  <c r="D386" i="17" a="1"/>
  <c r="D386" i="17" s="1"/>
  <c r="E386" i="17" a="1"/>
  <c r="E386" i="17" s="1"/>
  <c r="F386" i="17" a="1"/>
  <c r="F386" i="17" s="1"/>
  <c r="G386" i="17" a="1"/>
  <c r="G386" i="17" s="1"/>
  <c r="C387" i="17" a="1"/>
  <c r="C387" i="17" s="1"/>
  <c r="D387" i="17" a="1"/>
  <c r="D387" i="17" s="1"/>
  <c r="E387" i="17" a="1"/>
  <c r="E387" i="17" s="1"/>
  <c r="F387" i="17" a="1"/>
  <c r="F387" i="17" s="1"/>
  <c r="G387" i="17" a="1"/>
  <c r="G387" i="17" s="1"/>
  <c r="C388" i="17" a="1"/>
  <c r="C388" i="17" s="1"/>
  <c r="D388" i="17" a="1"/>
  <c r="D388" i="17" s="1"/>
  <c r="E388" i="17" a="1"/>
  <c r="E388" i="17" s="1"/>
  <c r="F388" i="17" a="1"/>
  <c r="F388" i="17" s="1"/>
  <c r="G388" i="17" a="1"/>
  <c r="G388" i="17" s="1"/>
  <c r="C389" i="17" a="1"/>
  <c r="C389" i="17" s="1"/>
  <c r="D389" i="17" a="1"/>
  <c r="D389" i="17" s="1"/>
  <c r="E389" i="17" a="1"/>
  <c r="E389" i="17" s="1"/>
  <c r="F389" i="17" a="1"/>
  <c r="F389" i="17" s="1"/>
  <c r="G389" i="17" a="1"/>
  <c r="G389" i="17" s="1"/>
  <c r="C390" i="17" a="1"/>
  <c r="C390" i="17" s="1"/>
  <c r="D390" i="17" a="1"/>
  <c r="D390" i="17" s="1"/>
  <c r="E390" i="17" a="1"/>
  <c r="E390" i="17" s="1"/>
  <c r="F390" i="17" a="1"/>
  <c r="F390" i="17" s="1"/>
  <c r="G390" i="17" a="1"/>
  <c r="G390" i="17" s="1"/>
  <c r="C391" i="17" a="1"/>
  <c r="C391" i="17" s="1"/>
  <c r="D391" i="17" a="1"/>
  <c r="D391" i="17" s="1"/>
  <c r="E391" i="17" a="1"/>
  <c r="E391" i="17" s="1"/>
  <c r="F391" i="17" a="1"/>
  <c r="F391" i="17" s="1"/>
  <c r="G391" i="17" a="1"/>
  <c r="G391" i="17" s="1"/>
  <c r="C392" i="17" a="1"/>
  <c r="C392" i="17" s="1"/>
  <c r="D392" i="17" a="1"/>
  <c r="D392" i="17" s="1"/>
  <c r="E392" i="17" a="1"/>
  <c r="E392" i="17" s="1"/>
  <c r="F392" i="17" a="1"/>
  <c r="F392" i="17" s="1"/>
  <c r="G392" i="17" a="1"/>
  <c r="G392" i="17" s="1"/>
  <c r="C393" i="17" a="1"/>
  <c r="C393" i="17" s="1"/>
  <c r="D393" i="17" a="1"/>
  <c r="D393" i="17" s="1"/>
  <c r="E393" i="17" a="1"/>
  <c r="E393" i="17" s="1"/>
  <c r="F393" i="17" a="1"/>
  <c r="F393" i="17" s="1"/>
  <c r="G393" i="17" a="1"/>
  <c r="G393" i="17" s="1"/>
  <c r="C394" i="17" a="1"/>
  <c r="C394" i="17" s="1"/>
  <c r="D394" i="17" a="1"/>
  <c r="D394" i="17" s="1"/>
  <c r="E394" i="17" a="1"/>
  <c r="E394" i="17" s="1"/>
  <c r="F394" i="17" a="1"/>
  <c r="F394" i="17" s="1"/>
  <c r="G394" i="17" a="1"/>
  <c r="G394" i="17" s="1"/>
  <c r="C395" i="17" a="1"/>
  <c r="C395" i="17" s="1"/>
  <c r="D395" i="17" a="1"/>
  <c r="D395" i="17" s="1"/>
  <c r="E395" i="17" a="1"/>
  <c r="E395" i="17" s="1"/>
  <c r="F395" i="17" a="1"/>
  <c r="F395" i="17" s="1"/>
  <c r="G395" i="17" a="1"/>
  <c r="G395" i="17" s="1"/>
  <c r="C396" i="17" a="1"/>
  <c r="C396" i="17" s="1"/>
  <c r="D396" i="17" a="1"/>
  <c r="D396" i="17" s="1"/>
  <c r="E396" i="17" a="1"/>
  <c r="E396" i="17" s="1"/>
  <c r="F396" i="17" a="1"/>
  <c r="F396" i="17" s="1"/>
  <c r="G396" i="17" a="1"/>
  <c r="G396" i="17" s="1"/>
  <c r="C397" i="17" a="1"/>
  <c r="C397" i="17" s="1"/>
  <c r="D397" i="17" a="1"/>
  <c r="D397" i="17" s="1"/>
  <c r="E397" i="17" a="1"/>
  <c r="E397" i="17" s="1"/>
  <c r="F397" i="17" a="1"/>
  <c r="F397" i="17" s="1"/>
  <c r="G397" i="17" a="1"/>
  <c r="G397" i="17" s="1"/>
  <c r="C398" i="17" a="1"/>
  <c r="C398" i="17" s="1"/>
  <c r="D398" i="17" a="1"/>
  <c r="D398" i="17" s="1"/>
  <c r="E398" i="17" a="1"/>
  <c r="E398" i="17" s="1"/>
  <c r="F398" i="17" a="1"/>
  <c r="F398" i="17" s="1"/>
  <c r="G398" i="17" a="1"/>
  <c r="G398" i="17" s="1"/>
  <c r="H398" i="17" a="1"/>
  <c r="H398" i="17" s="1"/>
  <c r="I398" i="17" a="1"/>
  <c r="I398" i="17" s="1"/>
  <c r="J398" i="17" a="1"/>
  <c r="J398" i="17" s="1"/>
  <c r="C399" i="17" a="1"/>
  <c r="C399" i="17" s="1"/>
  <c r="D399" i="17" a="1"/>
  <c r="D399" i="17" s="1"/>
  <c r="E399" i="17" a="1"/>
  <c r="E399" i="17" s="1"/>
  <c r="F399" i="17" a="1"/>
  <c r="F399" i="17" s="1"/>
  <c r="G399" i="17" a="1"/>
  <c r="G399" i="17" s="1"/>
  <c r="H399" i="17" a="1"/>
  <c r="H399" i="17" s="1"/>
  <c r="I399" i="17" a="1"/>
  <c r="I399" i="17" s="1"/>
  <c r="J399" i="17" a="1"/>
  <c r="J399" i="17" s="1"/>
  <c r="C400" i="17" a="1"/>
  <c r="C400" i="17" s="1"/>
  <c r="D400" i="17" a="1"/>
  <c r="D400" i="17" s="1"/>
  <c r="E400" i="17" a="1"/>
  <c r="E400" i="17" s="1"/>
  <c r="F400" i="17" a="1"/>
  <c r="F400" i="17" s="1"/>
  <c r="G400" i="17" a="1"/>
  <c r="G400" i="17" s="1"/>
  <c r="H400" i="17" a="1"/>
  <c r="H400" i="17" s="1"/>
  <c r="I400" i="17" a="1"/>
  <c r="I400" i="17" s="1"/>
  <c r="J400" i="17" a="1"/>
  <c r="J400" i="17" s="1"/>
  <c r="C401" i="17" a="1"/>
  <c r="C401" i="17" s="1"/>
  <c r="D401" i="17" a="1"/>
  <c r="D401" i="17" s="1"/>
  <c r="E401" i="17" a="1"/>
  <c r="E401" i="17" s="1"/>
  <c r="F401" i="17" a="1"/>
  <c r="F401" i="17" s="1"/>
  <c r="G401" i="17" a="1"/>
  <c r="G401" i="17" s="1"/>
  <c r="H401" i="17" a="1"/>
  <c r="H401" i="17" s="1"/>
  <c r="I401" i="17" a="1"/>
  <c r="I401" i="17" s="1"/>
  <c r="J401" i="17" a="1"/>
  <c r="J401" i="17" s="1"/>
  <c r="C402" i="17" a="1"/>
  <c r="C402" i="17" s="1"/>
  <c r="D402" i="17" a="1"/>
  <c r="D402" i="17" s="1"/>
  <c r="E402" i="17" a="1"/>
  <c r="E402" i="17" s="1"/>
  <c r="F402" i="17" a="1"/>
  <c r="F402" i="17" s="1"/>
  <c r="G402" i="17" a="1"/>
  <c r="G402" i="17" s="1"/>
  <c r="H402" i="17" a="1"/>
  <c r="H402" i="17" s="1"/>
  <c r="I402" i="17" a="1"/>
  <c r="I402" i="17" s="1"/>
  <c r="J402" i="17" a="1"/>
  <c r="J402" i="17" s="1"/>
  <c r="C403" i="17" a="1"/>
  <c r="C403" i="17" s="1"/>
  <c r="D403" i="17" a="1"/>
  <c r="D403" i="17" s="1"/>
  <c r="E403" i="17" a="1"/>
  <c r="E403" i="17" s="1"/>
  <c r="F403" i="17" a="1"/>
  <c r="F403" i="17" s="1"/>
  <c r="G403" i="17" a="1"/>
  <c r="G403" i="17" s="1"/>
  <c r="H403" i="17" a="1"/>
  <c r="H403" i="17" s="1"/>
  <c r="I403" i="17" a="1"/>
  <c r="I403" i="17" s="1"/>
  <c r="J403" i="17" a="1"/>
  <c r="J403" i="17" s="1"/>
  <c r="C404" i="17" a="1"/>
  <c r="C404" i="17" s="1"/>
  <c r="D404" i="17" a="1"/>
  <c r="D404" i="17" s="1"/>
  <c r="E404" i="17" a="1"/>
  <c r="E404" i="17" s="1"/>
  <c r="F404" i="17" a="1"/>
  <c r="F404" i="17" s="1"/>
  <c r="G404" i="17" a="1"/>
  <c r="G404" i="17" s="1"/>
  <c r="H404" i="17" a="1"/>
  <c r="H404" i="17" s="1"/>
  <c r="I404" i="17" a="1"/>
  <c r="I404" i="17" s="1"/>
  <c r="J404" i="17" a="1"/>
  <c r="J404" i="17" s="1"/>
  <c r="C405" i="17" a="1"/>
  <c r="C405" i="17" s="1"/>
  <c r="D405" i="17" a="1"/>
  <c r="D405" i="17" s="1"/>
  <c r="E405" i="17" a="1"/>
  <c r="E405" i="17" s="1"/>
  <c r="F405" i="17" a="1"/>
  <c r="F405" i="17" s="1"/>
  <c r="G405" i="17" a="1"/>
  <c r="G405" i="17" s="1"/>
  <c r="H405" i="17" a="1"/>
  <c r="H405" i="17" s="1"/>
  <c r="I405" i="17" a="1"/>
  <c r="I405" i="17" s="1"/>
  <c r="J405" i="17" a="1"/>
  <c r="J405" i="17" s="1"/>
  <c r="C406" i="17" a="1"/>
  <c r="C406" i="17" s="1"/>
  <c r="D406" i="17" a="1"/>
  <c r="D406" i="17" s="1"/>
  <c r="E406" i="17" a="1"/>
  <c r="E406" i="17" s="1"/>
  <c r="F406" i="17" a="1"/>
  <c r="F406" i="17" s="1"/>
  <c r="G406" i="17" a="1"/>
  <c r="G406" i="17" s="1"/>
  <c r="H406" i="17" a="1"/>
  <c r="H406" i="17" s="1"/>
  <c r="I406" i="17" a="1"/>
  <c r="I406" i="17" s="1"/>
  <c r="J406" i="17" a="1"/>
  <c r="J406" i="17" s="1"/>
  <c r="C407" i="17" a="1"/>
  <c r="C407" i="17" s="1"/>
  <c r="D407" i="17" a="1"/>
  <c r="D407" i="17" s="1"/>
  <c r="E407" i="17" a="1"/>
  <c r="E407" i="17" s="1"/>
  <c r="F407" i="17" a="1"/>
  <c r="F407" i="17" s="1"/>
  <c r="G407" i="17" a="1"/>
  <c r="G407" i="17" s="1"/>
  <c r="H407" i="17" a="1"/>
  <c r="H407" i="17" s="1"/>
  <c r="I407" i="17" a="1"/>
  <c r="I407" i="17" s="1"/>
  <c r="J407" i="17" a="1"/>
  <c r="J407" i="17" s="1"/>
  <c r="C408" i="17" a="1"/>
  <c r="C408" i="17" s="1"/>
  <c r="D408" i="17" a="1"/>
  <c r="D408" i="17" s="1"/>
  <c r="E408" i="17" a="1"/>
  <c r="E408" i="17" s="1"/>
  <c r="F408" i="17" a="1"/>
  <c r="F408" i="17" s="1"/>
  <c r="G408" i="17" a="1"/>
  <c r="G408" i="17" s="1"/>
  <c r="H408" i="17" a="1"/>
  <c r="H408" i="17" s="1"/>
  <c r="I408" i="17" a="1"/>
  <c r="I408" i="17" s="1"/>
  <c r="J408" i="17" a="1"/>
  <c r="J408" i="17" s="1"/>
  <c r="C409" i="17" a="1"/>
  <c r="C409" i="17" s="1"/>
  <c r="D409" i="17" a="1"/>
  <c r="D409" i="17" s="1"/>
  <c r="E409" i="17" a="1"/>
  <c r="E409" i="17" s="1"/>
  <c r="F409" i="17" a="1"/>
  <c r="F409" i="17" s="1"/>
  <c r="G409" i="17" a="1"/>
  <c r="G409" i="17" s="1"/>
  <c r="H409" i="17" a="1"/>
  <c r="H409" i="17" s="1"/>
  <c r="I409" i="17" a="1"/>
  <c r="I409" i="17" s="1"/>
  <c r="J409" i="17" a="1"/>
  <c r="J409" i="17" s="1"/>
  <c r="C410" i="17" a="1"/>
  <c r="C410" i="17" s="1"/>
  <c r="D410" i="17" a="1"/>
  <c r="D410" i="17" s="1"/>
  <c r="E410" i="17" a="1"/>
  <c r="E410" i="17" s="1"/>
  <c r="F410" i="17" a="1"/>
  <c r="F410" i="17" s="1"/>
  <c r="G410" i="17" a="1"/>
  <c r="G410" i="17" s="1"/>
  <c r="H410" i="17" a="1"/>
  <c r="H410" i="17" s="1"/>
  <c r="I410" i="17" a="1"/>
  <c r="I410" i="17" s="1"/>
  <c r="J410" i="17" a="1"/>
  <c r="J410" i="17" s="1"/>
  <c r="C411" i="17" a="1"/>
  <c r="C411" i="17" s="1"/>
  <c r="D411" i="17" a="1"/>
  <c r="D411" i="17" s="1"/>
  <c r="E411" i="17" a="1"/>
  <c r="E411" i="17" s="1"/>
  <c r="F411" i="17" a="1"/>
  <c r="F411" i="17" s="1"/>
  <c r="G411" i="17" a="1"/>
  <c r="G411" i="17" s="1"/>
  <c r="H411" i="17" a="1"/>
  <c r="H411" i="17" s="1"/>
  <c r="I411" i="17" a="1"/>
  <c r="I411" i="17" s="1"/>
  <c r="J411" i="17" a="1"/>
  <c r="J411" i="17" s="1"/>
  <c r="C412" i="17" a="1"/>
  <c r="C412" i="17" s="1"/>
  <c r="D412" i="17" a="1"/>
  <c r="D412" i="17" s="1"/>
  <c r="E412" i="17" a="1"/>
  <c r="E412" i="17" s="1"/>
  <c r="F412" i="17" a="1"/>
  <c r="F412" i="17" s="1"/>
  <c r="G412" i="17" a="1"/>
  <c r="G412" i="17" s="1"/>
  <c r="H412" i="17" a="1"/>
  <c r="H412" i="17" s="1"/>
  <c r="I412" i="17" a="1"/>
  <c r="I412" i="17" s="1"/>
  <c r="J412" i="17" a="1"/>
  <c r="J412" i="17" s="1"/>
  <c r="C413" i="17" a="1"/>
  <c r="C413" i="17" s="1"/>
  <c r="D413" i="17" a="1"/>
  <c r="D413" i="17" s="1"/>
  <c r="E413" i="17" a="1"/>
  <c r="E413" i="17" s="1"/>
  <c r="F413" i="17" a="1"/>
  <c r="F413" i="17" s="1"/>
  <c r="G413" i="17" a="1"/>
  <c r="G413" i="17" s="1"/>
  <c r="H413" i="17" a="1"/>
  <c r="H413" i="17" s="1"/>
  <c r="I413" i="17" a="1"/>
  <c r="I413" i="17" s="1"/>
  <c r="J413" i="17" a="1"/>
  <c r="J413" i="17" s="1"/>
  <c r="C414" i="17" a="1"/>
  <c r="C414" i="17" s="1"/>
  <c r="D414" i="17" a="1"/>
  <c r="D414" i="17" s="1"/>
  <c r="E414" i="17" a="1"/>
  <c r="E414" i="17" s="1"/>
  <c r="F414" i="17" a="1"/>
  <c r="F414" i="17" s="1"/>
  <c r="G414" i="17" a="1"/>
  <c r="G414" i="17" s="1"/>
  <c r="H414" i="17" a="1"/>
  <c r="H414" i="17" s="1"/>
  <c r="I414" i="17" a="1"/>
  <c r="I414" i="17" s="1"/>
  <c r="J414" i="17" a="1"/>
  <c r="J414" i="17" s="1"/>
  <c r="C415" i="17" a="1"/>
  <c r="C415" i="17" s="1"/>
  <c r="D415" i="17" a="1"/>
  <c r="D415" i="17" s="1"/>
  <c r="E415" i="17" a="1"/>
  <c r="E415" i="17" s="1"/>
  <c r="F415" i="17" a="1"/>
  <c r="F415" i="17" s="1"/>
  <c r="G415" i="17" a="1"/>
  <c r="G415" i="17" s="1"/>
  <c r="H415" i="17" a="1"/>
  <c r="H415" i="17" s="1"/>
  <c r="I415" i="17" a="1"/>
  <c r="I415" i="17" s="1"/>
  <c r="J415" i="17" a="1"/>
  <c r="J415" i="17" s="1"/>
  <c r="C416" i="17" a="1"/>
  <c r="C416" i="17" s="1"/>
  <c r="D416" i="17" a="1"/>
  <c r="D416" i="17" s="1"/>
  <c r="E416" i="17" a="1"/>
  <c r="E416" i="17" s="1"/>
  <c r="F416" i="17" a="1"/>
  <c r="F416" i="17" s="1"/>
  <c r="G416" i="17" a="1"/>
  <c r="G416" i="17" s="1"/>
  <c r="H416" i="17" a="1"/>
  <c r="H416" i="17" s="1"/>
  <c r="I416" i="17" a="1"/>
  <c r="I416" i="17" s="1"/>
  <c r="J416" i="17" a="1"/>
  <c r="J416" i="17" s="1"/>
  <c r="C417" i="17" a="1"/>
  <c r="C417" i="17" s="1"/>
  <c r="D417" i="17" a="1"/>
  <c r="D417" i="17" s="1"/>
  <c r="E417" i="17" a="1"/>
  <c r="E417" i="17" s="1"/>
  <c r="F417" i="17" a="1"/>
  <c r="F417" i="17" s="1"/>
  <c r="G417" i="17" a="1"/>
  <c r="G417" i="17" s="1"/>
  <c r="H417" i="17" a="1"/>
  <c r="H417" i="17" s="1"/>
  <c r="I417" i="17" a="1"/>
  <c r="I417" i="17" s="1"/>
  <c r="J417" i="17" a="1"/>
  <c r="J417" i="17" s="1"/>
  <c r="C418" i="17" a="1"/>
  <c r="C418" i="17" s="1"/>
  <c r="D418" i="17" a="1"/>
  <c r="D418" i="17" s="1"/>
  <c r="E418" i="17" a="1"/>
  <c r="E418" i="17" s="1"/>
  <c r="F418" i="17" a="1"/>
  <c r="F418" i="17" s="1"/>
  <c r="G418" i="17" a="1"/>
  <c r="G418" i="17" s="1"/>
  <c r="H418" i="17" a="1"/>
  <c r="H418" i="17" s="1"/>
  <c r="I418" i="17" a="1"/>
  <c r="I418" i="17" s="1"/>
  <c r="J418" i="17" a="1"/>
  <c r="J418" i="17" s="1"/>
  <c r="C419" i="17" a="1"/>
  <c r="C419" i="17" s="1"/>
  <c r="D419" i="17" a="1"/>
  <c r="D419" i="17" s="1"/>
  <c r="E419" i="17" a="1"/>
  <c r="E419" i="17" s="1"/>
  <c r="F419" i="17" a="1"/>
  <c r="F419" i="17" s="1"/>
  <c r="G419" i="17" a="1"/>
  <c r="G419" i="17" s="1"/>
  <c r="H419" i="17" a="1"/>
  <c r="H419" i="17" s="1"/>
  <c r="I419" i="17" a="1"/>
  <c r="I419" i="17" s="1"/>
  <c r="J419" i="17" a="1"/>
  <c r="J419" i="17" s="1"/>
  <c r="C420" i="17" a="1"/>
  <c r="C420" i="17" s="1"/>
  <c r="D420" i="17" a="1"/>
  <c r="D420" i="17" s="1"/>
  <c r="E420" i="17" a="1"/>
  <c r="E420" i="17" s="1"/>
  <c r="F420" i="17" a="1"/>
  <c r="F420" i="17" s="1"/>
  <c r="G420" i="17" a="1"/>
  <c r="G420" i="17" s="1"/>
  <c r="H420" i="17" a="1"/>
  <c r="H420" i="17" s="1"/>
  <c r="I420" i="17" a="1"/>
  <c r="I420" i="17" s="1"/>
  <c r="J420" i="17" a="1"/>
  <c r="J420" i="17" s="1"/>
  <c r="C421" i="17" a="1"/>
  <c r="C421" i="17" s="1"/>
  <c r="D421" i="17" a="1"/>
  <c r="D421" i="17" s="1"/>
  <c r="E421" i="17" a="1"/>
  <c r="E421" i="17" s="1"/>
  <c r="F421" i="17" a="1"/>
  <c r="F421" i="17" s="1"/>
  <c r="G421" i="17" a="1"/>
  <c r="G421" i="17" s="1"/>
  <c r="H421" i="17" a="1"/>
  <c r="H421" i="17" s="1"/>
  <c r="I421" i="17" a="1"/>
  <c r="I421" i="17" s="1"/>
  <c r="J421" i="17" a="1"/>
  <c r="J421" i="17" s="1"/>
  <c r="C422" i="17" a="1"/>
  <c r="C422" i="17" s="1"/>
  <c r="D422" i="17" a="1"/>
  <c r="D422" i="17" s="1"/>
  <c r="E422" i="17" a="1"/>
  <c r="E422" i="17" s="1"/>
  <c r="F422" i="17" a="1"/>
  <c r="F422" i="17" s="1"/>
  <c r="G422" i="17" a="1"/>
  <c r="G422" i="17" s="1"/>
  <c r="H422" i="17" a="1"/>
  <c r="H422" i="17" s="1"/>
  <c r="I422" i="17" a="1"/>
  <c r="I422" i="17" s="1"/>
  <c r="J422" i="17" a="1"/>
  <c r="J422" i="17" s="1"/>
  <c r="C423" i="17" a="1"/>
  <c r="C423" i="17" s="1"/>
  <c r="D423" i="17" a="1"/>
  <c r="D423" i="17" s="1"/>
  <c r="E423" i="17" a="1"/>
  <c r="E423" i="17" s="1"/>
  <c r="F423" i="17" a="1"/>
  <c r="F423" i="17" s="1"/>
  <c r="G423" i="17" a="1"/>
  <c r="G423" i="17" s="1"/>
  <c r="H423" i="17" a="1"/>
  <c r="H423" i="17" s="1"/>
  <c r="I423" i="17" a="1"/>
  <c r="I423" i="17" s="1"/>
  <c r="J423" i="17" a="1"/>
  <c r="J423" i="17" s="1"/>
  <c r="C424" i="17" a="1"/>
  <c r="C424" i="17" s="1"/>
  <c r="D424" i="17" a="1"/>
  <c r="D424" i="17" s="1"/>
  <c r="E424" i="17" a="1"/>
  <c r="E424" i="17" s="1"/>
  <c r="F424" i="17" a="1"/>
  <c r="F424" i="17" s="1"/>
  <c r="G424" i="17" a="1"/>
  <c r="G424" i="17" s="1"/>
  <c r="H424" i="17" a="1"/>
  <c r="H424" i="17" s="1"/>
  <c r="I424" i="17" a="1"/>
  <c r="I424" i="17" s="1"/>
  <c r="J424" i="17" a="1"/>
  <c r="J424" i="17" s="1"/>
  <c r="C425" i="17" a="1"/>
  <c r="C425" i="17" s="1"/>
  <c r="D425" i="17" a="1"/>
  <c r="D425" i="17" s="1"/>
  <c r="E425" i="17" a="1"/>
  <c r="E425" i="17" s="1"/>
  <c r="F425" i="17" a="1"/>
  <c r="F425" i="17" s="1"/>
  <c r="G425" i="17" a="1"/>
  <c r="G425" i="17" s="1"/>
  <c r="H425" i="17" a="1"/>
  <c r="H425" i="17" s="1"/>
  <c r="I425" i="17" a="1"/>
  <c r="I425" i="17" s="1"/>
  <c r="J425" i="17" a="1"/>
  <c r="J425" i="17" s="1"/>
  <c r="C426" i="17" a="1"/>
  <c r="C426" i="17" s="1"/>
  <c r="D426" i="17" a="1"/>
  <c r="D426" i="17" s="1"/>
  <c r="E426" i="17" a="1"/>
  <c r="E426" i="17" s="1"/>
  <c r="F426" i="17" a="1"/>
  <c r="F426" i="17" s="1"/>
  <c r="G426" i="17" a="1"/>
  <c r="G426" i="17" s="1"/>
  <c r="H426" i="17" a="1"/>
  <c r="H426" i="17" s="1"/>
  <c r="I426" i="17" a="1"/>
  <c r="I426" i="17" s="1"/>
  <c r="J426" i="17" a="1"/>
  <c r="J426" i="17" s="1"/>
  <c r="C427" i="17" a="1"/>
  <c r="C427" i="17" s="1"/>
  <c r="D427" i="17" a="1"/>
  <c r="D427" i="17" s="1"/>
  <c r="E427" i="17" a="1"/>
  <c r="E427" i="17" s="1"/>
  <c r="F427" i="17" a="1"/>
  <c r="F427" i="17" s="1"/>
  <c r="G427" i="17" a="1"/>
  <c r="G427" i="17" s="1"/>
  <c r="H427" i="17" a="1"/>
  <c r="H427" i="17" s="1"/>
  <c r="I427" i="17" a="1"/>
  <c r="I427" i="17" s="1"/>
  <c r="J427" i="17" a="1"/>
  <c r="J427" i="17" s="1"/>
  <c r="C428" i="17" a="1"/>
  <c r="C428" i="17" s="1"/>
  <c r="D428" i="17" a="1"/>
  <c r="D428" i="17" s="1"/>
  <c r="E428" i="17" a="1"/>
  <c r="E428" i="17" s="1"/>
  <c r="F428" i="17" a="1"/>
  <c r="F428" i="17" s="1"/>
  <c r="G428" i="17" a="1"/>
  <c r="G428" i="17" s="1"/>
  <c r="H428" i="17" a="1"/>
  <c r="H428" i="17" s="1"/>
  <c r="I428" i="17" a="1"/>
  <c r="I428" i="17" s="1"/>
  <c r="J428" i="17" a="1"/>
  <c r="J428" i="17" s="1"/>
  <c r="C429" i="17" a="1"/>
  <c r="C429" i="17" s="1"/>
  <c r="D429" i="17" a="1"/>
  <c r="D429" i="17" s="1"/>
  <c r="E429" i="17" a="1"/>
  <c r="E429" i="17" s="1"/>
  <c r="F429" i="17" a="1"/>
  <c r="F429" i="17" s="1"/>
  <c r="G429" i="17" a="1"/>
  <c r="G429" i="17" s="1"/>
  <c r="H429" i="17" a="1"/>
  <c r="H429" i="17" s="1"/>
  <c r="I429" i="17" a="1"/>
  <c r="I429" i="17" s="1"/>
  <c r="J429" i="17" a="1"/>
  <c r="J429" i="17" s="1"/>
  <c r="C430" i="17" a="1"/>
  <c r="C430" i="17" s="1"/>
  <c r="D430" i="17" a="1"/>
  <c r="D430" i="17" s="1"/>
  <c r="E430" i="17" a="1"/>
  <c r="E430" i="17" s="1"/>
  <c r="F430" i="17" a="1"/>
  <c r="F430" i="17" s="1"/>
  <c r="G430" i="17" a="1"/>
  <c r="G430" i="17" s="1"/>
  <c r="H430" i="17" a="1"/>
  <c r="H430" i="17" s="1"/>
  <c r="I430" i="17" a="1"/>
  <c r="I430" i="17" s="1"/>
  <c r="J430" i="17" a="1"/>
  <c r="J430" i="17" s="1"/>
  <c r="C431" i="17" a="1"/>
  <c r="C431" i="17" s="1"/>
  <c r="D431" i="17" a="1"/>
  <c r="D431" i="17" s="1"/>
  <c r="E431" i="17" a="1"/>
  <c r="E431" i="17" s="1"/>
  <c r="F431" i="17" a="1"/>
  <c r="F431" i="17" s="1"/>
  <c r="G431" i="17" a="1"/>
  <c r="G431" i="17" s="1"/>
  <c r="H431" i="17" a="1"/>
  <c r="H431" i="17" s="1"/>
  <c r="I431" i="17" a="1"/>
  <c r="I431" i="17" s="1"/>
  <c r="J431" i="17" a="1"/>
  <c r="J431" i="17" s="1"/>
  <c r="C432" i="17" a="1"/>
  <c r="C432" i="17" s="1"/>
  <c r="D432" i="17" a="1"/>
  <c r="D432" i="17" s="1"/>
  <c r="E432" i="17" a="1"/>
  <c r="E432" i="17" s="1"/>
  <c r="F432" i="17" a="1"/>
  <c r="F432" i="17" s="1"/>
  <c r="G432" i="17" a="1"/>
  <c r="G432" i="17" s="1"/>
  <c r="H432" i="17" a="1"/>
  <c r="H432" i="17" s="1"/>
  <c r="I432" i="17" a="1"/>
  <c r="I432" i="17" s="1"/>
  <c r="J432" i="17" a="1"/>
  <c r="J432" i="17" s="1"/>
  <c r="C433" i="17" a="1"/>
  <c r="C433" i="17" s="1"/>
  <c r="D433" i="17" a="1"/>
  <c r="D433" i="17" s="1"/>
  <c r="E433" i="17" a="1"/>
  <c r="E433" i="17" s="1"/>
  <c r="F433" i="17" a="1"/>
  <c r="F433" i="17" s="1"/>
  <c r="G433" i="17" a="1"/>
  <c r="G433" i="17" s="1"/>
  <c r="H433" i="17" a="1"/>
  <c r="H433" i="17" s="1"/>
  <c r="I433" i="17" a="1"/>
  <c r="I433" i="17" s="1"/>
  <c r="J433" i="17" a="1"/>
  <c r="J433" i="17" s="1"/>
  <c r="C434" i="17" a="1"/>
  <c r="C434" i="17" s="1"/>
  <c r="D434" i="17" a="1"/>
  <c r="D434" i="17" s="1"/>
  <c r="E434" i="17" a="1"/>
  <c r="E434" i="17" s="1"/>
  <c r="F434" i="17" a="1"/>
  <c r="F434" i="17" s="1"/>
  <c r="G434" i="17" a="1"/>
  <c r="G434" i="17" s="1"/>
  <c r="H434" i="17" a="1"/>
  <c r="H434" i="17" s="1"/>
  <c r="I434" i="17" a="1"/>
  <c r="I434" i="17" s="1"/>
  <c r="J434" i="17" a="1"/>
  <c r="J434" i="17" s="1"/>
  <c r="C435" i="17" a="1"/>
  <c r="C435" i="17" s="1"/>
  <c r="D435" i="17" a="1"/>
  <c r="D435" i="17" s="1"/>
  <c r="E435" i="17" a="1"/>
  <c r="E435" i="17" s="1"/>
  <c r="F435" i="17" a="1"/>
  <c r="F435" i="17" s="1"/>
  <c r="G435" i="17" a="1"/>
  <c r="G435" i="17" s="1"/>
  <c r="H435" i="17" a="1"/>
  <c r="H435" i="17" s="1"/>
  <c r="I435" i="17" a="1"/>
  <c r="I435" i="17" s="1"/>
  <c r="J435" i="17" a="1"/>
  <c r="J435" i="17" s="1"/>
  <c r="C436" i="17" a="1"/>
  <c r="C436" i="17" s="1"/>
  <c r="D436" i="17" a="1"/>
  <c r="D436" i="17" s="1"/>
  <c r="E436" i="17" a="1"/>
  <c r="E436" i="17" s="1"/>
  <c r="F436" i="17" a="1"/>
  <c r="F436" i="17" s="1"/>
  <c r="G436" i="17" a="1"/>
  <c r="G436" i="17" s="1"/>
  <c r="H436" i="17" a="1"/>
  <c r="H436" i="17" s="1"/>
  <c r="I436" i="17" a="1"/>
  <c r="I436" i="17" s="1"/>
  <c r="J436" i="17" a="1"/>
  <c r="J436" i="17" s="1"/>
  <c r="C437" i="17" a="1"/>
  <c r="C437" i="17" s="1"/>
  <c r="D437" i="17" a="1"/>
  <c r="D437" i="17" s="1"/>
  <c r="E437" i="17" a="1"/>
  <c r="E437" i="17" s="1"/>
  <c r="F437" i="17" a="1"/>
  <c r="F437" i="17" s="1"/>
  <c r="G437" i="17" a="1"/>
  <c r="G437" i="17" s="1"/>
  <c r="H437" i="17" a="1"/>
  <c r="H437" i="17" s="1"/>
  <c r="I437" i="17" a="1"/>
  <c r="I437" i="17" s="1"/>
  <c r="J437" i="17" a="1"/>
  <c r="J437" i="17" s="1"/>
  <c r="C438" i="17" a="1"/>
  <c r="C438" i="17" s="1"/>
  <c r="D438" i="17" a="1"/>
  <c r="D438" i="17" s="1"/>
  <c r="E438" i="17" a="1"/>
  <c r="E438" i="17" s="1"/>
  <c r="F438" i="17" a="1"/>
  <c r="F438" i="17" s="1"/>
  <c r="G438" i="17" a="1"/>
  <c r="G438" i="17" s="1"/>
  <c r="H438" i="17" a="1"/>
  <c r="H438" i="17" s="1"/>
  <c r="I438" i="17" a="1"/>
  <c r="I438" i="17" s="1"/>
  <c r="J438" i="17" a="1"/>
  <c r="J438" i="17" s="1"/>
  <c r="C439" i="17" a="1"/>
  <c r="C439" i="17" s="1"/>
  <c r="D439" i="17" a="1"/>
  <c r="D439" i="17" s="1"/>
  <c r="E439" i="17" a="1"/>
  <c r="E439" i="17" s="1"/>
  <c r="F439" i="17" a="1"/>
  <c r="F439" i="17" s="1"/>
  <c r="G439" i="17" a="1"/>
  <c r="G439" i="17" s="1"/>
  <c r="H439" i="17" a="1"/>
  <c r="H439" i="17" s="1"/>
  <c r="I439" i="17" a="1"/>
  <c r="I439" i="17" s="1"/>
  <c r="J439" i="17" a="1"/>
  <c r="J439" i="17" s="1"/>
  <c r="C440" i="17" a="1"/>
  <c r="C440" i="17" s="1"/>
  <c r="D440" i="17" a="1"/>
  <c r="D440" i="17" s="1"/>
  <c r="E440" i="17" a="1"/>
  <c r="E440" i="17" s="1"/>
  <c r="F440" i="17" a="1"/>
  <c r="F440" i="17" s="1"/>
  <c r="G440" i="17" a="1"/>
  <c r="G440" i="17" s="1"/>
  <c r="H440" i="17" a="1"/>
  <c r="H440" i="17" s="1"/>
  <c r="I440" i="17" a="1"/>
  <c r="I440" i="17" s="1"/>
  <c r="J440" i="17" a="1"/>
  <c r="J440" i="17" s="1"/>
  <c r="C441" i="17" a="1"/>
  <c r="C441" i="17" s="1"/>
  <c r="D441" i="17" a="1"/>
  <c r="D441" i="17" s="1"/>
  <c r="E441" i="17" a="1"/>
  <c r="E441" i="17" s="1"/>
  <c r="F441" i="17" a="1"/>
  <c r="F441" i="17" s="1"/>
  <c r="G441" i="17" a="1"/>
  <c r="G441" i="17" s="1"/>
  <c r="H441" i="17" a="1"/>
  <c r="H441" i="17" s="1"/>
  <c r="I441" i="17" a="1"/>
  <c r="I441" i="17" s="1"/>
  <c r="J441" i="17" a="1"/>
  <c r="J441" i="17" s="1"/>
  <c r="C442" i="17" a="1"/>
  <c r="C442" i="17" s="1"/>
  <c r="D442" i="17" a="1"/>
  <c r="D442" i="17" s="1"/>
  <c r="E442" i="17" a="1"/>
  <c r="E442" i="17" s="1"/>
  <c r="F442" i="17" a="1"/>
  <c r="F442" i="17" s="1"/>
  <c r="G442" i="17" a="1"/>
  <c r="G442" i="17" s="1"/>
  <c r="H442" i="17" a="1"/>
  <c r="H442" i="17" s="1"/>
  <c r="I442" i="17" a="1"/>
  <c r="I442" i="17" s="1"/>
  <c r="J442" i="17" a="1"/>
  <c r="J442" i="17" s="1"/>
  <c r="C443" i="17" a="1"/>
  <c r="C443" i="17" s="1"/>
  <c r="D443" i="17" a="1"/>
  <c r="D443" i="17" s="1"/>
  <c r="E443" i="17" a="1"/>
  <c r="E443" i="17" s="1"/>
  <c r="F443" i="17" a="1"/>
  <c r="F443" i="17" s="1"/>
  <c r="G443" i="17" a="1"/>
  <c r="G443" i="17" s="1"/>
  <c r="H443" i="17" a="1"/>
  <c r="H443" i="17" s="1"/>
  <c r="I443" i="17" a="1"/>
  <c r="I443" i="17" s="1"/>
  <c r="J443" i="17" a="1"/>
  <c r="J443" i="17" s="1"/>
  <c r="C444" i="17" a="1"/>
  <c r="C444" i="17" s="1"/>
  <c r="D444" i="17" a="1"/>
  <c r="D444" i="17" s="1"/>
  <c r="E444" i="17" a="1"/>
  <c r="E444" i="17" s="1"/>
  <c r="F444" i="17" a="1"/>
  <c r="F444" i="17" s="1"/>
  <c r="G444" i="17" a="1"/>
  <c r="G444" i="17" s="1"/>
  <c r="H444" i="17" a="1"/>
  <c r="H444" i="17" s="1"/>
  <c r="I444" i="17" a="1"/>
  <c r="I444" i="17" s="1"/>
  <c r="J444" i="17" a="1"/>
  <c r="J444" i="17" s="1"/>
  <c r="C445" i="17" a="1"/>
  <c r="C445" i="17" s="1"/>
  <c r="D445" i="17" a="1"/>
  <c r="D445" i="17" s="1"/>
  <c r="E445" i="17" a="1"/>
  <c r="E445" i="17" s="1"/>
  <c r="F445" i="17" a="1"/>
  <c r="F445" i="17" s="1"/>
  <c r="G445" i="17" a="1"/>
  <c r="G445" i="17" s="1"/>
  <c r="H445" i="17" a="1"/>
  <c r="H445" i="17" s="1"/>
  <c r="I445" i="17" a="1"/>
  <c r="I445" i="17" s="1"/>
  <c r="J445" i="17" a="1"/>
  <c r="J445" i="17" s="1"/>
  <c r="C446" i="17" a="1"/>
  <c r="C446" i="17" s="1"/>
  <c r="D446" i="17" a="1"/>
  <c r="D446" i="17" s="1"/>
  <c r="E446" i="17" a="1"/>
  <c r="E446" i="17" s="1"/>
  <c r="F446" i="17" a="1"/>
  <c r="F446" i="17" s="1"/>
  <c r="G446" i="17" a="1"/>
  <c r="G446" i="17" s="1"/>
  <c r="H446" i="17" a="1"/>
  <c r="H446" i="17" s="1"/>
  <c r="I446" i="17" a="1"/>
  <c r="I446" i="17" s="1"/>
  <c r="J446" i="17" a="1"/>
  <c r="J446" i="17" s="1"/>
  <c r="C447" i="17" a="1"/>
  <c r="C447" i="17" s="1"/>
  <c r="D447" i="17" a="1"/>
  <c r="D447" i="17" s="1"/>
  <c r="E447" i="17" a="1"/>
  <c r="E447" i="17" s="1"/>
  <c r="F447" i="17" a="1"/>
  <c r="F447" i="17" s="1"/>
  <c r="G447" i="17" a="1"/>
  <c r="G447" i="17" s="1"/>
  <c r="H447" i="17" a="1"/>
  <c r="H447" i="17" s="1"/>
  <c r="I447" i="17" a="1"/>
  <c r="I447" i="17" s="1"/>
  <c r="J447" i="17" a="1"/>
  <c r="J447" i="17" s="1"/>
  <c r="C448" i="17" a="1"/>
  <c r="C448" i="17" s="1"/>
  <c r="D448" i="17" a="1"/>
  <c r="D448" i="17" s="1"/>
  <c r="E448" i="17" a="1"/>
  <c r="E448" i="17" s="1"/>
  <c r="F448" i="17" a="1"/>
  <c r="F448" i="17" s="1"/>
  <c r="G448" i="17" a="1"/>
  <c r="G448" i="17" s="1"/>
  <c r="H448" i="17" a="1"/>
  <c r="H448" i="17" s="1"/>
  <c r="I448" i="17" a="1"/>
  <c r="I448" i="17" s="1"/>
  <c r="J448" i="17" a="1"/>
  <c r="J448" i="17" s="1"/>
  <c r="C449" i="17" a="1"/>
  <c r="C449" i="17" s="1"/>
  <c r="D449" i="17" a="1"/>
  <c r="D449" i="17" s="1"/>
  <c r="E449" i="17" a="1"/>
  <c r="E449" i="17" s="1"/>
  <c r="F449" i="17" a="1"/>
  <c r="F449" i="17" s="1"/>
  <c r="G449" i="17" a="1"/>
  <c r="G449" i="17" s="1"/>
  <c r="H449" i="17" a="1"/>
  <c r="H449" i="17" s="1"/>
  <c r="I449" i="17" a="1"/>
  <c r="I449" i="17" s="1"/>
  <c r="J449" i="17" a="1"/>
  <c r="J449" i="17" s="1"/>
  <c r="C450" i="17" a="1"/>
  <c r="C450" i="17" s="1"/>
  <c r="D450" i="17" a="1"/>
  <c r="D450" i="17" s="1"/>
  <c r="E450" i="17" a="1"/>
  <c r="E450" i="17" s="1"/>
  <c r="F450" i="17" a="1"/>
  <c r="F450" i="17" s="1"/>
  <c r="G450" i="17" a="1"/>
  <c r="G450" i="17" s="1"/>
  <c r="H450" i="17" a="1"/>
  <c r="H450" i="17" s="1"/>
  <c r="I450" i="17" a="1"/>
  <c r="I450" i="17" s="1"/>
  <c r="J450" i="17" a="1"/>
  <c r="J450" i="17" s="1"/>
  <c r="C451" i="17" a="1"/>
  <c r="C451" i="17" s="1"/>
  <c r="D451" i="17" a="1"/>
  <c r="D451" i="17" s="1"/>
  <c r="E451" i="17" a="1"/>
  <c r="E451" i="17" s="1"/>
  <c r="F451" i="17" a="1"/>
  <c r="F451" i="17" s="1"/>
  <c r="G451" i="17" a="1"/>
  <c r="G451" i="17" s="1"/>
  <c r="H451" i="17" a="1"/>
  <c r="H451" i="17" s="1"/>
  <c r="I451" i="17" a="1"/>
  <c r="I451" i="17" s="1"/>
  <c r="J451" i="17" a="1"/>
  <c r="J451" i="17" s="1"/>
  <c r="C452" i="17" a="1"/>
  <c r="C452" i="17" s="1"/>
  <c r="D452" i="17" a="1"/>
  <c r="D452" i="17" s="1"/>
  <c r="E452" i="17" a="1"/>
  <c r="E452" i="17" s="1"/>
  <c r="F452" i="17" a="1"/>
  <c r="F452" i="17" s="1"/>
  <c r="G452" i="17" a="1"/>
  <c r="G452" i="17" s="1"/>
  <c r="H452" i="17" a="1"/>
  <c r="H452" i="17" s="1"/>
  <c r="I452" i="17" a="1"/>
  <c r="I452" i="17" s="1"/>
  <c r="J452" i="17" a="1"/>
  <c r="J452" i="17" s="1"/>
  <c r="C453" i="17" a="1"/>
  <c r="C453" i="17" s="1"/>
  <c r="D453" i="17" a="1"/>
  <c r="D453" i="17" s="1"/>
  <c r="E453" i="17" a="1"/>
  <c r="E453" i="17" s="1"/>
  <c r="F453" i="17" a="1"/>
  <c r="F453" i="17" s="1"/>
  <c r="G453" i="17" a="1"/>
  <c r="G453" i="17" s="1"/>
  <c r="H453" i="17" a="1"/>
  <c r="H453" i="17" s="1"/>
  <c r="I453" i="17" a="1"/>
  <c r="I453" i="17" s="1"/>
  <c r="J453" i="17" a="1"/>
  <c r="J453" i="17" s="1"/>
  <c r="C454" i="17" a="1"/>
  <c r="C454" i="17" s="1"/>
  <c r="D454" i="17" a="1"/>
  <c r="D454" i="17" s="1"/>
  <c r="E454" i="17" a="1"/>
  <c r="E454" i="17" s="1"/>
  <c r="F454" i="17" a="1"/>
  <c r="F454" i="17" s="1"/>
  <c r="G454" i="17" a="1"/>
  <c r="G454" i="17" s="1"/>
  <c r="H454" i="17" a="1"/>
  <c r="H454" i="17" s="1"/>
  <c r="I454" i="17" a="1"/>
  <c r="I454" i="17" s="1"/>
  <c r="J454" i="17" a="1"/>
  <c r="J454" i="17" s="1"/>
  <c r="C455" i="17" a="1"/>
  <c r="C455" i="17" s="1"/>
  <c r="D455" i="17" a="1"/>
  <c r="D455" i="17" s="1"/>
  <c r="E455" i="17" a="1"/>
  <c r="E455" i="17" s="1"/>
  <c r="F455" i="17" a="1"/>
  <c r="F455" i="17" s="1"/>
  <c r="G455" i="17" a="1"/>
  <c r="G455" i="17" s="1"/>
  <c r="H455" i="17" a="1"/>
  <c r="H455" i="17" s="1"/>
  <c r="I455" i="17" a="1"/>
  <c r="I455" i="17" s="1"/>
  <c r="J455" i="17" a="1"/>
  <c r="J455" i="17" s="1"/>
  <c r="C456" i="17" a="1"/>
  <c r="C456" i="17" s="1"/>
  <c r="D456" i="17" a="1"/>
  <c r="D456" i="17" s="1"/>
  <c r="E456" i="17" a="1"/>
  <c r="E456" i="17" s="1"/>
  <c r="F456" i="17" a="1"/>
  <c r="F456" i="17" s="1"/>
  <c r="G456" i="17" a="1"/>
  <c r="G456" i="17" s="1"/>
  <c r="H456" i="17" a="1"/>
  <c r="H456" i="17" s="1"/>
  <c r="I456" i="17" a="1"/>
  <c r="I456" i="17" s="1"/>
  <c r="J456" i="17" a="1"/>
  <c r="J456" i="17" s="1"/>
  <c r="C457" i="17" a="1"/>
  <c r="C457" i="17" s="1"/>
  <c r="D457" i="17" a="1"/>
  <c r="D457" i="17" s="1"/>
  <c r="E457" i="17" a="1"/>
  <c r="E457" i="17" s="1"/>
  <c r="F457" i="17" a="1"/>
  <c r="F457" i="17" s="1"/>
  <c r="G457" i="17" a="1"/>
  <c r="G457" i="17" s="1"/>
  <c r="H457" i="17" a="1"/>
  <c r="H457" i="17" s="1"/>
  <c r="I457" i="17" a="1"/>
  <c r="I457" i="17" s="1"/>
  <c r="J457" i="17" a="1"/>
  <c r="J457" i="17" s="1"/>
  <c r="C458" i="17" a="1"/>
  <c r="C458" i="17" s="1"/>
  <c r="D458" i="17" a="1"/>
  <c r="D458" i="17" s="1"/>
  <c r="E458" i="17" a="1"/>
  <c r="E458" i="17" s="1"/>
  <c r="F458" i="17" a="1"/>
  <c r="F458" i="17" s="1"/>
  <c r="G458" i="17" a="1"/>
  <c r="G458" i="17" s="1"/>
  <c r="H458" i="17" a="1"/>
  <c r="H458" i="17" s="1"/>
  <c r="I458" i="17" a="1"/>
  <c r="I458" i="17" s="1"/>
  <c r="J458" i="17" a="1"/>
  <c r="J458" i="17" s="1"/>
  <c r="C459" i="17" a="1"/>
  <c r="C459" i="17" s="1"/>
  <c r="D459" i="17" a="1"/>
  <c r="D459" i="17" s="1"/>
  <c r="E459" i="17" a="1"/>
  <c r="E459" i="17" s="1"/>
  <c r="F459" i="17" a="1"/>
  <c r="F459" i="17" s="1"/>
  <c r="G459" i="17" a="1"/>
  <c r="G459" i="17" s="1"/>
  <c r="H459" i="17" a="1"/>
  <c r="H459" i="17" s="1"/>
  <c r="I459" i="17" a="1"/>
  <c r="I459" i="17" s="1"/>
  <c r="J459" i="17" a="1"/>
  <c r="J459" i="17" s="1"/>
  <c r="C460" i="17" a="1"/>
  <c r="C460" i="17" s="1"/>
  <c r="D460" i="17" a="1"/>
  <c r="D460" i="17" s="1"/>
  <c r="E460" i="17" a="1"/>
  <c r="E460" i="17" s="1"/>
  <c r="F460" i="17" a="1"/>
  <c r="F460" i="17" s="1"/>
  <c r="G460" i="17" a="1"/>
  <c r="G460" i="17" s="1"/>
  <c r="H460" i="17" a="1"/>
  <c r="H460" i="17" s="1"/>
  <c r="I460" i="17" a="1"/>
  <c r="I460" i="17" s="1"/>
  <c r="J460" i="17" a="1"/>
  <c r="J460" i="17" s="1"/>
  <c r="C461" i="17" a="1"/>
  <c r="C461" i="17" s="1"/>
  <c r="D461" i="17" a="1"/>
  <c r="D461" i="17" s="1"/>
  <c r="E461" i="17" a="1"/>
  <c r="E461" i="17" s="1"/>
  <c r="F461" i="17" a="1"/>
  <c r="F461" i="17" s="1"/>
  <c r="G461" i="17" a="1"/>
  <c r="G461" i="17" s="1"/>
  <c r="H461" i="17" a="1"/>
  <c r="H461" i="17" s="1"/>
  <c r="I461" i="17" a="1"/>
  <c r="I461" i="17" s="1"/>
  <c r="J461" i="17" a="1"/>
  <c r="J461" i="17" s="1"/>
  <c r="C462" i="17" a="1"/>
  <c r="C462" i="17" s="1"/>
  <c r="D462" i="17" a="1"/>
  <c r="D462" i="17" s="1"/>
  <c r="E462" i="17" a="1"/>
  <c r="E462" i="17" s="1"/>
  <c r="F462" i="17" a="1"/>
  <c r="F462" i="17" s="1"/>
  <c r="G462" i="17" a="1"/>
  <c r="G462" i="17" s="1"/>
  <c r="H462" i="17" a="1"/>
  <c r="H462" i="17" s="1"/>
  <c r="I462" i="17" a="1"/>
  <c r="I462" i="17" s="1"/>
  <c r="J462" i="17" a="1"/>
  <c r="J462" i="17" s="1"/>
  <c r="C463" i="17" a="1"/>
  <c r="C463" i="17" s="1"/>
  <c r="D463" i="17" a="1"/>
  <c r="D463" i="17" s="1"/>
  <c r="E463" i="17" a="1"/>
  <c r="E463" i="17" s="1"/>
  <c r="F463" i="17" a="1"/>
  <c r="F463" i="17" s="1"/>
  <c r="G463" i="17" a="1"/>
  <c r="G463" i="17" s="1"/>
  <c r="H463" i="17" a="1"/>
  <c r="H463" i="17" s="1"/>
  <c r="I463" i="17" a="1"/>
  <c r="I463" i="17" s="1"/>
  <c r="J463" i="17" a="1"/>
  <c r="J463" i="17" s="1"/>
  <c r="C464" i="17" a="1"/>
  <c r="C464" i="17" s="1"/>
  <c r="D464" i="17" a="1"/>
  <c r="D464" i="17" s="1"/>
  <c r="E464" i="17" a="1"/>
  <c r="E464" i="17" s="1"/>
  <c r="F464" i="17" a="1"/>
  <c r="F464" i="17" s="1"/>
  <c r="G464" i="17" a="1"/>
  <c r="G464" i="17" s="1"/>
  <c r="H464" i="17" a="1"/>
  <c r="H464" i="17" s="1"/>
  <c r="I464" i="17" a="1"/>
  <c r="I464" i="17" s="1"/>
  <c r="J464" i="17" a="1"/>
  <c r="J464" i="17" s="1"/>
  <c r="C465" i="17" a="1"/>
  <c r="C465" i="17" s="1"/>
  <c r="D465" i="17" a="1"/>
  <c r="D465" i="17" s="1"/>
  <c r="E465" i="17" a="1"/>
  <c r="E465" i="17" s="1"/>
  <c r="F465" i="17" a="1"/>
  <c r="F465" i="17" s="1"/>
  <c r="G465" i="17" a="1"/>
  <c r="G465" i="17" s="1"/>
  <c r="H465" i="17" a="1"/>
  <c r="H465" i="17" s="1"/>
  <c r="I465" i="17" a="1"/>
  <c r="I465" i="17" s="1"/>
  <c r="J465" i="17" a="1"/>
  <c r="J465" i="17" s="1"/>
  <c r="C466" i="17" a="1"/>
  <c r="C466" i="17" s="1"/>
  <c r="D466" i="17" a="1"/>
  <c r="D466" i="17" s="1"/>
  <c r="E466" i="17" a="1"/>
  <c r="E466" i="17" s="1"/>
  <c r="F466" i="17" a="1"/>
  <c r="F466" i="17" s="1"/>
  <c r="G466" i="17" a="1"/>
  <c r="G466" i="17" s="1"/>
  <c r="H466" i="17" a="1"/>
  <c r="H466" i="17" s="1"/>
  <c r="I466" i="17" a="1"/>
  <c r="I466" i="17" s="1"/>
  <c r="J466" i="17" a="1"/>
  <c r="J466" i="17" s="1"/>
  <c r="C467" i="17" a="1"/>
  <c r="C467" i="17" s="1"/>
  <c r="D467" i="17" a="1"/>
  <c r="D467" i="17" s="1"/>
  <c r="E467" i="17" a="1"/>
  <c r="E467" i="17" s="1"/>
  <c r="F467" i="17" a="1"/>
  <c r="F467" i="17" s="1"/>
  <c r="G467" i="17" a="1"/>
  <c r="G467" i="17" s="1"/>
  <c r="H467" i="17" a="1"/>
  <c r="H467" i="17" s="1"/>
  <c r="I467" i="17" a="1"/>
  <c r="I467" i="17" s="1"/>
  <c r="J467" i="17" a="1"/>
  <c r="J467" i="17" s="1"/>
  <c r="C468" i="17" a="1"/>
  <c r="C468" i="17" s="1"/>
  <c r="D468" i="17" a="1"/>
  <c r="D468" i="17" s="1"/>
  <c r="E468" i="17" a="1"/>
  <c r="E468" i="17" s="1"/>
  <c r="F468" i="17" a="1"/>
  <c r="F468" i="17" s="1"/>
  <c r="G468" i="17" a="1"/>
  <c r="G468" i="17" s="1"/>
  <c r="H468" i="17" a="1"/>
  <c r="H468" i="17" s="1"/>
  <c r="I468" i="17" a="1"/>
  <c r="I468" i="17" s="1"/>
  <c r="J468" i="17" a="1"/>
  <c r="J468" i="17" s="1"/>
  <c r="C469" i="17" a="1"/>
  <c r="C469" i="17" s="1"/>
  <c r="D469" i="17" a="1"/>
  <c r="D469" i="17" s="1"/>
  <c r="E469" i="17" a="1"/>
  <c r="E469" i="17" s="1"/>
  <c r="F469" i="17" a="1"/>
  <c r="F469" i="17" s="1"/>
  <c r="G469" i="17" a="1"/>
  <c r="G469" i="17" s="1"/>
  <c r="H469" i="17" a="1"/>
  <c r="H469" i="17" s="1"/>
  <c r="I469" i="17" a="1"/>
  <c r="I469" i="17" s="1"/>
  <c r="J469" i="17" a="1"/>
  <c r="J469" i="17" s="1"/>
  <c r="C470" i="17" a="1"/>
  <c r="C470" i="17" s="1"/>
  <c r="D470" i="17" a="1"/>
  <c r="D470" i="17" s="1"/>
  <c r="E470" i="17" a="1"/>
  <c r="E470" i="17" s="1"/>
  <c r="F470" i="17" a="1"/>
  <c r="F470" i="17" s="1"/>
  <c r="G470" i="17" a="1"/>
  <c r="G470" i="17" s="1"/>
  <c r="H470" i="17" a="1"/>
  <c r="H470" i="17" s="1"/>
  <c r="I470" i="17" a="1"/>
  <c r="I470" i="17" s="1"/>
  <c r="J470" i="17" a="1"/>
  <c r="J470" i="17" s="1"/>
  <c r="C471" i="17" a="1"/>
  <c r="C471" i="17" s="1"/>
  <c r="D471" i="17" a="1"/>
  <c r="D471" i="17" s="1"/>
  <c r="E471" i="17" a="1"/>
  <c r="E471" i="17" s="1"/>
  <c r="F471" i="17" a="1"/>
  <c r="F471" i="17" s="1"/>
  <c r="G471" i="17" a="1"/>
  <c r="G471" i="17" s="1"/>
  <c r="H471" i="17" a="1"/>
  <c r="H471" i="17" s="1"/>
  <c r="I471" i="17" a="1"/>
  <c r="I471" i="17" s="1"/>
  <c r="J471" i="17" a="1"/>
  <c r="J471" i="17" s="1"/>
  <c r="C472" i="17" a="1"/>
  <c r="C472" i="17" s="1"/>
  <c r="D472" i="17" a="1"/>
  <c r="D472" i="17" s="1"/>
  <c r="E472" i="17" a="1"/>
  <c r="E472" i="17" s="1"/>
  <c r="F472" i="17" a="1"/>
  <c r="F472" i="17" s="1"/>
  <c r="G472" i="17" a="1"/>
  <c r="G472" i="17" s="1"/>
  <c r="H472" i="17" a="1"/>
  <c r="H472" i="17" s="1"/>
  <c r="I472" i="17" a="1"/>
  <c r="I472" i="17" s="1"/>
  <c r="J472" i="17" a="1"/>
  <c r="J472" i="17" s="1"/>
  <c r="C473" i="17" a="1"/>
  <c r="C473" i="17" s="1"/>
  <c r="D473" i="17" a="1"/>
  <c r="D473" i="17" s="1"/>
  <c r="E473" i="17" a="1"/>
  <c r="E473" i="17" s="1"/>
  <c r="F473" i="17" a="1"/>
  <c r="F473" i="17" s="1"/>
  <c r="G473" i="17" a="1"/>
  <c r="G473" i="17" s="1"/>
  <c r="H473" i="17" a="1"/>
  <c r="H473" i="17" s="1"/>
  <c r="I473" i="17" a="1"/>
  <c r="I473" i="17" s="1"/>
  <c r="J473" i="17" a="1"/>
  <c r="J473" i="17" s="1"/>
  <c r="C474" i="17" a="1"/>
  <c r="C474" i="17" s="1"/>
  <c r="D474" i="17" a="1"/>
  <c r="D474" i="17" s="1"/>
  <c r="E474" i="17" a="1"/>
  <c r="E474" i="17" s="1"/>
  <c r="F474" i="17" a="1"/>
  <c r="F474" i="17" s="1"/>
  <c r="G474" i="17" a="1"/>
  <c r="G474" i="17" s="1"/>
  <c r="H474" i="17" a="1"/>
  <c r="H474" i="17" s="1"/>
  <c r="I474" i="17" a="1"/>
  <c r="I474" i="17" s="1"/>
  <c r="J474" i="17" a="1"/>
  <c r="J474" i="17" s="1"/>
  <c r="C475" i="17" a="1"/>
  <c r="C475" i="17" s="1"/>
  <c r="D475" i="17" a="1"/>
  <c r="D475" i="17" s="1"/>
  <c r="E475" i="17" a="1"/>
  <c r="E475" i="17" s="1"/>
  <c r="F475" i="17" a="1"/>
  <c r="F475" i="17" s="1"/>
  <c r="G475" i="17" a="1"/>
  <c r="G475" i="17" s="1"/>
  <c r="H475" i="17" a="1"/>
  <c r="H475" i="17" s="1"/>
  <c r="I475" i="17" a="1"/>
  <c r="I475" i="17" s="1"/>
  <c r="J475" i="17" a="1"/>
  <c r="J475" i="17" s="1"/>
  <c r="C476" i="17" a="1"/>
  <c r="C476" i="17" s="1"/>
  <c r="D476" i="17" a="1"/>
  <c r="D476" i="17" s="1"/>
  <c r="E476" i="17" a="1"/>
  <c r="E476" i="17" s="1"/>
  <c r="F476" i="17" a="1"/>
  <c r="F476" i="17" s="1"/>
  <c r="G476" i="17" a="1"/>
  <c r="G476" i="17" s="1"/>
  <c r="H476" i="17" a="1"/>
  <c r="H476" i="17" s="1"/>
  <c r="I476" i="17" a="1"/>
  <c r="I476" i="17" s="1"/>
  <c r="J476" i="17" a="1"/>
  <c r="J476" i="17" s="1"/>
  <c r="C477" i="17" a="1"/>
  <c r="C477" i="17" s="1"/>
  <c r="D477" i="17" a="1"/>
  <c r="D477" i="17" s="1"/>
  <c r="E477" i="17" a="1"/>
  <c r="E477" i="17" s="1"/>
  <c r="F477" i="17" a="1"/>
  <c r="F477" i="17" s="1"/>
  <c r="G477" i="17" a="1"/>
  <c r="G477" i="17" s="1"/>
  <c r="H477" i="17" a="1"/>
  <c r="H477" i="17" s="1"/>
  <c r="I477" i="17" a="1"/>
  <c r="I477" i="17" s="1"/>
  <c r="J477" i="17" a="1"/>
  <c r="J477" i="17" s="1"/>
  <c r="C478" i="17" a="1"/>
  <c r="C478" i="17" s="1"/>
  <c r="D478" i="17" a="1"/>
  <c r="D478" i="17" s="1"/>
  <c r="E478" i="17" a="1"/>
  <c r="E478" i="17" s="1"/>
  <c r="F478" i="17" a="1"/>
  <c r="F478" i="17" s="1"/>
  <c r="G478" i="17" a="1"/>
  <c r="G478" i="17" s="1"/>
  <c r="H478" i="17" a="1"/>
  <c r="H478" i="17" s="1"/>
  <c r="I478" i="17" a="1"/>
  <c r="I478" i="17" s="1"/>
  <c r="J478" i="17" a="1"/>
  <c r="J478" i="17" s="1"/>
  <c r="C479" i="17" a="1"/>
  <c r="C479" i="17" s="1"/>
  <c r="D479" i="17" a="1"/>
  <c r="D479" i="17" s="1"/>
  <c r="E479" i="17" a="1"/>
  <c r="E479" i="17" s="1"/>
  <c r="F479" i="17" a="1"/>
  <c r="F479" i="17" s="1"/>
  <c r="G479" i="17" a="1"/>
  <c r="G479" i="17" s="1"/>
  <c r="H479" i="17" a="1"/>
  <c r="H479" i="17" s="1"/>
  <c r="I479" i="17" a="1"/>
  <c r="I479" i="17" s="1"/>
  <c r="J479" i="17" a="1"/>
  <c r="J479" i="17" s="1"/>
  <c r="C480" i="17" a="1"/>
  <c r="C480" i="17" s="1"/>
  <c r="D480" i="17" a="1"/>
  <c r="D480" i="17" s="1"/>
  <c r="E480" i="17" a="1"/>
  <c r="E480" i="17" s="1"/>
  <c r="F480" i="17" a="1"/>
  <c r="F480" i="17" s="1"/>
  <c r="G480" i="17" a="1"/>
  <c r="G480" i="17" s="1"/>
  <c r="H480" i="17" a="1"/>
  <c r="H480" i="17" s="1"/>
  <c r="I480" i="17" a="1"/>
  <c r="I480" i="17" s="1"/>
  <c r="J480" i="17" a="1"/>
  <c r="J480" i="17" s="1"/>
  <c r="C481" i="17" a="1"/>
  <c r="C481" i="17" s="1"/>
  <c r="D481" i="17" a="1"/>
  <c r="D481" i="17" s="1"/>
  <c r="E481" i="17" a="1"/>
  <c r="E481" i="17" s="1"/>
  <c r="F481" i="17" a="1"/>
  <c r="F481" i="17" s="1"/>
  <c r="G481" i="17" a="1"/>
  <c r="G481" i="17" s="1"/>
  <c r="H481" i="17" a="1"/>
  <c r="H481" i="17" s="1"/>
  <c r="I481" i="17" a="1"/>
  <c r="I481" i="17" s="1"/>
  <c r="J481" i="17" a="1"/>
  <c r="J481" i="17" s="1"/>
  <c r="C482" i="17" a="1"/>
  <c r="C482" i="17" s="1"/>
  <c r="D482" i="17" a="1"/>
  <c r="D482" i="17" s="1"/>
  <c r="E482" i="17" a="1"/>
  <c r="E482" i="17" s="1"/>
  <c r="F482" i="17" a="1"/>
  <c r="F482" i="17" s="1"/>
  <c r="G482" i="17" a="1"/>
  <c r="G482" i="17" s="1"/>
  <c r="H482" i="17" a="1"/>
  <c r="H482" i="17" s="1"/>
  <c r="I482" i="17" a="1"/>
  <c r="I482" i="17" s="1"/>
  <c r="J482" i="17" a="1"/>
  <c r="J482" i="17" s="1"/>
  <c r="C483" i="17" a="1"/>
  <c r="C483" i="17" s="1"/>
  <c r="D483" i="17" a="1"/>
  <c r="D483" i="17" s="1"/>
  <c r="E483" i="17" a="1"/>
  <c r="E483" i="17" s="1"/>
  <c r="F483" i="17" a="1"/>
  <c r="F483" i="17" s="1"/>
  <c r="G483" i="17" a="1"/>
  <c r="G483" i="17" s="1"/>
  <c r="H483" i="17" a="1"/>
  <c r="H483" i="17" s="1"/>
  <c r="I483" i="17" a="1"/>
  <c r="I483" i="17" s="1"/>
  <c r="J483" i="17" a="1"/>
  <c r="J483" i="17" s="1"/>
  <c r="C484" i="17" a="1"/>
  <c r="C484" i="17" s="1"/>
  <c r="D484" i="17" a="1"/>
  <c r="D484" i="17" s="1"/>
  <c r="E484" i="17" a="1"/>
  <c r="E484" i="17" s="1"/>
  <c r="F484" i="17" a="1"/>
  <c r="F484" i="17" s="1"/>
  <c r="G484" i="17" a="1"/>
  <c r="G484" i="17" s="1"/>
  <c r="H484" i="17" a="1"/>
  <c r="H484" i="17" s="1"/>
  <c r="I484" i="17" a="1"/>
  <c r="I484" i="17" s="1"/>
  <c r="J484" i="17" a="1"/>
  <c r="J484" i="17" s="1"/>
  <c r="C485" i="17" a="1"/>
  <c r="C485" i="17" s="1"/>
  <c r="D485" i="17" a="1"/>
  <c r="D485" i="17" s="1"/>
  <c r="E485" i="17" a="1"/>
  <c r="E485" i="17" s="1"/>
  <c r="F485" i="17" a="1"/>
  <c r="F485" i="17" s="1"/>
  <c r="G485" i="17" a="1"/>
  <c r="G485" i="17" s="1"/>
  <c r="H485" i="17" a="1"/>
  <c r="H485" i="17" s="1"/>
  <c r="I485" i="17" a="1"/>
  <c r="I485" i="17" s="1"/>
  <c r="J485" i="17" a="1"/>
  <c r="J485" i="17" s="1"/>
  <c r="C486" i="17" a="1"/>
  <c r="C486" i="17" s="1"/>
  <c r="D486" i="17" a="1"/>
  <c r="D486" i="17" s="1"/>
  <c r="E486" i="17" a="1"/>
  <c r="E486" i="17" s="1"/>
  <c r="F486" i="17" a="1"/>
  <c r="F486" i="17" s="1"/>
  <c r="G486" i="17" a="1"/>
  <c r="G486" i="17" s="1"/>
  <c r="H486" i="17" a="1"/>
  <c r="H486" i="17" s="1"/>
  <c r="I486" i="17" a="1"/>
  <c r="I486" i="17" s="1"/>
  <c r="J486" i="17" a="1"/>
  <c r="J486" i="17" s="1"/>
  <c r="C487" i="17" a="1"/>
  <c r="C487" i="17" s="1"/>
  <c r="D487" i="17" a="1"/>
  <c r="D487" i="17" s="1"/>
  <c r="E487" i="17" a="1"/>
  <c r="E487" i="17" s="1"/>
  <c r="F487" i="17" a="1"/>
  <c r="F487" i="17" s="1"/>
  <c r="G487" i="17" a="1"/>
  <c r="G487" i="17" s="1"/>
  <c r="H487" i="17" a="1"/>
  <c r="H487" i="17" s="1"/>
  <c r="I487" i="17" a="1"/>
  <c r="I487" i="17" s="1"/>
  <c r="J487" i="17" a="1"/>
  <c r="J487" i="17" s="1"/>
  <c r="C488" i="17" a="1"/>
  <c r="C488" i="17" s="1"/>
  <c r="D488" i="17" a="1"/>
  <c r="D488" i="17" s="1"/>
  <c r="E488" i="17" a="1"/>
  <c r="E488" i="17" s="1"/>
  <c r="F488" i="17" a="1"/>
  <c r="F488" i="17" s="1"/>
  <c r="G488" i="17" a="1"/>
  <c r="G488" i="17" s="1"/>
  <c r="H488" i="17" a="1"/>
  <c r="H488" i="17" s="1"/>
  <c r="I488" i="17" a="1"/>
  <c r="I488" i="17" s="1"/>
  <c r="J488" i="17" a="1"/>
  <c r="J488" i="17" s="1"/>
  <c r="C489" i="17" a="1"/>
  <c r="C489" i="17" s="1"/>
  <c r="D489" i="17" a="1"/>
  <c r="D489" i="17" s="1"/>
  <c r="E489" i="17" a="1"/>
  <c r="E489" i="17" s="1"/>
  <c r="F489" i="17" a="1"/>
  <c r="F489" i="17" s="1"/>
  <c r="G489" i="17" a="1"/>
  <c r="G489" i="17" s="1"/>
  <c r="H489" i="17" a="1"/>
  <c r="H489" i="17" s="1"/>
  <c r="I489" i="17" a="1"/>
  <c r="I489" i="17" s="1"/>
  <c r="J489" i="17" a="1"/>
  <c r="J489" i="17" s="1"/>
  <c r="C490" i="17" a="1"/>
  <c r="C490" i="17" s="1"/>
  <c r="D490" i="17" a="1"/>
  <c r="D490" i="17" s="1"/>
  <c r="E490" i="17" a="1"/>
  <c r="E490" i="17" s="1"/>
  <c r="F490" i="17" a="1"/>
  <c r="F490" i="17" s="1"/>
  <c r="G490" i="17" a="1"/>
  <c r="G490" i="17" s="1"/>
  <c r="H490" i="17" a="1"/>
  <c r="H490" i="17" s="1"/>
  <c r="I490" i="17" a="1"/>
  <c r="I490" i="17" s="1"/>
  <c r="J490" i="17" a="1"/>
  <c r="J490" i="17" s="1"/>
  <c r="C491" i="17" a="1"/>
  <c r="C491" i="17" s="1"/>
  <c r="D491" i="17" a="1"/>
  <c r="D491" i="17" s="1"/>
  <c r="E491" i="17" a="1"/>
  <c r="E491" i="17" s="1"/>
  <c r="F491" i="17" a="1"/>
  <c r="F491" i="17" s="1"/>
  <c r="G491" i="17" a="1"/>
  <c r="G491" i="17" s="1"/>
  <c r="H491" i="17" a="1"/>
  <c r="H491" i="17" s="1"/>
  <c r="I491" i="17" a="1"/>
  <c r="I491" i="17" s="1"/>
  <c r="J491" i="17" a="1"/>
  <c r="J491" i="17" s="1"/>
  <c r="C492" i="17" a="1"/>
  <c r="C492" i="17" s="1"/>
  <c r="D492" i="17" a="1"/>
  <c r="D492" i="17" s="1"/>
  <c r="E492" i="17" a="1"/>
  <c r="E492" i="17" s="1"/>
  <c r="F492" i="17" a="1"/>
  <c r="F492" i="17" s="1"/>
  <c r="G492" i="17" a="1"/>
  <c r="G492" i="17" s="1"/>
  <c r="H492" i="17" a="1"/>
  <c r="H492" i="17" s="1"/>
  <c r="I492" i="17" a="1"/>
  <c r="I492" i="17" s="1"/>
  <c r="J492" i="17" a="1"/>
  <c r="J492" i="17" s="1"/>
  <c r="C493" i="17" a="1"/>
  <c r="C493" i="17" s="1"/>
  <c r="D493" i="17" a="1"/>
  <c r="D493" i="17" s="1"/>
  <c r="E493" i="17" a="1"/>
  <c r="E493" i="17" s="1"/>
  <c r="F493" i="17" a="1"/>
  <c r="F493" i="17" s="1"/>
  <c r="G493" i="17" a="1"/>
  <c r="G493" i="17" s="1"/>
  <c r="H493" i="17" a="1"/>
  <c r="H493" i="17" s="1"/>
  <c r="I493" i="17" a="1"/>
  <c r="I493" i="17" s="1"/>
  <c r="J493" i="17" a="1"/>
  <c r="J493" i="17" s="1"/>
  <c r="C494" i="17" a="1"/>
  <c r="C494" i="17" s="1"/>
  <c r="D494" i="17" a="1"/>
  <c r="D494" i="17" s="1"/>
  <c r="E494" i="17" a="1"/>
  <c r="E494" i="17" s="1"/>
  <c r="F494" i="17" a="1"/>
  <c r="F494" i="17" s="1"/>
  <c r="G494" i="17" a="1"/>
  <c r="G494" i="17" s="1"/>
  <c r="H494" i="17" a="1"/>
  <c r="H494" i="17" s="1"/>
  <c r="I494" i="17" a="1"/>
  <c r="I494" i="17" s="1"/>
  <c r="J494" i="17" a="1"/>
  <c r="J494" i="17" s="1"/>
  <c r="C495" i="17" a="1"/>
  <c r="C495" i="17" s="1"/>
  <c r="D495" i="17" a="1"/>
  <c r="D495" i="17" s="1"/>
  <c r="E495" i="17" a="1"/>
  <c r="E495" i="17" s="1"/>
  <c r="F495" i="17" a="1"/>
  <c r="F495" i="17" s="1"/>
  <c r="G495" i="17" a="1"/>
  <c r="G495" i="17" s="1"/>
  <c r="H495" i="17" a="1"/>
  <c r="H495" i="17" s="1"/>
  <c r="I495" i="17" a="1"/>
  <c r="I495" i="17" s="1"/>
  <c r="J495" i="17" a="1"/>
  <c r="J495" i="17" s="1"/>
  <c r="C496" i="17" a="1"/>
  <c r="C496" i="17" s="1"/>
  <c r="D496" i="17" a="1"/>
  <c r="D496" i="17" s="1"/>
  <c r="E496" i="17" a="1"/>
  <c r="E496" i="17" s="1"/>
  <c r="F496" i="17" a="1"/>
  <c r="F496" i="17" s="1"/>
  <c r="G496" i="17" a="1"/>
  <c r="G496" i="17" s="1"/>
  <c r="H496" i="17" a="1"/>
  <c r="H496" i="17" s="1"/>
  <c r="I496" i="17" a="1"/>
  <c r="I496" i="17" s="1"/>
  <c r="J496" i="17" a="1"/>
  <c r="J496" i="17" s="1"/>
  <c r="C497" i="17" a="1"/>
  <c r="C497" i="17" s="1"/>
  <c r="D497" i="17" a="1"/>
  <c r="D497" i="17" s="1"/>
  <c r="E497" i="17" a="1"/>
  <c r="E497" i="17" s="1"/>
  <c r="F497" i="17" a="1"/>
  <c r="F497" i="17" s="1"/>
  <c r="G497" i="17" a="1"/>
  <c r="G497" i="17" s="1"/>
  <c r="H497" i="17" a="1"/>
  <c r="H497" i="17" s="1"/>
  <c r="I497" i="17" a="1"/>
  <c r="I497" i="17" s="1"/>
  <c r="J497" i="17" a="1"/>
  <c r="J497" i="17" s="1"/>
  <c r="C498" i="17" a="1"/>
  <c r="C498" i="17" s="1"/>
  <c r="D498" i="17" a="1"/>
  <c r="D498" i="17" s="1"/>
  <c r="E498" i="17" a="1"/>
  <c r="E498" i="17" s="1"/>
  <c r="F498" i="17" a="1"/>
  <c r="F498" i="17" s="1"/>
  <c r="G498" i="17" a="1"/>
  <c r="G498" i="17" s="1"/>
  <c r="H498" i="17" a="1"/>
  <c r="H498" i="17" s="1"/>
  <c r="I498" i="17" a="1"/>
  <c r="I498" i="17" s="1"/>
  <c r="J498" i="17" a="1"/>
  <c r="J498" i="17" s="1"/>
  <c r="C499" i="17" a="1"/>
  <c r="C499" i="17" s="1"/>
  <c r="D499" i="17" a="1"/>
  <c r="D499" i="17" s="1"/>
  <c r="E499" i="17" a="1"/>
  <c r="E499" i="17" s="1"/>
  <c r="F499" i="17" a="1"/>
  <c r="F499" i="17" s="1"/>
  <c r="G499" i="17" a="1"/>
  <c r="G499" i="17" s="1"/>
  <c r="H499" i="17" a="1"/>
  <c r="H499" i="17" s="1"/>
  <c r="I499" i="17" a="1"/>
  <c r="I499" i="17" s="1"/>
  <c r="J499" i="17" a="1"/>
  <c r="J499" i="17" s="1"/>
  <c r="C500" i="17" a="1"/>
  <c r="C500" i="17" s="1"/>
  <c r="D500" i="17" a="1"/>
  <c r="D500" i="17" s="1"/>
  <c r="E500" i="17" a="1"/>
  <c r="E500" i="17" s="1"/>
  <c r="F500" i="17" a="1"/>
  <c r="F500" i="17" s="1"/>
  <c r="G500" i="17" a="1"/>
  <c r="G500" i="17" s="1"/>
  <c r="H500" i="17" a="1"/>
  <c r="H500" i="17" s="1"/>
  <c r="I500" i="17" a="1"/>
  <c r="I500" i="17" s="1"/>
  <c r="J500" i="17" a="1"/>
  <c r="J500" i="17" s="1"/>
  <c r="C501" i="17" a="1"/>
  <c r="C501" i="17" s="1"/>
  <c r="D501" i="17" a="1"/>
  <c r="D501" i="17" s="1"/>
  <c r="E501" i="17" a="1"/>
  <c r="E501" i="17" s="1"/>
  <c r="F501" i="17" a="1"/>
  <c r="F501" i="17" s="1"/>
  <c r="G501" i="17" a="1"/>
  <c r="G501" i="17" s="1"/>
  <c r="H501" i="17" a="1"/>
  <c r="H501" i="17" s="1"/>
  <c r="I501" i="17" a="1"/>
  <c r="I501" i="17" s="1"/>
  <c r="J501" i="17" a="1"/>
  <c r="J501" i="17" s="1"/>
  <c r="C502" i="17" a="1"/>
  <c r="C502" i="17" s="1"/>
  <c r="D502" i="17" a="1"/>
  <c r="D502" i="17" s="1"/>
  <c r="E502" i="17" a="1"/>
  <c r="E502" i="17" s="1"/>
  <c r="F502" i="17" a="1"/>
  <c r="F502" i="17" s="1"/>
  <c r="G502" i="17" a="1"/>
  <c r="G502" i="17" s="1"/>
  <c r="H502" i="17" a="1"/>
  <c r="H502" i="17" s="1"/>
  <c r="I502" i="17" a="1"/>
  <c r="I502" i="17" s="1"/>
  <c r="J502" i="17" a="1"/>
  <c r="J502" i="17" s="1"/>
  <c r="C503" i="17" a="1"/>
  <c r="C503" i="17" s="1"/>
  <c r="D503" i="17" a="1"/>
  <c r="D503" i="17" s="1"/>
  <c r="E503" i="17" a="1"/>
  <c r="E503" i="17" s="1"/>
  <c r="F503" i="17" a="1"/>
  <c r="F503" i="17" s="1"/>
  <c r="G503" i="17" a="1"/>
  <c r="G503" i="17" s="1"/>
  <c r="H503" i="17" a="1"/>
  <c r="H503" i="17" s="1"/>
  <c r="I503" i="17" a="1"/>
  <c r="I503" i="17" s="1"/>
  <c r="J503" i="17" a="1"/>
  <c r="J503" i="17" s="1"/>
  <c r="C504" i="17" a="1"/>
  <c r="C504" i="17" s="1"/>
  <c r="D504" i="17" a="1"/>
  <c r="D504" i="17" s="1"/>
  <c r="E504" i="17" a="1"/>
  <c r="E504" i="17" s="1"/>
  <c r="F504" i="17" a="1"/>
  <c r="F504" i="17" s="1"/>
  <c r="G504" i="17" a="1"/>
  <c r="G504" i="17" s="1"/>
  <c r="H504" i="17" a="1"/>
  <c r="H504" i="17" s="1"/>
  <c r="I504" i="17" a="1"/>
  <c r="I504" i="17" s="1"/>
  <c r="J504" i="17" a="1"/>
  <c r="J504" i="17" s="1"/>
  <c r="C505" i="17" a="1"/>
  <c r="C505" i="17" s="1"/>
  <c r="D505" i="17" a="1"/>
  <c r="D505" i="17" s="1"/>
  <c r="E505" i="17" a="1"/>
  <c r="E505" i="17" s="1"/>
  <c r="F505" i="17" a="1"/>
  <c r="F505" i="17" s="1"/>
  <c r="G505" i="17" a="1"/>
  <c r="G505" i="17" s="1"/>
  <c r="H505" i="17" a="1"/>
  <c r="H505" i="17" s="1"/>
  <c r="I505" i="17" a="1"/>
  <c r="I505" i="17" s="1"/>
  <c r="J505" i="17" a="1"/>
  <c r="J505" i="17" s="1"/>
  <c r="C506" i="17" a="1"/>
  <c r="C506" i="17" s="1"/>
  <c r="D506" i="17" a="1"/>
  <c r="D506" i="17" s="1"/>
  <c r="E506" i="17" a="1"/>
  <c r="E506" i="17" s="1"/>
  <c r="F506" i="17" a="1"/>
  <c r="F506" i="17" s="1"/>
  <c r="G506" i="17" a="1"/>
  <c r="G506" i="17" s="1"/>
  <c r="H506" i="17" a="1"/>
  <c r="H506" i="17" s="1"/>
  <c r="I506" i="17" a="1"/>
  <c r="I506" i="17" s="1"/>
  <c r="J506" i="17" a="1"/>
  <c r="J506" i="17" s="1"/>
  <c r="C507" i="17" a="1"/>
  <c r="C507" i="17" s="1"/>
  <c r="D507" i="17" a="1"/>
  <c r="D507" i="17" s="1"/>
  <c r="E507" i="17" a="1"/>
  <c r="E507" i="17" s="1"/>
  <c r="F507" i="17" a="1"/>
  <c r="F507" i="17" s="1"/>
  <c r="G507" i="17" a="1"/>
  <c r="G507" i="17" s="1"/>
  <c r="H507" i="17" a="1"/>
  <c r="H507" i="17" s="1"/>
  <c r="I507" i="17" a="1"/>
  <c r="I507" i="17" s="1"/>
  <c r="J507" i="17" a="1"/>
  <c r="J507" i="17" s="1"/>
  <c r="C508" i="17" a="1"/>
  <c r="C508" i="17" s="1"/>
  <c r="D508" i="17" a="1"/>
  <c r="D508" i="17" s="1"/>
  <c r="E508" i="17" a="1"/>
  <c r="E508" i="17" s="1"/>
  <c r="F508" i="17" a="1"/>
  <c r="F508" i="17" s="1"/>
  <c r="G508" i="17" a="1"/>
  <c r="G508" i="17" s="1"/>
  <c r="H508" i="17" a="1"/>
  <c r="H508" i="17" s="1"/>
  <c r="I508" i="17" a="1"/>
  <c r="I508" i="17" s="1"/>
  <c r="J508" i="17" a="1"/>
  <c r="J508" i="17" s="1"/>
  <c r="C509" i="17" a="1"/>
  <c r="C509" i="17" s="1"/>
  <c r="D509" i="17" a="1"/>
  <c r="D509" i="17" s="1"/>
  <c r="E509" i="17" a="1"/>
  <c r="E509" i="17" s="1"/>
  <c r="F509" i="17" a="1"/>
  <c r="F509" i="17" s="1"/>
  <c r="G509" i="17" a="1"/>
  <c r="G509" i="17" s="1"/>
  <c r="H509" i="17" a="1"/>
  <c r="H509" i="17" s="1"/>
  <c r="I509" i="17" a="1"/>
  <c r="I509" i="17" s="1"/>
  <c r="J509" i="17" a="1"/>
  <c r="J509" i="17" s="1"/>
  <c r="C510" i="17" a="1"/>
  <c r="C510" i="17" s="1"/>
  <c r="D510" i="17" a="1"/>
  <c r="D510" i="17" s="1"/>
  <c r="E510" i="17" a="1"/>
  <c r="E510" i="17" s="1"/>
  <c r="F510" i="17" a="1"/>
  <c r="F510" i="17" s="1"/>
  <c r="G510" i="17" a="1"/>
  <c r="G510" i="17" s="1"/>
  <c r="H510" i="17" a="1"/>
  <c r="H510" i="17" s="1"/>
  <c r="I510" i="17" a="1"/>
  <c r="I510" i="17" s="1"/>
  <c r="J510" i="17" a="1"/>
  <c r="J510" i="17" s="1"/>
  <c r="C511" i="17" a="1"/>
  <c r="C511" i="17" s="1"/>
  <c r="D511" i="17" a="1"/>
  <c r="D511" i="17" s="1"/>
  <c r="E511" i="17" a="1"/>
  <c r="E511" i="17" s="1"/>
  <c r="F511" i="17" a="1"/>
  <c r="F511" i="17" s="1"/>
  <c r="G511" i="17" a="1"/>
  <c r="G511" i="17" s="1"/>
  <c r="H511" i="17" a="1"/>
  <c r="H511" i="17" s="1"/>
  <c r="I511" i="17" a="1"/>
  <c r="I511" i="17" s="1"/>
  <c r="J511" i="17" a="1"/>
  <c r="J511" i="17" s="1"/>
  <c r="C512" i="17" a="1"/>
  <c r="C512" i="17" s="1"/>
  <c r="D512" i="17" a="1"/>
  <c r="D512" i="17" s="1"/>
  <c r="E512" i="17" a="1"/>
  <c r="E512" i="17" s="1"/>
  <c r="F512" i="17" a="1"/>
  <c r="F512" i="17" s="1"/>
  <c r="G512" i="17" a="1"/>
  <c r="G512" i="17" s="1"/>
  <c r="H512" i="17" a="1"/>
  <c r="H512" i="17" s="1"/>
  <c r="I512" i="17" a="1"/>
  <c r="I512" i="17" s="1"/>
  <c r="J512" i="17" a="1"/>
  <c r="J512" i="17" s="1"/>
  <c r="C513" i="17" a="1"/>
  <c r="C513" i="17" s="1"/>
  <c r="D513" i="17" a="1"/>
  <c r="D513" i="17" s="1"/>
  <c r="E513" i="17" a="1"/>
  <c r="E513" i="17" s="1"/>
  <c r="F513" i="17" a="1"/>
  <c r="F513" i="17" s="1"/>
  <c r="G513" i="17" a="1"/>
  <c r="G513" i="17" s="1"/>
  <c r="H513" i="17" a="1"/>
  <c r="H513" i="17" s="1"/>
  <c r="I513" i="17" a="1"/>
  <c r="I513" i="17" s="1"/>
  <c r="J513" i="17" a="1"/>
  <c r="J513" i="17" s="1"/>
  <c r="C514" i="17" a="1"/>
  <c r="C514" i="17" s="1"/>
  <c r="D514" i="17" a="1"/>
  <c r="D514" i="17" s="1"/>
  <c r="E514" i="17" a="1"/>
  <c r="E514" i="17" s="1"/>
  <c r="F514" i="17" a="1"/>
  <c r="F514" i="17" s="1"/>
  <c r="G514" i="17" a="1"/>
  <c r="G514" i="17" s="1"/>
  <c r="H514" i="17" a="1"/>
  <c r="H514" i="17" s="1"/>
  <c r="I514" i="17" a="1"/>
  <c r="I514" i="17" s="1"/>
  <c r="J514" i="17" a="1"/>
  <c r="J514" i="17" s="1"/>
  <c r="C515" i="17" a="1"/>
  <c r="C515" i="17" s="1"/>
  <c r="D515" i="17" a="1"/>
  <c r="D515" i="17" s="1"/>
  <c r="E515" i="17" a="1"/>
  <c r="E515" i="17" s="1"/>
  <c r="F515" i="17" a="1"/>
  <c r="F515" i="17" s="1"/>
  <c r="G515" i="17" a="1"/>
  <c r="G515" i="17" s="1"/>
  <c r="H515" i="17" a="1"/>
  <c r="H515" i="17" s="1"/>
  <c r="I515" i="17" a="1"/>
  <c r="I515" i="17" s="1"/>
  <c r="J515" i="17" a="1"/>
  <c r="J515" i="17" s="1"/>
  <c r="C516" i="17" a="1"/>
  <c r="C516" i="17" s="1"/>
  <c r="D516" i="17" a="1"/>
  <c r="D516" i="17" s="1"/>
  <c r="E516" i="17" a="1"/>
  <c r="E516" i="17" s="1"/>
  <c r="F516" i="17" a="1"/>
  <c r="F516" i="17" s="1"/>
  <c r="G516" i="17" a="1"/>
  <c r="G516" i="17" s="1"/>
  <c r="H516" i="17" a="1"/>
  <c r="H516" i="17" s="1"/>
  <c r="I516" i="17" a="1"/>
  <c r="I516" i="17" s="1"/>
  <c r="J516" i="17" a="1"/>
  <c r="J516" i="17" s="1"/>
  <c r="C517" i="17" a="1"/>
  <c r="C517" i="17" s="1"/>
  <c r="D517" i="17" a="1"/>
  <c r="D517" i="17" s="1"/>
  <c r="E517" i="17" a="1"/>
  <c r="E517" i="17" s="1"/>
  <c r="F517" i="17" a="1"/>
  <c r="F517" i="17" s="1"/>
  <c r="G517" i="17" a="1"/>
  <c r="G517" i="17" s="1"/>
  <c r="H517" i="17" a="1"/>
  <c r="H517" i="17" s="1"/>
  <c r="I517" i="17" a="1"/>
  <c r="I517" i="17" s="1"/>
  <c r="J517" i="17" a="1"/>
  <c r="J517" i="17" s="1"/>
  <c r="C518" i="17" a="1"/>
  <c r="C518" i="17" s="1"/>
  <c r="D518" i="17" a="1"/>
  <c r="D518" i="17" s="1"/>
  <c r="E518" i="17" a="1"/>
  <c r="E518" i="17" s="1"/>
  <c r="F518" i="17" a="1"/>
  <c r="F518" i="17" s="1"/>
  <c r="G518" i="17" a="1"/>
  <c r="G518" i="17" s="1"/>
  <c r="H518" i="17" a="1"/>
  <c r="H518" i="17" s="1"/>
  <c r="I518" i="17" a="1"/>
  <c r="I518" i="17" s="1"/>
  <c r="J518" i="17" a="1"/>
  <c r="J518" i="17" s="1"/>
  <c r="C519" i="17" a="1"/>
  <c r="C519" i="17" s="1"/>
  <c r="D519" i="17" a="1"/>
  <c r="D519" i="17" s="1"/>
  <c r="E519" i="17" a="1"/>
  <c r="E519" i="17" s="1"/>
  <c r="F519" i="17" a="1"/>
  <c r="F519" i="17" s="1"/>
  <c r="G519" i="17" a="1"/>
  <c r="G519" i="17" s="1"/>
  <c r="H519" i="17" a="1"/>
  <c r="H519" i="17" s="1"/>
  <c r="I519" i="17" a="1"/>
  <c r="I519" i="17" s="1"/>
  <c r="J519" i="17" a="1"/>
  <c r="J519" i="17" s="1"/>
  <c r="C520" i="17" a="1"/>
  <c r="C520" i="17" s="1"/>
  <c r="D520" i="17" a="1"/>
  <c r="D520" i="17" s="1"/>
  <c r="E520" i="17" a="1"/>
  <c r="E520" i="17" s="1"/>
  <c r="F520" i="17" a="1"/>
  <c r="F520" i="17" s="1"/>
  <c r="G520" i="17" a="1"/>
  <c r="G520" i="17" s="1"/>
  <c r="H520" i="17" a="1"/>
  <c r="H520" i="17" s="1"/>
  <c r="I520" i="17" a="1"/>
  <c r="I520" i="17" s="1"/>
  <c r="J520" i="17" a="1"/>
  <c r="J520" i="17" s="1"/>
  <c r="C521" i="17" a="1"/>
  <c r="C521" i="17" s="1"/>
  <c r="D521" i="17" a="1"/>
  <c r="D521" i="17" s="1"/>
  <c r="E521" i="17" a="1"/>
  <c r="E521" i="17" s="1"/>
  <c r="F521" i="17" a="1"/>
  <c r="F521" i="17" s="1"/>
  <c r="G521" i="17" a="1"/>
  <c r="G521" i="17" s="1"/>
  <c r="H521" i="17" a="1"/>
  <c r="H521" i="17" s="1"/>
  <c r="I521" i="17" a="1"/>
  <c r="I521" i="17" s="1"/>
  <c r="J521" i="17" a="1"/>
  <c r="J521" i="17" s="1"/>
  <c r="C522" i="17" a="1"/>
  <c r="C522" i="17" s="1"/>
  <c r="D522" i="17" a="1"/>
  <c r="D522" i="17" s="1"/>
  <c r="E522" i="17" a="1"/>
  <c r="E522" i="17" s="1"/>
  <c r="F522" i="17" a="1"/>
  <c r="F522" i="17" s="1"/>
  <c r="G522" i="17" a="1"/>
  <c r="G522" i="17" s="1"/>
  <c r="H522" i="17" a="1"/>
  <c r="H522" i="17" s="1"/>
  <c r="I522" i="17" a="1"/>
  <c r="I522" i="17" s="1"/>
  <c r="J522" i="17" a="1"/>
  <c r="J522" i="17" s="1"/>
  <c r="C523" i="17" a="1"/>
  <c r="C523" i="17" s="1"/>
  <c r="D523" i="17" a="1"/>
  <c r="D523" i="17" s="1"/>
  <c r="E523" i="17" a="1"/>
  <c r="E523" i="17" s="1"/>
  <c r="F523" i="17" a="1"/>
  <c r="F523" i="17" s="1"/>
  <c r="G523" i="17" a="1"/>
  <c r="G523" i="17" s="1"/>
  <c r="H523" i="17" a="1"/>
  <c r="H523" i="17" s="1"/>
  <c r="I523" i="17" a="1"/>
  <c r="I523" i="17" s="1"/>
  <c r="J523" i="17" a="1"/>
  <c r="J523" i="17" s="1"/>
  <c r="C524" i="17" a="1"/>
  <c r="C524" i="17" s="1"/>
  <c r="D524" i="17" a="1"/>
  <c r="D524" i="17" s="1"/>
  <c r="E524" i="17" a="1"/>
  <c r="E524" i="17" s="1"/>
  <c r="F524" i="17" a="1"/>
  <c r="F524" i="17" s="1"/>
  <c r="G524" i="17" a="1"/>
  <c r="G524" i="17" s="1"/>
  <c r="H524" i="17" a="1"/>
  <c r="H524" i="17" s="1"/>
  <c r="I524" i="17" a="1"/>
  <c r="I524" i="17" s="1"/>
  <c r="J524" i="17" a="1"/>
  <c r="J524" i="17" s="1"/>
  <c r="C525" i="17" a="1"/>
  <c r="C525" i="17" s="1"/>
  <c r="D525" i="17" a="1"/>
  <c r="D525" i="17" s="1"/>
  <c r="E525" i="17" a="1"/>
  <c r="E525" i="17" s="1"/>
  <c r="F525" i="17" a="1"/>
  <c r="F525" i="17" s="1"/>
  <c r="G525" i="17" a="1"/>
  <c r="G525" i="17" s="1"/>
  <c r="H525" i="17" a="1"/>
  <c r="H525" i="17" s="1"/>
  <c r="I525" i="17" a="1"/>
  <c r="I525" i="17" s="1"/>
  <c r="J525" i="17" a="1"/>
  <c r="J525" i="17" s="1"/>
  <c r="C526" i="17" a="1"/>
  <c r="C526" i="17" s="1"/>
  <c r="D526" i="17" a="1"/>
  <c r="D526" i="17" s="1"/>
  <c r="E526" i="17" a="1"/>
  <c r="E526" i="17" s="1"/>
  <c r="F526" i="17" a="1"/>
  <c r="F526" i="17" s="1"/>
  <c r="G526" i="17" a="1"/>
  <c r="G526" i="17" s="1"/>
  <c r="H526" i="17" a="1"/>
  <c r="H526" i="17" s="1"/>
  <c r="I526" i="17" a="1"/>
  <c r="I526" i="17" s="1"/>
  <c r="J526" i="17" a="1"/>
  <c r="J526" i="17" s="1"/>
  <c r="C527" i="17" a="1"/>
  <c r="C527" i="17" s="1"/>
  <c r="D527" i="17" a="1"/>
  <c r="D527" i="17" s="1"/>
  <c r="E527" i="17" a="1"/>
  <c r="E527" i="17" s="1"/>
  <c r="F527" i="17" a="1"/>
  <c r="F527" i="17" s="1"/>
  <c r="G527" i="17" a="1"/>
  <c r="G527" i="17" s="1"/>
  <c r="H527" i="17" a="1"/>
  <c r="H527" i="17" s="1"/>
  <c r="I527" i="17" a="1"/>
  <c r="I527" i="17" s="1"/>
  <c r="J527" i="17" a="1"/>
  <c r="J527" i="17" s="1"/>
  <c r="C528" i="17" a="1"/>
  <c r="C528" i="17" s="1"/>
  <c r="D528" i="17" a="1"/>
  <c r="D528" i="17" s="1"/>
  <c r="E528" i="17" a="1"/>
  <c r="E528" i="17" s="1"/>
  <c r="F528" i="17" a="1"/>
  <c r="F528" i="17" s="1"/>
  <c r="G528" i="17" a="1"/>
  <c r="G528" i="17" s="1"/>
  <c r="H528" i="17" a="1"/>
  <c r="H528" i="17" s="1"/>
  <c r="I528" i="17" a="1"/>
  <c r="I528" i="17" s="1"/>
  <c r="J528" i="17" a="1"/>
  <c r="J528" i="17" s="1"/>
  <c r="C529" i="17" a="1"/>
  <c r="C529" i="17" s="1"/>
  <c r="D529" i="17" a="1"/>
  <c r="D529" i="17" s="1"/>
  <c r="E529" i="17" a="1"/>
  <c r="E529" i="17" s="1"/>
  <c r="F529" i="17" a="1"/>
  <c r="F529" i="17" s="1"/>
  <c r="G529" i="17" a="1"/>
  <c r="G529" i="17" s="1"/>
  <c r="H529" i="17" a="1"/>
  <c r="H529" i="17" s="1"/>
  <c r="I529" i="17" a="1"/>
  <c r="I529" i="17" s="1"/>
  <c r="J529" i="17" a="1"/>
  <c r="J529" i="17" s="1"/>
  <c r="C530" i="17" a="1"/>
  <c r="C530" i="17" s="1"/>
  <c r="D530" i="17" a="1"/>
  <c r="D530" i="17" s="1"/>
  <c r="E530" i="17" a="1"/>
  <c r="E530" i="17" s="1"/>
  <c r="F530" i="17" a="1"/>
  <c r="F530" i="17" s="1"/>
  <c r="G530" i="17" a="1"/>
  <c r="G530" i="17" s="1"/>
  <c r="H530" i="17" a="1"/>
  <c r="H530" i="17" s="1"/>
  <c r="I530" i="17" a="1"/>
  <c r="I530" i="17" s="1"/>
  <c r="J530" i="17" a="1"/>
  <c r="J530" i="17" s="1"/>
  <c r="C531" i="17" a="1"/>
  <c r="C531" i="17" s="1"/>
  <c r="D531" i="17" a="1"/>
  <c r="D531" i="17" s="1"/>
  <c r="E531" i="17" a="1"/>
  <c r="E531" i="17" s="1"/>
  <c r="F531" i="17" a="1"/>
  <c r="F531" i="17" s="1"/>
  <c r="G531" i="17" a="1"/>
  <c r="G531" i="17" s="1"/>
  <c r="H531" i="17" a="1"/>
  <c r="H531" i="17" s="1"/>
  <c r="I531" i="17" a="1"/>
  <c r="I531" i="17" s="1"/>
  <c r="J531" i="17" a="1"/>
  <c r="J531" i="17" s="1"/>
  <c r="C532" i="17" a="1"/>
  <c r="C532" i="17" s="1"/>
  <c r="D532" i="17" a="1"/>
  <c r="D532" i="17" s="1"/>
  <c r="E532" i="17" a="1"/>
  <c r="E532" i="17" s="1"/>
  <c r="F532" i="17" a="1"/>
  <c r="F532" i="17" s="1"/>
  <c r="G532" i="17" a="1"/>
  <c r="G532" i="17" s="1"/>
  <c r="H532" i="17" a="1"/>
  <c r="H532" i="17" s="1"/>
  <c r="I532" i="17" a="1"/>
  <c r="I532" i="17" s="1"/>
  <c r="J532" i="17" a="1"/>
  <c r="J532" i="17" s="1"/>
  <c r="C533" i="17" a="1"/>
  <c r="C533" i="17" s="1"/>
  <c r="D533" i="17" a="1"/>
  <c r="D533" i="17" s="1"/>
  <c r="E533" i="17" a="1"/>
  <c r="E533" i="17" s="1"/>
  <c r="F533" i="17" a="1"/>
  <c r="F533" i="17" s="1"/>
  <c r="G533" i="17" a="1"/>
  <c r="G533" i="17" s="1"/>
  <c r="H533" i="17" a="1"/>
  <c r="H533" i="17" s="1"/>
  <c r="I533" i="17" a="1"/>
  <c r="I533" i="17" s="1"/>
  <c r="J533" i="17" a="1"/>
  <c r="J533" i="17" s="1"/>
  <c r="C534" i="17" a="1"/>
  <c r="C534" i="17" s="1"/>
  <c r="D534" i="17" a="1"/>
  <c r="D534" i="17" s="1"/>
  <c r="E534" i="17" a="1"/>
  <c r="E534" i="17" s="1"/>
  <c r="F534" i="17" a="1"/>
  <c r="F534" i="17" s="1"/>
  <c r="G534" i="17" a="1"/>
  <c r="G534" i="17" s="1"/>
  <c r="H534" i="17" a="1"/>
  <c r="H534" i="17" s="1"/>
  <c r="I534" i="17" a="1"/>
  <c r="I534" i="17" s="1"/>
  <c r="J534" i="17" a="1"/>
  <c r="J534" i="17" s="1"/>
  <c r="C535" i="17" a="1"/>
  <c r="C535" i="17" s="1"/>
  <c r="D535" i="17" a="1"/>
  <c r="D535" i="17" s="1"/>
  <c r="E535" i="17" a="1"/>
  <c r="E535" i="17" s="1"/>
  <c r="F535" i="17" a="1"/>
  <c r="F535" i="17" s="1"/>
  <c r="G535" i="17" a="1"/>
  <c r="G535" i="17" s="1"/>
  <c r="H535" i="17" a="1"/>
  <c r="H535" i="17" s="1"/>
  <c r="I535" i="17" a="1"/>
  <c r="I535" i="17" s="1"/>
  <c r="J535" i="17" a="1"/>
  <c r="J535" i="17" s="1"/>
  <c r="C536" i="17" a="1"/>
  <c r="C536" i="17" s="1"/>
  <c r="D536" i="17" a="1"/>
  <c r="D536" i="17" s="1"/>
  <c r="E536" i="17" a="1"/>
  <c r="E536" i="17" s="1"/>
  <c r="F536" i="17" a="1"/>
  <c r="F536" i="17" s="1"/>
  <c r="G536" i="17" a="1"/>
  <c r="G536" i="17" s="1"/>
  <c r="H536" i="17" a="1"/>
  <c r="H536" i="17" s="1"/>
  <c r="I536" i="17" a="1"/>
  <c r="I536" i="17" s="1"/>
  <c r="J536" i="17" a="1"/>
  <c r="J536" i="17" s="1"/>
  <c r="C537" i="17" a="1"/>
  <c r="C537" i="17" s="1"/>
  <c r="D537" i="17" a="1"/>
  <c r="D537" i="17" s="1"/>
  <c r="E537" i="17" a="1"/>
  <c r="E537" i="17" s="1"/>
  <c r="F537" i="17" a="1"/>
  <c r="F537" i="17" s="1"/>
  <c r="G537" i="17" a="1"/>
  <c r="G537" i="17" s="1"/>
  <c r="H537" i="17" a="1"/>
  <c r="H537" i="17" s="1"/>
  <c r="I537" i="17" a="1"/>
  <c r="I537" i="17" s="1"/>
  <c r="J537" i="17" a="1"/>
  <c r="J537" i="17" s="1"/>
  <c r="C538" i="17" a="1"/>
  <c r="C538" i="17" s="1"/>
  <c r="D538" i="17" a="1"/>
  <c r="D538" i="17" s="1"/>
  <c r="E538" i="17" a="1"/>
  <c r="E538" i="17" s="1"/>
  <c r="F538" i="17" a="1"/>
  <c r="F538" i="17" s="1"/>
  <c r="G538" i="17" a="1"/>
  <c r="G538" i="17" s="1"/>
  <c r="H538" i="17" a="1"/>
  <c r="H538" i="17" s="1"/>
  <c r="I538" i="17" a="1"/>
  <c r="I538" i="17" s="1"/>
  <c r="J538" i="17" a="1"/>
  <c r="J538" i="17" s="1"/>
  <c r="C539" i="17" a="1"/>
  <c r="C539" i="17" s="1"/>
  <c r="D539" i="17" a="1"/>
  <c r="D539" i="17" s="1"/>
  <c r="E539" i="17" a="1"/>
  <c r="E539" i="17" s="1"/>
  <c r="F539" i="17" a="1"/>
  <c r="F539" i="17" s="1"/>
  <c r="G539" i="17" a="1"/>
  <c r="G539" i="17" s="1"/>
  <c r="H539" i="17" a="1"/>
  <c r="H539" i="17" s="1"/>
  <c r="I539" i="17" a="1"/>
  <c r="I539" i="17" s="1"/>
  <c r="J539" i="17" a="1"/>
  <c r="J539" i="17" s="1"/>
  <c r="C540" i="17" a="1"/>
  <c r="C540" i="17" s="1"/>
  <c r="D540" i="17" a="1"/>
  <c r="D540" i="17" s="1"/>
  <c r="E540" i="17" a="1"/>
  <c r="E540" i="17" s="1"/>
  <c r="F540" i="17" a="1"/>
  <c r="F540" i="17" s="1"/>
  <c r="G540" i="17" a="1"/>
  <c r="G540" i="17" s="1"/>
  <c r="H540" i="17" a="1"/>
  <c r="H540" i="17" s="1"/>
  <c r="I540" i="17" a="1"/>
  <c r="I540" i="17" s="1"/>
  <c r="J540" i="17" a="1"/>
  <c r="J540" i="17" s="1"/>
  <c r="C541" i="17" a="1"/>
  <c r="C541" i="17" s="1"/>
  <c r="D541" i="17" a="1"/>
  <c r="D541" i="17" s="1"/>
  <c r="E541" i="17" a="1"/>
  <c r="E541" i="17" s="1"/>
  <c r="F541" i="17" a="1"/>
  <c r="F541" i="17" s="1"/>
  <c r="G541" i="17" a="1"/>
  <c r="G541" i="17" s="1"/>
  <c r="H541" i="17" a="1"/>
  <c r="H541" i="17" s="1"/>
  <c r="I541" i="17" a="1"/>
  <c r="I541" i="17" s="1"/>
  <c r="J541" i="17" a="1"/>
  <c r="J541" i="17" s="1"/>
  <c r="C542" i="17" a="1"/>
  <c r="C542" i="17" s="1"/>
  <c r="D542" i="17" a="1"/>
  <c r="D542" i="17" s="1"/>
  <c r="E542" i="17" a="1"/>
  <c r="E542" i="17" s="1"/>
  <c r="F542" i="17" a="1"/>
  <c r="F542" i="17" s="1"/>
  <c r="G542" i="17" a="1"/>
  <c r="G542" i="17" s="1"/>
  <c r="H542" i="17" a="1"/>
  <c r="H542" i="17" s="1"/>
  <c r="I542" i="17" a="1"/>
  <c r="I542" i="17" s="1"/>
  <c r="J542" i="17" a="1"/>
  <c r="J542" i="17" s="1"/>
  <c r="C543" i="17" a="1"/>
  <c r="C543" i="17" s="1"/>
  <c r="D543" i="17" a="1"/>
  <c r="D543" i="17" s="1"/>
  <c r="E543" i="17" a="1"/>
  <c r="E543" i="17" s="1"/>
  <c r="F543" i="17" a="1"/>
  <c r="F543" i="17" s="1"/>
  <c r="G543" i="17" a="1"/>
  <c r="G543" i="17" s="1"/>
  <c r="H543" i="17" a="1"/>
  <c r="H543" i="17" s="1"/>
  <c r="I543" i="17" a="1"/>
  <c r="I543" i="17" s="1"/>
  <c r="J543" i="17" a="1"/>
  <c r="J543" i="17" s="1"/>
  <c r="C544" i="17" a="1"/>
  <c r="C544" i="17" s="1"/>
  <c r="D544" i="17" a="1"/>
  <c r="D544" i="17" s="1"/>
  <c r="E544" i="17" a="1"/>
  <c r="E544" i="17" s="1"/>
  <c r="F544" i="17" a="1"/>
  <c r="F544" i="17" s="1"/>
  <c r="G544" i="17" a="1"/>
  <c r="G544" i="17" s="1"/>
  <c r="H544" i="17" a="1"/>
  <c r="H544" i="17" s="1"/>
  <c r="I544" i="17" a="1"/>
  <c r="I544" i="17" s="1"/>
  <c r="J544" i="17" a="1"/>
  <c r="J544" i="17" s="1"/>
  <c r="C545" i="17" a="1"/>
  <c r="C545" i="17" s="1"/>
  <c r="D545" i="17" a="1"/>
  <c r="D545" i="17" s="1"/>
  <c r="E545" i="17" a="1"/>
  <c r="E545" i="17" s="1"/>
  <c r="F545" i="17" a="1"/>
  <c r="F545" i="17" s="1"/>
  <c r="G545" i="17" a="1"/>
  <c r="G545" i="17" s="1"/>
  <c r="H545" i="17" a="1"/>
  <c r="H545" i="17" s="1"/>
  <c r="I545" i="17" a="1"/>
  <c r="I545" i="17" s="1"/>
  <c r="J545" i="17" a="1"/>
  <c r="J545" i="17" s="1"/>
  <c r="C546" i="17" a="1"/>
  <c r="C546" i="17" s="1"/>
  <c r="D546" i="17" a="1"/>
  <c r="D546" i="17" s="1"/>
  <c r="E546" i="17" a="1"/>
  <c r="E546" i="17" s="1"/>
  <c r="F546" i="17" a="1"/>
  <c r="F546" i="17" s="1"/>
  <c r="G546" i="17" a="1"/>
  <c r="G546" i="17" s="1"/>
  <c r="H546" i="17" a="1"/>
  <c r="H546" i="17" s="1"/>
  <c r="I546" i="17" a="1"/>
  <c r="I546" i="17" s="1"/>
  <c r="J546" i="17" a="1"/>
  <c r="J546" i="17" s="1"/>
  <c r="C547" i="17" a="1"/>
  <c r="C547" i="17" s="1"/>
  <c r="D547" i="17" a="1"/>
  <c r="D547" i="17" s="1"/>
  <c r="E547" i="17" a="1"/>
  <c r="E547" i="17" s="1"/>
  <c r="F547" i="17" a="1"/>
  <c r="F547" i="17" s="1"/>
  <c r="G547" i="17" a="1"/>
  <c r="G547" i="17" s="1"/>
  <c r="H547" i="17" a="1"/>
  <c r="H547" i="17" s="1"/>
  <c r="I547" i="17" a="1"/>
  <c r="I547" i="17" s="1"/>
  <c r="J547" i="17" a="1"/>
  <c r="J547" i="17" s="1"/>
  <c r="C548" i="17" a="1"/>
  <c r="C548" i="17" s="1"/>
  <c r="D548" i="17" a="1"/>
  <c r="D548" i="17" s="1"/>
  <c r="E548" i="17" a="1"/>
  <c r="E548" i="17" s="1"/>
  <c r="F548" i="17" a="1"/>
  <c r="F548" i="17" s="1"/>
  <c r="G548" i="17" a="1"/>
  <c r="G548" i="17" s="1"/>
  <c r="H548" i="17" a="1"/>
  <c r="H548" i="17" s="1"/>
  <c r="I548" i="17" a="1"/>
  <c r="I548" i="17" s="1"/>
  <c r="J548" i="17" a="1"/>
  <c r="J548" i="17" s="1"/>
  <c r="C549" i="17" a="1"/>
  <c r="C549" i="17" s="1"/>
  <c r="D549" i="17" a="1"/>
  <c r="D549" i="17" s="1"/>
  <c r="E549" i="17" a="1"/>
  <c r="E549" i="17" s="1"/>
  <c r="F549" i="17" a="1"/>
  <c r="F549" i="17" s="1"/>
  <c r="G549" i="17" a="1"/>
  <c r="G549" i="17" s="1"/>
  <c r="H549" i="17" a="1"/>
  <c r="H549" i="17" s="1"/>
  <c r="I549" i="17" a="1"/>
  <c r="I549" i="17" s="1"/>
  <c r="J549" i="17" a="1"/>
  <c r="J549" i="17" s="1"/>
  <c r="C550" i="17" a="1"/>
  <c r="C550" i="17" s="1"/>
  <c r="D550" i="17" a="1"/>
  <c r="D550" i="17" s="1"/>
  <c r="E550" i="17" a="1"/>
  <c r="E550" i="17" s="1"/>
  <c r="F550" i="17" a="1"/>
  <c r="F550" i="17" s="1"/>
  <c r="G550" i="17" a="1"/>
  <c r="G550" i="17" s="1"/>
  <c r="H550" i="17" a="1"/>
  <c r="H550" i="17" s="1"/>
  <c r="I550" i="17" a="1"/>
  <c r="I550" i="17" s="1"/>
  <c r="J550" i="17" a="1"/>
  <c r="J550" i="17" s="1"/>
  <c r="C551" i="17" a="1"/>
  <c r="C551" i="17" s="1"/>
  <c r="D551" i="17" a="1"/>
  <c r="D551" i="17" s="1"/>
  <c r="E551" i="17" a="1"/>
  <c r="E551" i="17" s="1"/>
  <c r="F551" i="17" a="1"/>
  <c r="F551" i="17" s="1"/>
  <c r="G551" i="17" a="1"/>
  <c r="G551" i="17" s="1"/>
  <c r="H551" i="17" a="1"/>
  <c r="H551" i="17" s="1"/>
  <c r="I551" i="17" a="1"/>
  <c r="I551" i="17" s="1"/>
  <c r="J551" i="17" a="1"/>
  <c r="J551" i="17" s="1"/>
  <c r="C552" i="17" a="1"/>
  <c r="C552" i="17" s="1"/>
  <c r="D552" i="17" a="1"/>
  <c r="D552" i="17" s="1"/>
  <c r="E552" i="17" a="1"/>
  <c r="E552" i="17" s="1"/>
  <c r="F552" i="17" a="1"/>
  <c r="F552" i="17" s="1"/>
  <c r="G552" i="17" a="1"/>
  <c r="G552" i="17" s="1"/>
  <c r="H552" i="17" a="1"/>
  <c r="H552" i="17" s="1"/>
  <c r="I552" i="17" a="1"/>
  <c r="I552" i="17" s="1"/>
  <c r="J552" i="17" a="1"/>
  <c r="J552" i="17" s="1"/>
  <c r="C553" i="17" a="1"/>
  <c r="C553" i="17" s="1"/>
  <c r="D553" i="17" a="1"/>
  <c r="D553" i="17" s="1"/>
  <c r="E553" i="17" a="1"/>
  <c r="E553" i="17" s="1"/>
  <c r="F553" i="17" a="1"/>
  <c r="F553" i="17" s="1"/>
  <c r="G553" i="17" a="1"/>
  <c r="G553" i="17" s="1"/>
  <c r="H553" i="17" a="1"/>
  <c r="H553" i="17" s="1"/>
  <c r="I553" i="17" a="1"/>
  <c r="I553" i="17" s="1"/>
  <c r="J553" i="17" a="1"/>
  <c r="J553" i="17" s="1"/>
  <c r="C554" i="17" a="1"/>
  <c r="C554" i="17" s="1"/>
  <c r="D554" i="17" a="1"/>
  <c r="D554" i="17" s="1"/>
  <c r="E554" i="17" a="1"/>
  <c r="E554" i="17" s="1"/>
  <c r="F554" i="17" a="1"/>
  <c r="F554" i="17" s="1"/>
  <c r="G554" i="17" a="1"/>
  <c r="G554" i="17" s="1"/>
  <c r="H554" i="17" a="1"/>
  <c r="H554" i="17" s="1"/>
  <c r="I554" i="17" a="1"/>
  <c r="I554" i="17" s="1"/>
  <c r="J554" i="17" a="1"/>
  <c r="J554" i="17" s="1"/>
  <c r="C555" i="17" a="1"/>
  <c r="C555" i="17" s="1"/>
  <c r="D555" i="17" a="1"/>
  <c r="D555" i="17" s="1"/>
  <c r="E555" i="17" a="1"/>
  <c r="E555" i="17" s="1"/>
  <c r="F555" i="17" a="1"/>
  <c r="F555" i="17" s="1"/>
  <c r="G555" i="17" a="1"/>
  <c r="G555" i="17" s="1"/>
  <c r="H555" i="17" a="1"/>
  <c r="H555" i="17" s="1"/>
  <c r="I555" i="17" a="1"/>
  <c r="I555" i="17" s="1"/>
  <c r="J555" i="17" a="1"/>
  <c r="J555" i="17" s="1"/>
  <c r="C556" i="17" a="1"/>
  <c r="C556" i="17" s="1"/>
  <c r="D556" i="17" a="1"/>
  <c r="D556" i="17" s="1"/>
  <c r="E556" i="17" a="1"/>
  <c r="E556" i="17" s="1"/>
  <c r="F556" i="17" a="1"/>
  <c r="F556" i="17" s="1"/>
  <c r="G556" i="17" a="1"/>
  <c r="G556" i="17" s="1"/>
  <c r="H556" i="17" a="1"/>
  <c r="H556" i="17" s="1"/>
  <c r="I556" i="17" a="1"/>
  <c r="I556" i="17" s="1"/>
  <c r="J556" i="17" a="1"/>
  <c r="J556" i="17" s="1"/>
  <c r="C557" i="17" a="1"/>
  <c r="C557" i="17" s="1"/>
  <c r="D557" i="17" a="1"/>
  <c r="D557" i="17" s="1"/>
  <c r="E557" i="17" a="1"/>
  <c r="E557" i="17" s="1"/>
  <c r="F557" i="17" a="1"/>
  <c r="F557" i="17" s="1"/>
  <c r="G557" i="17" a="1"/>
  <c r="G557" i="17" s="1"/>
  <c r="H557" i="17" a="1"/>
  <c r="H557" i="17" s="1"/>
  <c r="I557" i="17" a="1"/>
  <c r="I557" i="17" s="1"/>
  <c r="J557" i="17" a="1"/>
  <c r="J557" i="17" s="1"/>
  <c r="C558" i="17" a="1"/>
  <c r="C558" i="17" s="1"/>
  <c r="D558" i="17" a="1"/>
  <c r="D558" i="17" s="1"/>
  <c r="E558" i="17" a="1"/>
  <c r="E558" i="17" s="1"/>
  <c r="F558" i="17" a="1"/>
  <c r="F558" i="17" s="1"/>
  <c r="G558" i="17" a="1"/>
  <c r="G558" i="17" s="1"/>
  <c r="H558" i="17" a="1"/>
  <c r="H558" i="17" s="1"/>
  <c r="I558" i="17" a="1"/>
  <c r="I558" i="17" s="1"/>
  <c r="J558" i="17" a="1"/>
  <c r="J558" i="17" s="1"/>
  <c r="C559" i="17" a="1"/>
  <c r="C559" i="17" s="1"/>
  <c r="D559" i="17" a="1"/>
  <c r="D559" i="17" s="1"/>
  <c r="E559" i="17" a="1"/>
  <c r="E559" i="17" s="1"/>
  <c r="F559" i="17" a="1"/>
  <c r="F559" i="17" s="1"/>
  <c r="G559" i="17" a="1"/>
  <c r="G559" i="17" s="1"/>
  <c r="H559" i="17" a="1"/>
  <c r="H559" i="17" s="1"/>
  <c r="I559" i="17" a="1"/>
  <c r="I559" i="17" s="1"/>
  <c r="J559" i="17" a="1"/>
  <c r="J559" i="17" s="1"/>
  <c r="C560" i="17" a="1"/>
  <c r="C560" i="17" s="1"/>
  <c r="D560" i="17" a="1"/>
  <c r="D560" i="17" s="1"/>
  <c r="E560" i="17" a="1"/>
  <c r="E560" i="17" s="1"/>
  <c r="F560" i="17" a="1"/>
  <c r="F560" i="17" s="1"/>
  <c r="G560" i="17" a="1"/>
  <c r="G560" i="17" s="1"/>
  <c r="H560" i="17" a="1"/>
  <c r="H560" i="17" s="1"/>
  <c r="I560" i="17" a="1"/>
  <c r="I560" i="17" s="1"/>
  <c r="J560" i="17" a="1"/>
  <c r="J560" i="17" s="1"/>
  <c r="C561" i="17" a="1"/>
  <c r="C561" i="17" s="1"/>
  <c r="D561" i="17" a="1"/>
  <c r="D561" i="17" s="1"/>
  <c r="E561" i="17" a="1"/>
  <c r="E561" i="17" s="1"/>
  <c r="F561" i="17" a="1"/>
  <c r="F561" i="17" s="1"/>
  <c r="G561" i="17" a="1"/>
  <c r="G561" i="17" s="1"/>
  <c r="H561" i="17" a="1"/>
  <c r="H561" i="17" s="1"/>
  <c r="I561" i="17" a="1"/>
  <c r="I561" i="17" s="1"/>
  <c r="J561" i="17" a="1"/>
  <c r="J561" i="17" s="1"/>
  <c r="C562" i="17" a="1"/>
  <c r="C562" i="17" s="1"/>
  <c r="D562" i="17" a="1"/>
  <c r="D562" i="17" s="1"/>
  <c r="E562" i="17" a="1"/>
  <c r="E562" i="17" s="1"/>
  <c r="F562" i="17" a="1"/>
  <c r="F562" i="17" s="1"/>
  <c r="G562" i="17" a="1"/>
  <c r="G562" i="17" s="1"/>
  <c r="H562" i="17" a="1"/>
  <c r="H562" i="17" s="1"/>
  <c r="I562" i="17" a="1"/>
  <c r="I562" i="17" s="1"/>
  <c r="J562" i="17" a="1"/>
  <c r="J562" i="17" s="1"/>
  <c r="C563" i="17" a="1"/>
  <c r="C563" i="17" s="1"/>
  <c r="D563" i="17" a="1"/>
  <c r="D563" i="17" s="1"/>
  <c r="E563" i="17" a="1"/>
  <c r="E563" i="17" s="1"/>
  <c r="F563" i="17" a="1"/>
  <c r="F563" i="17" s="1"/>
  <c r="G563" i="17" a="1"/>
  <c r="G563" i="17" s="1"/>
  <c r="H563" i="17" a="1"/>
  <c r="H563" i="17" s="1"/>
  <c r="I563" i="17" a="1"/>
  <c r="I563" i="17" s="1"/>
  <c r="J563" i="17" a="1"/>
  <c r="J563" i="17" s="1"/>
  <c r="C564" i="17" a="1"/>
  <c r="C564" i="17" s="1"/>
  <c r="D564" i="17" a="1"/>
  <c r="D564" i="17" s="1"/>
  <c r="E564" i="17" a="1"/>
  <c r="E564" i="17" s="1"/>
  <c r="F564" i="17" a="1"/>
  <c r="F564" i="17" s="1"/>
  <c r="G564" i="17" a="1"/>
  <c r="G564" i="17" s="1"/>
  <c r="H564" i="17" a="1"/>
  <c r="H564" i="17" s="1"/>
  <c r="I564" i="17" a="1"/>
  <c r="I564" i="17" s="1"/>
  <c r="J564" i="17" a="1"/>
  <c r="J564" i="17" s="1"/>
  <c r="C565" i="17" a="1"/>
  <c r="C565" i="17" s="1"/>
  <c r="D565" i="17" a="1"/>
  <c r="D565" i="17" s="1"/>
  <c r="E565" i="17" a="1"/>
  <c r="E565" i="17" s="1"/>
  <c r="F565" i="17" a="1"/>
  <c r="F565" i="17" s="1"/>
  <c r="G565" i="17" a="1"/>
  <c r="G565" i="17" s="1"/>
  <c r="H565" i="17" a="1"/>
  <c r="H565" i="17" s="1"/>
  <c r="I565" i="17" a="1"/>
  <c r="I565" i="17" s="1"/>
  <c r="J565" i="17" a="1"/>
  <c r="J565" i="17" s="1"/>
  <c r="C566" i="17" a="1"/>
  <c r="C566" i="17" s="1"/>
  <c r="D566" i="17" a="1"/>
  <c r="D566" i="17" s="1"/>
  <c r="E566" i="17" a="1"/>
  <c r="E566" i="17" s="1"/>
  <c r="F566" i="17" a="1"/>
  <c r="F566" i="17" s="1"/>
  <c r="G566" i="17" a="1"/>
  <c r="G566" i="17" s="1"/>
  <c r="H566" i="17" a="1"/>
  <c r="H566" i="17" s="1"/>
  <c r="I566" i="17" a="1"/>
  <c r="I566" i="17" s="1"/>
  <c r="J566" i="17" a="1"/>
  <c r="J566" i="17" s="1"/>
  <c r="C567" i="17" a="1"/>
  <c r="C567" i="17" s="1"/>
  <c r="D567" i="17" a="1"/>
  <c r="D567" i="17" s="1"/>
  <c r="E567" i="17" a="1"/>
  <c r="E567" i="17" s="1"/>
  <c r="F567" i="17" a="1"/>
  <c r="F567" i="17" s="1"/>
  <c r="G567" i="17" a="1"/>
  <c r="G567" i="17" s="1"/>
  <c r="H567" i="17" a="1"/>
  <c r="H567" i="17" s="1"/>
  <c r="I567" i="17" a="1"/>
  <c r="I567" i="17" s="1"/>
  <c r="J567" i="17" a="1"/>
  <c r="J567" i="17" s="1"/>
  <c r="C568" i="17" a="1"/>
  <c r="C568" i="17" s="1"/>
  <c r="D568" i="17" a="1"/>
  <c r="D568" i="17" s="1"/>
  <c r="E568" i="17" a="1"/>
  <c r="E568" i="17" s="1"/>
  <c r="F568" i="17" a="1"/>
  <c r="F568" i="17" s="1"/>
  <c r="G568" i="17" a="1"/>
  <c r="G568" i="17" s="1"/>
  <c r="H568" i="17" a="1"/>
  <c r="H568" i="17" s="1"/>
  <c r="I568" i="17" a="1"/>
  <c r="I568" i="17" s="1"/>
  <c r="J568" i="17" a="1"/>
  <c r="J568" i="17" s="1"/>
  <c r="C569" i="17" a="1"/>
  <c r="C569" i="17" s="1"/>
  <c r="D569" i="17" a="1"/>
  <c r="D569" i="17" s="1"/>
  <c r="E569" i="17" a="1"/>
  <c r="E569" i="17" s="1"/>
  <c r="F569" i="17" a="1"/>
  <c r="F569" i="17" s="1"/>
  <c r="G569" i="17" a="1"/>
  <c r="G569" i="17" s="1"/>
  <c r="H569" i="17" a="1"/>
  <c r="H569" i="17" s="1"/>
  <c r="I569" i="17" a="1"/>
  <c r="I569" i="17" s="1"/>
  <c r="J569" i="17" a="1"/>
  <c r="J569" i="17" s="1"/>
  <c r="C570" i="17" a="1"/>
  <c r="C570" i="17" s="1"/>
  <c r="D570" i="17" a="1"/>
  <c r="D570" i="17" s="1"/>
  <c r="E570" i="17" a="1"/>
  <c r="E570" i="17" s="1"/>
  <c r="F570" i="17" a="1"/>
  <c r="F570" i="17" s="1"/>
  <c r="G570" i="17" a="1"/>
  <c r="G570" i="17" s="1"/>
  <c r="H570" i="17" a="1"/>
  <c r="H570" i="17" s="1"/>
  <c r="I570" i="17" a="1"/>
  <c r="I570" i="17" s="1"/>
  <c r="J570" i="17" a="1"/>
  <c r="J570" i="17" s="1"/>
  <c r="C571" i="17" a="1"/>
  <c r="C571" i="17" s="1"/>
  <c r="D571" i="17" a="1"/>
  <c r="D571" i="17" s="1"/>
  <c r="E571" i="17" a="1"/>
  <c r="E571" i="17" s="1"/>
  <c r="F571" i="17" a="1"/>
  <c r="F571" i="17" s="1"/>
  <c r="G571" i="17" a="1"/>
  <c r="G571" i="17" s="1"/>
  <c r="H571" i="17" a="1"/>
  <c r="H571" i="17" s="1"/>
  <c r="I571" i="17" a="1"/>
  <c r="I571" i="17" s="1"/>
  <c r="J571" i="17" a="1"/>
  <c r="J571" i="17" s="1"/>
  <c r="C572" i="17" a="1"/>
  <c r="C572" i="17" s="1"/>
  <c r="D572" i="17" a="1"/>
  <c r="D572" i="17" s="1"/>
  <c r="E572" i="17" a="1"/>
  <c r="E572" i="17" s="1"/>
  <c r="F572" i="17" a="1"/>
  <c r="F572" i="17" s="1"/>
  <c r="G572" i="17" a="1"/>
  <c r="G572" i="17" s="1"/>
  <c r="H572" i="17" a="1"/>
  <c r="H572" i="17" s="1"/>
  <c r="I572" i="17" a="1"/>
  <c r="I572" i="17" s="1"/>
  <c r="J572" i="17" a="1"/>
  <c r="J572" i="17" s="1"/>
  <c r="C573" i="17" a="1"/>
  <c r="C573" i="17" s="1"/>
  <c r="D573" i="17" a="1"/>
  <c r="D573" i="17" s="1"/>
  <c r="E573" i="17" a="1"/>
  <c r="E573" i="17" s="1"/>
  <c r="F573" i="17" a="1"/>
  <c r="F573" i="17" s="1"/>
  <c r="G573" i="17" a="1"/>
  <c r="G573" i="17" s="1"/>
  <c r="H573" i="17" a="1"/>
  <c r="H573" i="17" s="1"/>
  <c r="I573" i="17" a="1"/>
  <c r="I573" i="17" s="1"/>
  <c r="J573" i="17" a="1"/>
  <c r="J573" i="17" s="1"/>
  <c r="C574" i="17" a="1"/>
  <c r="C574" i="17" s="1"/>
  <c r="D574" i="17" a="1"/>
  <c r="D574" i="17" s="1"/>
  <c r="E574" i="17" a="1"/>
  <c r="E574" i="17" s="1"/>
  <c r="F574" i="17" a="1"/>
  <c r="F574" i="17" s="1"/>
  <c r="G574" i="17" a="1"/>
  <c r="G574" i="17" s="1"/>
  <c r="H574" i="17" a="1"/>
  <c r="H574" i="17" s="1"/>
  <c r="I574" i="17" a="1"/>
  <c r="I574" i="17" s="1"/>
  <c r="J574" i="17" a="1"/>
  <c r="J574" i="17" s="1"/>
  <c r="C575" i="17" a="1"/>
  <c r="C575" i="17" s="1"/>
  <c r="D575" i="17" a="1"/>
  <c r="D575" i="17" s="1"/>
  <c r="E575" i="17" a="1"/>
  <c r="E575" i="17" s="1"/>
  <c r="F575" i="17" a="1"/>
  <c r="F575" i="17" s="1"/>
  <c r="G575" i="17" a="1"/>
  <c r="G575" i="17" s="1"/>
  <c r="H575" i="17" a="1"/>
  <c r="H575" i="17" s="1"/>
  <c r="I575" i="17" a="1"/>
  <c r="I575" i="17" s="1"/>
  <c r="J575" i="17" a="1"/>
  <c r="J575" i="17" s="1"/>
  <c r="C576" i="17" a="1"/>
  <c r="C576" i="17" s="1"/>
  <c r="D576" i="17" a="1"/>
  <c r="D576" i="17" s="1"/>
  <c r="E576" i="17" a="1"/>
  <c r="E576" i="17" s="1"/>
  <c r="F576" i="17" a="1"/>
  <c r="F576" i="17" s="1"/>
  <c r="G576" i="17" a="1"/>
  <c r="G576" i="17" s="1"/>
  <c r="H576" i="17" a="1"/>
  <c r="H576" i="17" s="1"/>
  <c r="I576" i="17" a="1"/>
  <c r="I576" i="17" s="1"/>
  <c r="J576" i="17" a="1"/>
  <c r="J576" i="17" s="1"/>
  <c r="C577" i="17" a="1"/>
  <c r="C577" i="17" s="1"/>
  <c r="D577" i="17" a="1"/>
  <c r="D577" i="17" s="1"/>
  <c r="E577" i="17" a="1"/>
  <c r="E577" i="17" s="1"/>
  <c r="F577" i="17" a="1"/>
  <c r="F577" i="17" s="1"/>
  <c r="G577" i="17" a="1"/>
  <c r="G577" i="17" s="1"/>
  <c r="H577" i="17" a="1"/>
  <c r="H577" i="17" s="1"/>
  <c r="I577" i="17" a="1"/>
  <c r="I577" i="17" s="1"/>
  <c r="J577" i="17" a="1"/>
  <c r="J577" i="17" s="1"/>
  <c r="C578" i="17" a="1"/>
  <c r="C578" i="17" s="1"/>
  <c r="D578" i="17" a="1"/>
  <c r="D578" i="17" s="1"/>
  <c r="E578" i="17" a="1"/>
  <c r="E578" i="17" s="1"/>
  <c r="F578" i="17" a="1"/>
  <c r="F578" i="17" s="1"/>
  <c r="G578" i="17" a="1"/>
  <c r="G578" i="17" s="1"/>
  <c r="H578" i="17" a="1"/>
  <c r="H578" i="17" s="1"/>
  <c r="I578" i="17" a="1"/>
  <c r="I578" i="17" s="1"/>
  <c r="J578" i="17" a="1"/>
  <c r="J578" i="17" s="1"/>
  <c r="C579" i="17" a="1"/>
  <c r="C579" i="17" s="1"/>
  <c r="D579" i="17" a="1"/>
  <c r="D579" i="17" s="1"/>
  <c r="E579" i="17" a="1"/>
  <c r="E579" i="17" s="1"/>
  <c r="F579" i="17" a="1"/>
  <c r="F579" i="17" s="1"/>
  <c r="G579" i="17" a="1"/>
  <c r="G579" i="17" s="1"/>
  <c r="H579" i="17" a="1"/>
  <c r="H579" i="17" s="1"/>
  <c r="I579" i="17" a="1"/>
  <c r="I579" i="17" s="1"/>
  <c r="J579" i="17" a="1"/>
  <c r="J579" i="17" s="1"/>
  <c r="C580" i="17" a="1"/>
  <c r="C580" i="17" s="1"/>
  <c r="D580" i="17" a="1"/>
  <c r="D580" i="17" s="1"/>
  <c r="E580" i="17" a="1"/>
  <c r="E580" i="17" s="1"/>
  <c r="F580" i="17" a="1"/>
  <c r="F580" i="17" s="1"/>
  <c r="G580" i="17" a="1"/>
  <c r="G580" i="17" s="1"/>
  <c r="H580" i="17" a="1"/>
  <c r="H580" i="17" s="1"/>
  <c r="I580" i="17" a="1"/>
  <c r="I580" i="17" s="1"/>
  <c r="J580" i="17" a="1"/>
  <c r="J580" i="17" s="1"/>
  <c r="C581" i="17" a="1"/>
  <c r="C581" i="17" s="1"/>
  <c r="D581" i="17" a="1"/>
  <c r="D581" i="17" s="1"/>
  <c r="E581" i="17" a="1"/>
  <c r="E581" i="17" s="1"/>
  <c r="F581" i="17" a="1"/>
  <c r="F581" i="17" s="1"/>
  <c r="G581" i="17" a="1"/>
  <c r="G581" i="17" s="1"/>
  <c r="H581" i="17" a="1"/>
  <c r="H581" i="17" s="1"/>
  <c r="I581" i="17" a="1"/>
  <c r="I581" i="17" s="1"/>
  <c r="J581" i="17" a="1"/>
  <c r="J581" i="17" s="1"/>
  <c r="C582" i="17" a="1"/>
  <c r="C582" i="17" s="1"/>
  <c r="D582" i="17" a="1"/>
  <c r="D582" i="17" s="1"/>
  <c r="E582" i="17" a="1"/>
  <c r="E582" i="17" s="1"/>
  <c r="F582" i="17" a="1"/>
  <c r="F582" i="17" s="1"/>
  <c r="G582" i="17" a="1"/>
  <c r="G582" i="17" s="1"/>
  <c r="H582" i="17" a="1"/>
  <c r="H582" i="17" s="1"/>
  <c r="I582" i="17" a="1"/>
  <c r="I582" i="17" s="1"/>
  <c r="J582" i="17" a="1"/>
  <c r="J582" i="17" s="1"/>
  <c r="C583" i="17" a="1"/>
  <c r="C583" i="17" s="1"/>
  <c r="D583" i="17" a="1"/>
  <c r="D583" i="17" s="1"/>
  <c r="E583" i="17" a="1"/>
  <c r="E583" i="17" s="1"/>
  <c r="F583" i="17" a="1"/>
  <c r="F583" i="17" s="1"/>
  <c r="G583" i="17" a="1"/>
  <c r="G583" i="17" s="1"/>
  <c r="H583" i="17" a="1"/>
  <c r="H583" i="17" s="1"/>
  <c r="I583" i="17" a="1"/>
  <c r="I583" i="17" s="1"/>
  <c r="J583" i="17" a="1"/>
  <c r="J583" i="17" s="1"/>
  <c r="C584" i="17" a="1"/>
  <c r="C584" i="17" s="1"/>
  <c r="D584" i="17" a="1"/>
  <c r="D584" i="17" s="1"/>
  <c r="E584" i="17" a="1"/>
  <c r="E584" i="17" s="1"/>
  <c r="F584" i="17" a="1"/>
  <c r="F584" i="17" s="1"/>
  <c r="G584" i="17" a="1"/>
  <c r="G584" i="17" s="1"/>
  <c r="H584" i="17" a="1"/>
  <c r="H584" i="17" s="1"/>
  <c r="I584" i="17" a="1"/>
  <c r="I584" i="17" s="1"/>
  <c r="J584" i="17" a="1"/>
  <c r="J584" i="17" s="1"/>
  <c r="C585" i="17" a="1"/>
  <c r="C585" i="17" s="1"/>
  <c r="D585" i="17" a="1"/>
  <c r="D585" i="17" s="1"/>
  <c r="E585" i="17" a="1"/>
  <c r="E585" i="17" s="1"/>
  <c r="F585" i="17" a="1"/>
  <c r="F585" i="17" s="1"/>
  <c r="G585" i="17" a="1"/>
  <c r="G585" i="17" s="1"/>
  <c r="H585" i="17" a="1"/>
  <c r="H585" i="17" s="1"/>
  <c r="I585" i="17" a="1"/>
  <c r="I585" i="17" s="1"/>
  <c r="J585" i="17" a="1"/>
  <c r="J585" i="17" s="1"/>
  <c r="C586" i="17" a="1"/>
  <c r="C586" i="17" s="1"/>
  <c r="D586" i="17" a="1"/>
  <c r="D586" i="17" s="1"/>
  <c r="E586" i="17" a="1"/>
  <c r="E586" i="17" s="1"/>
  <c r="F586" i="17" a="1"/>
  <c r="F586" i="17" s="1"/>
  <c r="G586" i="17" a="1"/>
  <c r="G586" i="17" s="1"/>
  <c r="H586" i="17" a="1"/>
  <c r="H586" i="17" s="1"/>
  <c r="I586" i="17" a="1"/>
  <c r="I586" i="17" s="1"/>
  <c r="J586" i="17" a="1"/>
  <c r="J586" i="17" s="1"/>
  <c r="C587" i="17" a="1"/>
  <c r="C587" i="17" s="1"/>
  <c r="D587" i="17" a="1"/>
  <c r="D587" i="17" s="1"/>
  <c r="E587" i="17" a="1"/>
  <c r="E587" i="17" s="1"/>
  <c r="F587" i="17" a="1"/>
  <c r="F587" i="17" s="1"/>
  <c r="G587" i="17" a="1"/>
  <c r="G587" i="17" s="1"/>
  <c r="H587" i="17" a="1"/>
  <c r="H587" i="17" s="1"/>
  <c r="I587" i="17" a="1"/>
  <c r="I587" i="17" s="1"/>
  <c r="J587" i="17" a="1"/>
  <c r="J587" i="17" s="1"/>
  <c r="C588" i="17" a="1"/>
  <c r="C588" i="17" s="1"/>
  <c r="D588" i="17" a="1"/>
  <c r="D588" i="17" s="1"/>
  <c r="E588" i="17" a="1"/>
  <c r="E588" i="17" s="1"/>
  <c r="F588" i="17" a="1"/>
  <c r="F588" i="17" s="1"/>
  <c r="G588" i="17" a="1"/>
  <c r="G588" i="17" s="1"/>
  <c r="H588" i="17" a="1"/>
  <c r="H588" i="17" s="1"/>
  <c r="I588" i="17" a="1"/>
  <c r="I588" i="17" s="1"/>
  <c r="J588" i="17" a="1"/>
  <c r="J588" i="17" s="1"/>
  <c r="C589" i="17" a="1"/>
  <c r="C589" i="17" s="1"/>
  <c r="D589" i="17" a="1"/>
  <c r="D589" i="17" s="1"/>
  <c r="E589" i="17" a="1"/>
  <c r="E589" i="17" s="1"/>
  <c r="F589" i="17" a="1"/>
  <c r="F589" i="17" s="1"/>
  <c r="G589" i="17" a="1"/>
  <c r="G589" i="17" s="1"/>
  <c r="H589" i="17" a="1"/>
  <c r="H589" i="17" s="1"/>
  <c r="I589" i="17" a="1"/>
  <c r="I589" i="17" s="1"/>
  <c r="J589" i="17" a="1"/>
  <c r="J589" i="17" s="1"/>
  <c r="C590" i="17" a="1"/>
  <c r="C590" i="17" s="1"/>
  <c r="D590" i="17" a="1"/>
  <c r="D590" i="17" s="1"/>
  <c r="E590" i="17" a="1"/>
  <c r="E590" i="17" s="1"/>
  <c r="F590" i="17" a="1"/>
  <c r="F590" i="17" s="1"/>
  <c r="G590" i="17" a="1"/>
  <c r="G590" i="17" s="1"/>
  <c r="H590" i="17" a="1"/>
  <c r="H590" i="17" s="1"/>
  <c r="I590" i="17" a="1"/>
  <c r="I590" i="17" s="1"/>
  <c r="J590" i="17" a="1"/>
  <c r="J590" i="17" s="1"/>
  <c r="C591" i="17" a="1"/>
  <c r="C591" i="17" s="1"/>
  <c r="D591" i="17" a="1"/>
  <c r="D591" i="17" s="1"/>
  <c r="E591" i="17" a="1"/>
  <c r="E591" i="17" s="1"/>
  <c r="F591" i="17" a="1"/>
  <c r="F591" i="17" s="1"/>
  <c r="G591" i="17" a="1"/>
  <c r="G591" i="17" s="1"/>
  <c r="H591" i="17" a="1"/>
  <c r="H591" i="17" s="1"/>
  <c r="I591" i="17" a="1"/>
  <c r="I591" i="17" s="1"/>
  <c r="J591" i="17" a="1"/>
  <c r="J591" i="17" s="1"/>
  <c r="C592" i="17" a="1"/>
  <c r="C592" i="17" s="1"/>
  <c r="D592" i="17" a="1"/>
  <c r="D592" i="17" s="1"/>
  <c r="E592" i="17" a="1"/>
  <c r="E592" i="17" s="1"/>
  <c r="F592" i="17" a="1"/>
  <c r="F592" i="17" s="1"/>
  <c r="G592" i="17" a="1"/>
  <c r="G592" i="17" s="1"/>
  <c r="H592" i="17" a="1"/>
  <c r="H592" i="17" s="1"/>
  <c r="I592" i="17" a="1"/>
  <c r="I592" i="17" s="1"/>
  <c r="J592" i="17" a="1"/>
  <c r="J592" i="17" s="1"/>
  <c r="C593" i="17" a="1"/>
  <c r="C593" i="17" s="1"/>
  <c r="D593" i="17" a="1"/>
  <c r="D593" i="17" s="1"/>
  <c r="E593" i="17" a="1"/>
  <c r="E593" i="17" s="1"/>
  <c r="F593" i="17" a="1"/>
  <c r="F593" i="17" s="1"/>
  <c r="G593" i="17" a="1"/>
  <c r="G593" i="17" s="1"/>
  <c r="H593" i="17" a="1"/>
  <c r="H593" i="17" s="1"/>
  <c r="I593" i="17" a="1"/>
  <c r="I593" i="17" s="1"/>
  <c r="J593" i="17" a="1"/>
  <c r="J593" i="17" s="1"/>
  <c r="C594" i="17" a="1"/>
  <c r="C594" i="17" s="1"/>
  <c r="D594" i="17" a="1"/>
  <c r="D594" i="17" s="1"/>
  <c r="E594" i="17" a="1"/>
  <c r="E594" i="17" s="1"/>
  <c r="F594" i="17" a="1"/>
  <c r="F594" i="17" s="1"/>
  <c r="G594" i="17" a="1"/>
  <c r="G594" i="17" s="1"/>
  <c r="H594" i="17" a="1"/>
  <c r="H594" i="17" s="1"/>
  <c r="I594" i="17" a="1"/>
  <c r="I594" i="17" s="1"/>
  <c r="J594" i="17" a="1"/>
  <c r="J594" i="17" s="1"/>
  <c r="C595" i="17" a="1"/>
  <c r="C595" i="17" s="1"/>
  <c r="D595" i="17" a="1"/>
  <c r="D595" i="17" s="1"/>
  <c r="E595" i="17" a="1"/>
  <c r="E595" i="17" s="1"/>
  <c r="F595" i="17" a="1"/>
  <c r="F595" i="17" s="1"/>
  <c r="G595" i="17" a="1"/>
  <c r="G595" i="17" s="1"/>
  <c r="H595" i="17" a="1"/>
  <c r="H595" i="17" s="1"/>
  <c r="I595" i="17" a="1"/>
  <c r="I595" i="17" s="1"/>
  <c r="J595" i="17" a="1"/>
  <c r="J595" i="17" s="1"/>
  <c r="C596" i="17" a="1"/>
  <c r="C596" i="17" s="1"/>
  <c r="D596" i="17" a="1"/>
  <c r="D596" i="17" s="1"/>
  <c r="E596" i="17" a="1"/>
  <c r="E596" i="17" s="1"/>
  <c r="F596" i="17" a="1"/>
  <c r="F596" i="17" s="1"/>
  <c r="G596" i="17" a="1"/>
  <c r="G596" i="17" s="1"/>
  <c r="H596" i="17" a="1"/>
  <c r="H596" i="17" s="1"/>
  <c r="I596" i="17" a="1"/>
  <c r="I596" i="17" s="1"/>
  <c r="J596" i="17" a="1"/>
  <c r="J596" i="17" s="1"/>
  <c r="C597" i="17" a="1"/>
  <c r="C597" i="17" s="1"/>
  <c r="D597" i="17" a="1"/>
  <c r="D597" i="17" s="1"/>
  <c r="E597" i="17" a="1"/>
  <c r="E597" i="17" s="1"/>
  <c r="F597" i="17" a="1"/>
  <c r="F597" i="17" s="1"/>
  <c r="G597" i="17" a="1"/>
  <c r="G597" i="17" s="1"/>
  <c r="H597" i="17" a="1"/>
  <c r="H597" i="17" s="1"/>
  <c r="I597" i="17" a="1"/>
  <c r="I597" i="17" s="1"/>
  <c r="J597" i="17" a="1"/>
  <c r="J597" i="17" s="1"/>
  <c r="C598" i="17" a="1"/>
  <c r="C598" i="17" s="1"/>
  <c r="D598" i="17" a="1"/>
  <c r="D598" i="17" s="1"/>
  <c r="E598" i="17" a="1"/>
  <c r="E598" i="17" s="1"/>
  <c r="F598" i="17" a="1"/>
  <c r="F598" i="17" s="1"/>
  <c r="G598" i="17" a="1"/>
  <c r="G598" i="17" s="1"/>
  <c r="H598" i="17" a="1"/>
  <c r="H598" i="17" s="1"/>
  <c r="I598" i="17" a="1"/>
  <c r="I598" i="17" s="1"/>
  <c r="J598" i="17" a="1"/>
  <c r="J598" i="17" s="1"/>
  <c r="C599" i="17" a="1"/>
  <c r="C599" i="17" s="1"/>
  <c r="D599" i="17" a="1"/>
  <c r="D599" i="17" s="1"/>
  <c r="E599" i="17" a="1"/>
  <c r="E599" i="17" s="1"/>
  <c r="F599" i="17" a="1"/>
  <c r="F599" i="17" s="1"/>
  <c r="G599" i="17" a="1"/>
  <c r="G599" i="17" s="1"/>
  <c r="H599" i="17" a="1"/>
  <c r="H599" i="17" s="1"/>
  <c r="I599" i="17" a="1"/>
  <c r="I599" i="17" s="1"/>
  <c r="J599" i="17" a="1"/>
  <c r="J599" i="17" s="1"/>
  <c r="C600" i="17" a="1"/>
  <c r="C600" i="17" s="1"/>
  <c r="D600" i="17" a="1"/>
  <c r="D600" i="17" s="1"/>
  <c r="E600" i="17" a="1"/>
  <c r="E600" i="17" s="1"/>
  <c r="F600" i="17" a="1"/>
  <c r="F600" i="17" s="1"/>
  <c r="G600" i="17" a="1"/>
  <c r="G600" i="17" s="1"/>
  <c r="H600" i="17" a="1"/>
  <c r="H600" i="17" s="1"/>
  <c r="I600" i="17" a="1"/>
  <c r="I600" i="17" s="1"/>
  <c r="J600" i="17" a="1"/>
  <c r="J600" i="17" s="1"/>
  <c r="C601" i="17" a="1"/>
  <c r="C601" i="17" s="1"/>
  <c r="D601" i="17" a="1"/>
  <c r="D601" i="17" s="1"/>
  <c r="E601" i="17" a="1"/>
  <c r="E601" i="17" s="1"/>
  <c r="F601" i="17" a="1"/>
  <c r="F601" i="17" s="1"/>
  <c r="G601" i="17" a="1"/>
  <c r="G601" i="17" s="1"/>
  <c r="H601" i="17" a="1"/>
  <c r="H601" i="17" s="1"/>
  <c r="I601" i="17" a="1"/>
  <c r="I601" i="17" s="1"/>
  <c r="J601" i="17" a="1"/>
  <c r="J601" i="17" s="1"/>
  <c r="C602" i="17" a="1"/>
  <c r="C602" i="17" s="1"/>
  <c r="D602" i="17" a="1"/>
  <c r="D602" i="17" s="1"/>
  <c r="E602" i="17" a="1"/>
  <c r="E602" i="17" s="1"/>
  <c r="F602" i="17" a="1"/>
  <c r="F602" i="17" s="1"/>
  <c r="G602" i="17" a="1"/>
  <c r="G602" i="17" s="1"/>
  <c r="H602" i="17" a="1"/>
  <c r="H602" i="17" s="1"/>
  <c r="I602" i="17" a="1"/>
  <c r="I602" i="17" s="1"/>
  <c r="J602" i="17" a="1"/>
  <c r="J602" i="17" s="1"/>
  <c r="C603" i="17" a="1"/>
  <c r="C603" i="17" s="1"/>
  <c r="D603" i="17" a="1"/>
  <c r="D603" i="17" s="1"/>
  <c r="E603" i="17" a="1"/>
  <c r="E603" i="17" s="1"/>
  <c r="F603" i="17" a="1"/>
  <c r="F603" i="17" s="1"/>
  <c r="G603" i="17" a="1"/>
  <c r="G603" i="17" s="1"/>
  <c r="H603" i="17" a="1"/>
  <c r="H603" i="17" s="1"/>
  <c r="I603" i="17" a="1"/>
  <c r="I603" i="17" s="1"/>
  <c r="J603" i="17" a="1"/>
  <c r="J603" i="17" s="1"/>
  <c r="C604" i="17" a="1"/>
  <c r="C604" i="17" s="1"/>
  <c r="D604" i="17" a="1"/>
  <c r="D604" i="17" s="1"/>
  <c r="E604" i="17" a="1"/>
  <c r="E604" i="17" s="1"/>
  <c r="F604" i="17" a="1"/>
  <c r="F604" i="17" s="1"/>
  <c r="G604" i="17" a="1"/>
  <c r="G604" i="17" s="1"/>
  <c r="H604" i="17" a="1"/>
  <c r="H604" i="17" s="1"/>
  <c r="I604" i="17" a="1"/>
  <c r="I604" i="17" s="1"/>
  <c r="J604" i="17" a="1"/>
  <c r="J604" i="17" s="1"/>
  <c r="C605" i="17" a="1"/>
  <c r="C605" i="17" s="1"/>
  <c r="D605" i="17" a="1"/>
  <c r="D605" i="17" s="1"/>
  <c r="E605" i="17" a="1"/>
  <c r="E605" i="17" s="1"/>
  <c r="F605" i="17" a="1"/>
  <c r="F605" i="17" s="1"/>
  <c r="G605" i="17" a="1"/>
  <c r="G605" i="17" s="1"/>
  <c r="H605" i="17" a="1"/>
  <c r="H605" i="17" s="1"/>
  <c r="I605" i="17" a="1"/>
  <c r="I605" i="17" s="1"/>
  <c r="J605" i="17" a="1"/>
  <c r="J605" i="17" s="1"/>
  <c r="C606" i="17" a="1"/>
  <c r="C606" i="17" s="1"/>
  <c r="D606" i="17" a="1"/>
  <c r="D606" i="17" s="1"/>
  <c r="E606" i="17" a="1"/>
  <c r="E606" i="17" s="1"/>
  <c r="F606" i="17" a="1"/>
  <c r="F606" i="17" s="1"/>
  <c r="G606" i="17" a="1"/>
  <c r="G606" i="17" s="1"/>
  <c r="H606" i="17" a="1"/>
  <c r="H606" i="17" s="1"/>
  <c r="I606" i="17" a="1"/>
  <c r="I606" i="17" s="1"/>
  <c r="J606" i="17" a="1"/>
  <c r="J606" i="17" s="1"/>
  <c r="C607" i="17" a="1"/>
  <c r="C607" i="17" s="1"/>
  <c r="D607" i="17" a="1"/>
  <c r="D607" i="17" s="1"/>
  <c r="E607" i="17" a="1"/>
  <c r="E607" i="17" s="1"/>
  <c r="F607" i="17" a="1"/>
  <c r="F607" i="17" s="1"/>
  <c r="G607" i="17" a="1"/>
  <c r="G607" i="17" s="1"/>
  <c r="H607" i="17" a="1"/>
  <c r="H607" i="17" s="1"/>
  <c r="I607" i="17" a="1"/>
  <c r="I607" i="17" s="1"/>
  <c r="J607" i="17" a="1"/>
  <c r="J607" i="17" s="1"/>
  <c r="C608" i="17" a="1"/>
  <c r="C608" i="17" s="1"/>
  <c r="D608" i="17" a="1"/>
  <c r="D608" i="17" s="1"/>
  <c r="E608" i="17" a="1"/>
  <c r="E608" i="17" s="1"/>
  <c r="F608" i="17" a="1"/>
  <c r="F608" i="17" s="1"/>
  <c r="G608" i="17" a="1"/>
  <c r="G608" i="17" s="1"/>
  <c r="H608" i="17" a="1"/>
  <c r="H608" i="17" s="1"/>
  <c r="I608" i="17" a="1"/>
  <c r="I608" i="17" s="1"/>
  <c r="J608" i="17" a="1"/>
  <c r="J608" i="17" s="1"/>
  <c r="C609" i="17" a="1"/>
  <c r="C609" i="17" s="1"/>
  <c r="D609" i="17" a="1"/>
  <c r="D609" i="17" s="1"/>
  <c r="E609" i="17" a="1"/>
  <c r="E609" i="17" s="1"/>
  <c r="F609" i="17" a="1"/>
  <c r="F609" i="17" s="1"/>
  <c r="G609" i="17" a="1"/>
  <c r="G609" i="17" s="1"/>
  <c r="H609" i="17" a="1"/>
  <c r="H609" i="17" s="1"/>
  <c r="I609" i="17" a="1"/>
  <c r="I609" i="17" s="1"/>
  <c r="J609" i="17" a="1"/>
  <c r="J609" i="17" s="1"/>
  <c r="C610" i="17" a="1"/>
  <c r="C610" i="17" s="1"/>
  <c r="D610" i="17" a="1"/>
  <c r="D610" i="17" s="1"/>
  <c r="E610" i="17" a="1"/>
  <c r="E610" i="17" s="1"/>
  <c r="F610" i="17" a="1"/>
  <c r="F610" i="17" s="1"/>
  <c r="G610" i="17" a="1"/>
  <c r="G610" i="17" s="1"/>
  <c r="H610" i="17" a="1"/>
  <c r="H610" i="17" s="1"/>
  <c r="I610" i="17" a="1"/>
  <c r="I610" i="17" s="1"/>
  <c r="J610" i="17" a="1"/>
  <c r="J610" i="17" s="1"/>
  <c r="C611" i="17" a="1"/>
  <c r="C611" i="17" s="1"/>
  <c r="D611" i="17" a="1"/>
  <c r="D611" i="17" s="1"/>
  <c r="E611" i="17" a="1"/>
  <c r="E611" i="17" s="1"/>
  <c r="F611" i="17" a="1"/>
  <c r="F611" i="17" s="1"/>
  <c r="G611" i="17" a="1"/>
  <c r="G611" i="17" s="1"/>
  <c r="H611" i="17" a="1"/>
  <c r="H611" i="17" s="1"/>
  <c r="I611" i="17" a="1"/>
  <c r="I611" i="17" s="1"/>
  <c r="J611" i="17" a="1"/>
  <c r="J611" i="17" s="1"/>
  <c r="C612" i="17" a="1"/>
  <c r="C612" i="17" s="1"/>
  <c r="D612" i="17" a="1"/>
  <c r="D612" i="17" s="1"/>
  <c r="E612" i="17" a="1"/>
  <c r="E612" i="17" s="1"/>
  <c r="F612" i="17" a="1"/>
  <c r="F612" i="17" s="1"/>
  <c r="G612" i="17" a="1"/>
  <c r="G612" i="17" s="1"/>
  <c r="H612" i="17" a="1"/>
  <c r="H612" i="17" s="1"/>
  <c r="I612" i="17" a="1"/>
  <c r="I612" i="17" s="1"/>
  <c r="J612" i="17" a="1"/>
  <c r="J612" i="17" s="1"/>
  <c r="C613" i="17" a="1"/>
  <c r="C613" i="17" s="1"/>
  <c r="D613" i="17" a="1"/>
  <c r="D613" i="17" s="1"/>
  <c r="E613" i="17" a="1"/>
  <c r="E613" i="17" s="1"/>
  <c r="F613" i="17" a="1"/>
  <c r="F613" i="17" s="1"/>
  <c r="G613" i="17" a="1"/>
  <c r="G613" i="17" s="1"/>
  <c r="H613" i="17" a="1"/>
  <c r="H613" i="17" s="1"/>
  <c r="I613" i="17" a="1"/>
  <c r="I613" i="17" s="1"/>
  <c r="J613" i="17" a="1"/>
  <c r="J613" i="17" s="1"/>
  <c r="C614" i="17" a="1"/>
  <c r="C614" i="17" s="1"/>
  <c r="D614" i="17" a="1"/>
  <c r="D614" i="17" s="1"/>
  <c r="E614" i="17" a="1"/>
  <c r="E614" i="17" s="1"/>
  <c r="F614" i="17" a="1"/>
  <c r="F614" i="17" s="1"/>
  <c r="G614" i="17" a="1"/>
  <c r="G614" i="17" s="1"/>
  <c r="H614" i="17" a="1"/>
  <c r="H614" i="17" s="1"/>
  <c r="I614" i="17" a="1"/>
  <c r="I614" i="17" s="1"/>
  <c r="J614" i="17" a="1"/>
  <c r="J614" i="17" s="1"/>
  <c r="C615" i="17" a="1"/>
  <c r="C615" i="17" s="1"/>
  <c r="D615" i="17" a="1"/>
  <c r="D615" i="17" s="1"/>
  <c r="E615" i="17" a="1"/>
  <c r="E615" i="17" s="1"/>
  <c r="F615" i="17" a="1"/>
  <c r="F615" i="17" s="1"/>
  <c r="G615" i="17" a="1"/>
  <c r="G615" i="17" s="1"/>
  <c r="H615" i="17" a="1"/>
  <c r="H615" i="17" s="1"/>
  <c r="I615" i="17" a="1"/>
  <c r="I615" i="17" s="1"/>
  <c r="J615" i="17" a="1"/>
  <c r="J615" i="17" s="1"/>
  <c r="C616" i="17" a="1"/>
  <c r="C616" i="17" s="1"/>
  <c r="D616" i="17" a="1"/>
  <c r="D616" i="17" s="1"/>
  <c r="E616" i="17" a="1"/>
  <c r="E616" i="17" s="1"/>
  <c r="F616" i="17" a="1"/>
  <c r="F616" i="17" s="1"/>
  <c r="G616" i="17" a="1"/>
  <c r="G616" i="17" s="1"/>
  <c r="H616" i="17" a="1"/>
  <c r="H616" i="17" s="1"/>
  <c r="I616" i="17" a="1"/>
  <c r="I616" i="17" s="1"/>
  <c r="J616" i="17" a="1"/>
  <c r="J616" i="17" s="1"/>
  <c r="C617" i="17" a="1"/>
  <c r="C617" i="17" s="1"/>
  <c r="D617" i="17" a="1"/>
  <c r="D617" i="17" s="1"/>
  <c r="E617" i="17" a="1"/>
  <c r="E617" i="17" s="1"/>
  <c r="F617" i="17" a="1"/>
  <c r="F617" i="17" s="1"/>
  <c r="G617" i="17" a="1"/>
  <c r="G617" i="17" s="1"/>
  <c r="H617" i="17" a="1"/>
  <c r="H617" i="17" s="1"/>
  <c r="I617" i="17" a="1"/>
  <c r="I617" i="17" s="1"/>
  <c r="J617" i="17" a="1"/>
  <c r="J617" i="17" s="1"/>
  <c r="C618" i="17" a="1"/>
  <c r="C618" i="17" s="1"/>
  <c r="D618" i="17" a="1"/>
  <c r="D618" i="17" s="1"/>
  <c r="E618" i="17" a="1"/>
  <c r="E618" i="17" s="1"/>
  <c r="F618" i="17" a="1"/>
  <c r="F618" i="17" s="1"/>
  <c r="G618" i="17" a="1"/>
  <c r="G618" i="17" s="1"/>
  <c r="H618" i="17" a="1"/>
  <c r="H618" i="17" s="1"/>
  <c r="I618" i="17" a="1"/>
  <c r="I618" i="17" s="1"/>
  <c r="J618" i="17" a="1"/>
  <c r="J618" i="17" s="1"/>
  <c r="C619" i="17" a="1"/>
  <c r="C619" i="17" s="1"/>
  <c r="D619" i="17" a="1"/>
  <c r="D619" i="17" s="1"/>
  <c r="E619" i="17" a="1"/>
  <c r="E619" i="17" s="1"/>
  <c r="F619" i="17" a="1"/>
  <c r="F619" i="17" s="1"/>
  <c r="G619" i="17" a="1"/>
  <c r="G619" i="17" s="1"/>
  <c r="H619" i="17" a="1"/>
  <c r="H619" i="17" s="1"/>
  <c r="I619" i="17" a="1"/>
  <c r="I619" i="17" s="1"/>
  <c r="J619" i="17" a="1"/>
  <c r="J619" i="17" s="1"/>
  <c r="C620" i="17" a="1"/>
  <c r="C620" i="17" s="1"/>
  <c r="D620" i="17" a="1"/>
  <c r="D620" i="17" s="1"/>
  <c r="E620" i="17" a="1"/>
  <c r="E620" i="17" s="1"/>
  <c r="F620" i="17" a="1"/>
  <c r="F620" i="17" s="1"/>
  <c r="G620" i="17" a="1"/>
  <c r="G620" i="17" s="1"/>
  <c r="H620" i="17" a="1"/>
  <c r="H620" i="17" s="1"/>
  <c r="I620" i="17" a="1"/>
  <c r="I620" i="17" s="1"/>
  <c r="J620" i="17" a="1"/>
  <c r="J620" i="17" s="1"/>
  <c r="C621" i="17" a="1"/>
  <c r="C621" i="17" s="1"/>
  <c r="D621" i="17" a="1"/>
  <c r="D621" i="17" s="1"/>
  <c r="E621" i="17" a="1"/>
  <c r="E621" i="17" s="1"/>
  <c r="F621" i="17" a="1"/>
  <c r="F621" i="17" s="1"/>
  <c r="G621" i="17" a="1"/>
  <c r="G621" i="17" s="1"/>
  <c r="H621" i="17" a="1"/>
  <c r="H621" i="17" s="1"/>
  <c r="I621" i="17" a="1"/>
  <c r="I621" i="17" s="1"/>
  <c r="J621" i="17" a="1"/>
  <c r="J621" i="17" s="1"/>
  <c r="C622" i="17" a="1"/>
  <c r="C622" i="17" s="1"/>
  <c r="D622" i="17" a="1"/>
  <c r="D622" i="17" s="1"/>
  <c r="E622" i="17" a="1"/>
  <c r="E622" i="17" s="1"/>
  <c r="F622" i="17" a="1"/>
  <c r="F622" i="17" s="1"/>
  <c r="G622" i="17" a="1"/>
  <c r="G622" i="17" s="1"/>
  <c r="H622" i="17" a="1"/>
  <c r="H622" i="17" s="1"/>
  <c r="I622" i="17" a="1"/>
  <c r="I622" i="17" s="1"/>
  <c r="J622" i="17" a="1"/>
  <c r="J622" i="17" s="1"/>
  <c r="C623" i="17" a="1"/>
  <c r="C623" i="17" s="1"/>
  <c r="D623" i="17" a="1"/>
  <c r="D623" i="17" s="1"/>
  <c r="E623" i="17" a="1"/>
  <c r="E623" i="17" s="1"/>
  <c r="F623" i="17" a="1"/>
  <c r="F623" i="17" s="1"/>
  <c r="G623" i="17" a="1"/>
  <c r="G623" i="17" s="1"/>
  <c r="H623" i="17" a="1"/>
  <c r="H623" i="17" s="1"/>
  <c r="I623" i="17" a="1"/>
  <c r="I623" i="17" s="1"/>
  <c r="J623" i="17" a="1"/>
  <c r="J623" i="17" s="1"/>
  <c r="C624" i="17" a="1"/>
  <c r="C624" i="17" s="1"/>
  <c r="D624" i="17" a="1"/>
  <c r="D624" i="17" s="1"/>
  <c r="E624" i="17" a="1"/>
  <c r="E624" i="17" s="1"/>
  <c r="F624" i="17" a="1"/>
  <c r="F624" i="17" s="1"/>
  <c r="G624" i="17" a="1"/>
  <c r="G624" i="17" s="1"/>
  <c r="H624" i="17" a="1"/>
  <c r="H624" i="17" s="1"/>
  <c r="I624" i="17" a="1"/>
  <c r="I624" i="17" s="1"/>
  <c r="J624" i="17" a="1"/>
  <c r="J624" i="17" s="1"/>
  <c r="C625" i="17" a="1"/>
  <c r="C625" i="17" s="1"/>
  <c r="D625" i="17" a="1"/>
  <c r="D625" i="17" s="1"/>
  <c r="E625" i="17" a="1"/>
  <c r="E625" i="17" s="1"/>
  <c r="F625" i="17" a="1"/>
  <c r="F625" i="17" s="1"/>
  <c r="G625" i="17" a="1"/>
  <c r="G625" i="17" s="1"/>
  <c r="H625" i="17" a="1"/>
  <c r="H625" i="17" s="1"/>
  <c r="I625" i="17" a="1"/>
  <c r="I625" i="17" s="1"/>
  <c r="J625" i="17" a="1"/>
  <c r="J625" i="17" s="1"/>
  <c r="C626" i="17" a="1"/>
  <c r="C626" i="17" s="1"/>
  <c r="D626" i="17" a="1"/>
  <c r="D626" i="17" s="1"/>
  <c r="E626" i="17" a="1"/>
  <c r="E626" i="17" s="1"/>
  <c r="F626" i="17" a="1"/>
  <c r="F626" i="17" s="1"/>
  <c r="G626" i="17" a="1"/>
  <c r="G626" i="17" s="1"/>
  <c r="H626" i="17" a="1"/>
  <c r="H626" i="17" s="1"/>
  <c r="I626" i="17" a="1"/>
  <c r="I626" i="17" s="1"/>
  <c r="J626" i="17" a="1"/>
  <c r="J626" i="17" s="1"/>
  <c r="C627" i="17" a="1"/>
  <c r="C627" i="17" s="1"/>
  <c r="D627" i="17" a="1"/>
  <c r="D627" i="17" s="1"/>
  <c r="E627" i="17" a="1"/>
  <c r="E627" i="17" s="1"/>
  <c r="F627" i="17" a="1"/>
  <c r="F627" i="17" s="1"/>
  <c r="G627" i="17" a="1"/>
  <c r="G627" i="17" s="1"/>
  <c r="H627" i="17" a="1"/>
  <c r="H627" i="17" s="1"/>
  <c r="I627" i="17" a="1"/>
  <c r="I627" i="17" s="1"/>
  <c r="J627" i="17" a="1"/>
  <c r="J627" i="17" s="1"/>
  <c r="C628" i="17" a="1"/>
  <c r="C628" i="17" s="1"/>
  <c r="D628" i="17" a="1"/>
  <c r="D628" i="17" s="1"/>
  <c r="E628" i="17" a="1"/>
  <c r="E628" i="17" s="1"/>
  <c r="F628" i="17" a="1"/>
  <c r="F628" i="17" s="1"/>
  <c r="G628" i="17" a="1"/>
  <c r="G628" i="17" s="1"/>
  <c r="H628" i="17" a="1"/>
  <c r="H628" i="17" s="1"/>
  <c r="I628" i="17" a="1"/>
  <c r="I628" i="17" s="1"/>
  <c r="J628" i="17" a="1"/>
  <c r="J628" i="17" s="1"/>
  <c r="C629" i="17" a="1"/>
  <c r="C629" i="17" s="1"/>
  <c r="D629" i="17" a="1"/>
  <c r="D629" i="17" s="1"/>
  <c r="E629" i="17" a="1"/>
  <c r="E629" i="17" s="1"/>
  <c r="F629" i="17" a="1"/>
  <c r="F629" i="17" s="1"/>
  <c r="G629" i="17" a="1"/>
  <c r="G629" i="17" s="1"/>
  <c r="H629" i="17" a="1"/>
  <c r="H629" i="17" s="1"/>
  <c r="I629" i="17" a="1"/>
  <c r="I629" i="17" s="1"/>
  <c r="J629" i="17" a="1"/>
  <c r="J629" i="17" s="1"/>
  <c r="C630" i="17" a="1"/>
  <c r="C630" i="17" s="1"/>
  <c r="D630" i="17" a="1"/>
  <c r="D630" i="17" s="1"/>
  <c r="E630" i="17" a="1"/>
  <c r="E630" i="17" s="1"/>
  <c r="F630" i="17" a="1"/>
  <c r="F630" i="17" s="1"/>
  <c r="G630" i="17" a="1"/>
  <c r="G630" i="17" s="1"/>
  <c r="H630" i="17" a="1"/>
  <c r="H630" i="17" s="1"/>
  <c r="I630" i="17" a="1"/>
  <c r="I630" i="17" s="1"/>
  <c r="J630" i="17" a="1"/>
  <c r="J630" i="17" s="1"/>
  <c r="C631" i="17" a="1"/>
  <c r="C631" i="17" s="1"/>
  <c r="D631" i="17" a="1"/>
  <c r="D631" i="17" s="1"/>
  <c r="E631" i="17" a="1"/>
  <c r="E631" i="17" s="1"/>
  <c r="F631" i="17" a="1"/>
  <c r="F631" i="17" s="1"/>
  <c r="G631" i="17" a="1"/>
  <c r="G631" i="17" s="1"/>
  <c r="H631" i="17" a="1"/>
  <c r="H631" i="17" s="1"/>
  <c r="I631" i="17" a="1"/>
  <c r="I631" i="17" s="1"/>
  <c r="J631" i="17" a="1"/>
  <c r="J631" i="17" s="1"/>
  <c r="C632" i="17" a="1"/>
  <c r="C632" i="17" s="1"/>
  <c r="D632" i="17" a="1"/>
  <c r="D632" i="17" s="1"/>
  <c r="E632" i="17" a="1"/>
  <c r="E632" i="17" s="1"/>
  <c r="F632" i="17" a="1"/>
  <c r="F632" i="17" s="1"/>
  <c r="G632" i="17" a="1"/>
  <c r="G632" i="17" s="1"/>
  <c r="H632" i="17" a="1"/>
  <c r="H632" i="17" s="1"/>
  <c r="I632" i="17" a="1"/>
  <c r="I632" i="17" s="1"/>
  <c r="J632" i="17" a="1"/>
  <c r="J632" i="17" s="1"/>
  <c r="C633" i="17" a="1"/>
  <c r="C633" i="17" s="1"/>
  <c r="D633" i="17" a="1"/>
  <c r="D633" i="17" s="1"/>
  <c r="E633" i="17" a="1"/>
  <c r="E633" i="17" s="1"/>
  <c r="F633" i="17" a="1"/>
  <c r="F633" i="17" s="1"/>
  <c r="G633" i="17" a="1"/>
  <c r="G633" i="17" s="1"/>
  <c r="H633" i="17" a="1"/>
  <c r="H633" i="17" s="1"/>
  <c r="I633" i="17" a="1"/>
  <c r="I633" i="17" s="1"/>
  <c r="J633" i="17" a="1"/>
  <c r="J633" i="17" s="1"/>
  <c r="C634" i="17" a="1"/>
  <c r="C634" i="17" s="1"/>
  <c r="D634" i="17" a="1"/>
  <c r="D634" i="17" s="1"/>
  <c r="E634" i="17" a="1"/>
  <c r="E634" i="17" s="1"/>
  <c r="F634" i="17" a="1"/>
  <c r="F634" i="17" s="1"/>
  <c r="G634" i="17" a="1"/>
  <c r="G634" i="17" s="1"/>
  <c r="H634" i="17" a="1"/>
  <c r="H634" i="17" s="1"/>
  <c r="I634" i="17" a="1"/>
  <c r="I634" i="17" s="1"/>
  <c r="J634" i="17" a="1"/>
  <c r="J634" i="17" s="1"/>
  <c r="C635" i="17" a="1"/>
  <c r="C635" i="17" s="1"/>
  <c r="D635" i="17" a="1"/>
  <c r="D635" i="17" s="1"/>
  <c r="E635" i="17" a="1"/>
  <c r="E635" i="17" s="1"/>
  <c r="F635" i="17" a="1"/>
  <c r="F635" i="17" s="1"/>
  <c r="G635" i="17" a="1"/>
  <c r="G635" i="17" s="1"/>
  <c r="H635" i="17" a="1"/>
  <c r="H635" i="17" s="1"/>
  <c r="I635" i="17" a="1"/>
  <c r="I635" i="17" s="1"/>
  <c r="J635" i="17" a="1"/>
  <c r="J635" i="17" s="1"/>
  <c r="C636" i="17" a="1"/>
  <c r="C636" i="17" s="1"/>
  <c r="D636" i="17" a="1"/>
  <c r="D636" i="17" s="1"/>
  <c r="E636" i="17" a="1"/>
  <c r="E636" i="17" s="1"/>
  <c r="F636" i="17" a="1"/>
  <c r="F636" i="17" s="1"/>
  <c r="G636" i="17" a="1"/>
  <c r="G636" i="17" s="1"/>
  <c r="H636" i="17" a="1"/>
  <c r="H636" i="17" s="1"/>
  <c r="I636" i="17" a="1"/>
  <c r="I636" i="17" s="1"/>
  <c r="J636" i="17" a="1"/>
  <c r="J636" i="17" s="1"/>
  <c r="C637" i="17" a="1"/>
  <c r="C637" i="17" s="1"/>
  <c r="D637" i="17" a="1"/>
  <c r="D637" i="17" s="1"/>
  <c r="E637" i="17" a="1"/>
  <c r="E637" i="17" s="1"/>
  <c r="F637" i="17" a="1"/>
  <c r="F637" i="17" s="1"/>
  <c r="G637" i="17" a="1"/>
  <c r="G637" i="17" s="1"/>
  <c r="H637" i="17" a="1"/>
  <c r="H637" i="17" s="1"/>
  <c r="I637" i="17" a="1"/>
  <c r="I637" i="17" s="1"/>
  <c r="J637" i="17" a="1"/>
  <c r="J637" i="17" s="1"/>
  <c r="C638" i="17" a="1"/>
  <c r="C638" i="17" s="1"/>
  <c r="D638" i="17" a="1"/>
  <c r="D638" i="17" s="1"/>
  <c r="E638" i="17" a="1"/>
  <c r="E638" i="17" s="1"/>
  <c r="F638" i="17" a="1"/>
  <c r="F638" i="17" s="1"/>
  <c r="G638" i="17" a="1"/>
  <c r="G638" i="17" s="1"/>
  <c r="H638" i="17" a="1"/>
  <c r="H638" i="17" s="1"/>
  <c r="I638" i="17" a="1"/>
  <c r="I638" i="17" s="1"/>
  <c r="J638" i="17" a="1"/>
  <c r="J638" i="17" s="1"/>
  <c r="C639" i="17" a="1"/>
  <c r="C639" i="17" s="1"/>
  <c r="D639" i="17" a="1"/>
  <c r="D639" i="17" s="1"/>
  <c r="E639" i="17" a="1"/>
  <c r="E639" i="17" s="1"/>
  <c r="F639" i="17" a="1"/>
  <c r="F639" i="17" s="1"/>
  <c r="G639" i="17" a="1"/>
  <c r="G639" i="17" s="1"/>
  <c r="H639" i="17" a="1"/>
  <c r="H639" i="17" s="1"/>
  <c r="I639" i="17" a="1"/>
  <c r="I639" i="17" s="1"/>
  <c r="J639" i="17" a="1"/>
  <c r="J639" i="17" s="1"/>
  <c r="C640" i="17" a="1"/>
  <c r="C640" i="17" s="1"/>
  <c r="D640" i="17" a="1"/>
  <c r="D640" i="17" s="1"/>
  <c r="E640" i="17" a="1"/>
  <c r="E640" i="17" s="1"/>
  <c r="F640" i="17" a="1"/>
  <c r="F640" i="17" s="1"/>
  <c r="G640" i="17" a="1"/>
  <c r="G640" i="17" s="1"/>
  <c r="H640" i="17" a="1"/>
  <c r="H640" i="17" s="1"/>
  <c r="I640" i="17" a="1"/>
  <c r="I640" i="17" s="1"/>
  <c r="J640" i="17" a="1"/>
  <c r="J640" i="17" s="1"/>
  <c r="C641" i="17" a="1"/>
  <c r="C641" i="17" s="1"/>
  <c r="D641" i="17" a="1"/>
  <c r="D641" i="17" s="1"/>
  <c r="E641" i="17" a="1"/>
  <c r="E641" i="17" s="1"/>
  <c r="F641" i="17" a="1"/>
  <c r="F641" i="17" s="1"/>
  <c r="G641" i="17" a="1"/>
  <c r="G641" i="17" s="1"/>
  <c r="H641" i="17" a="1"/>
  <c r="H641" i="17" s="1"/>
  <c r="I641" i="17" a="1"/>
  <c r="I641" i="17" s="1"/>
  <c r="J641" i="17" a="1"/>
  <c r="J641" i="17" s="1"/>
  <c r="C642" i="17" a="1"/>
  <c r="C642" i="17" s="1"/>
  <c r="D642" i="17" a="1"/>
  <c r="D642" i="17" s="1"/>
  <c r="E642" i="17" a="1"/>
  <c r="E642" i="17" s="1"/>
  <c r="F642" i="17" a="1"/>
  <c r="F642" i="17" s="1"/>
  <c r="G642" i="17" a="1"/>
  <c r="G642" i="17" s="1"/>
  <c r="H642" i="17" a="1"/>
  <c r="H642" i="17" s="1"/>
  <c r="I642" i="17" a="1"/>
  <c r="I642" i="17" s="1"/>
  <c r="J642" i="17" a="1"/>
  <c r="J642" i="17" s="1"/>
  <c r="C643" i="17" a="1"/>
  <c r="C643" i="17" s="1"/>
  <c r="D643" i="17" a="1"/>
  <c r="D643" i="17" s="1"/>
  <c r="E643" i="17" a="1"/>
  <c r="E643" i="17" s="1"/>
  <c r="F643" i="17" a="1"/>
  <c r="F643" i="17" s="1"/>
  <c r="G643" i="17" a="1"/>
  <c r="G643" i="17" s="1"/>
  <c r="H643" i="17" a="1"/>
  <c r="H643" i="17" s="1"/>
  <c r="I643" i="17" a="1"/>
  <c r="I643" i="17" s="1"/>
  <c r="J643" i="17" a="1"/>
  <c r="J643" i="17" s="1"/>
  <c r="C644" i="17" a="1"/>
  <c r="C644" i="17" s="1"/>
  <c r="D644" i="17" a="1"/>
  <c r="D644" i="17" s="1"/>
  <c r="E644" i="17" a="1"/>
  <c r="E644" i="17" s="1"/>
  <c r="F644" i="17" a="1"/>
  <c r="F644" i="17" s="1"/>
  <c r="G644" i="17" a="1"/>
  <c r="G644" i="17" s="1"/>
  <c r="H644" i="17" a="1"/>
  <c r="H644" i="17" s="1"/>
  <c r="I644" i="17" a="1"/>
  <c r="I644" i="17" s="1"/>
  <c r="J644" i="17" a="1"/>
  <c r="J644" i="17" s="1"/>
  <c r="C645" i="17" a="1"/>
  <c r="C645" i="17" s="1"/>
  <c r="D645" i="17" a="1"/>
  <c r="D645" i="17" s="1"/>
  <c r="E645" i="17" a="1"/>
  <c r="E645" i="17" s="1"/>
  <c r="F645" i="17" a="1"/>
  <c r="F645" i="17" s="1"/>
  <c r="G645" i="17" a="1"/>
  <c r="G645" i="17" s="1"/>
  <c r="H645" i="17" a="1"/>
  <c r="H645" i="17" s="1"/>
  <c r="I645" i="17" a="1"/>
  <c r="I645" i="17" s="1"/>
  <c r="J645" i="17" a="1"/>
  <c r="J645" i="17" s="1"/>
  <c r="C646" i="17" a="1"/>
  <c r="C646" i="17" s="1"/>
  <c r="D646" i="17" a="1"/>
  <c r="D646" i="17" s="1"/>
  <c r="E646" i="17" a="1"/>
  <c r="E646" i="17" s="1"/>
  <c r="F646" i="17" a="1"/>
  <c r="F646" i="17" s="1"/>
  <c r="G646" i="17" a="1"/>
  <c r="G646" i="17" s="1"/>
  <c r="H646" i="17" a="1"/>
  <c r="H646" i="17" s="1"/>
  <c r="I646" i="17" a="1"/>
  <c r="I646" i="17" s="1"/>
  <c r="J646" i="17" a="1"/>
  <c r="J646" i="17" s="1"/>
  <c r="C647" i="17" a="1"/>
  <c r="C647" i="17" s="1"/>
  <c r="D647" i="17" a="1"/>
  <c r="D647" i="17" s="1"/>
  <c r="E647" i="17" a="1"/>
  <c r="E647" i="17" s="1"/>
  <c r="F647" i="17" a="1"/>
  <c r="F647" i="17" s="1"/>
  <c r="G647" i="17" a="1"/>
  <c r="G647" i="17" s="1"/>
  <c r="H647" i="17" a="1"/>
  <c r="H647" i="17" s="1"/>
  <c r="I647" i="17" a="1"/>
  <c r="I647" i="17" s="1"/>
  <c r="J647" i="17" a="1"/>
  <c r="J647" i="17" s="1"/>
  <c r="C648" i="17" a="1"/>
  <c r="C648" i="17" s="1"/>
  <c r="D648" i="17" a="1"/>
  <c r="D648" i="17" s="1"/>
  <c r="E648" i="17" a="1"/>
  <c r="E648" i="17" s="1"/>
  <c r="F648" i="17" a="1"/>
  <c r="F648" i="17" s="1"/>
  <c r="G648" i="17" a="1"/>
  <c r="G648" i="17" s="1"/>
  <c r="H648" i="17" a="1"/>
  <c r="H648" i="17" s="1"/>
  <c r="I648" i="17" a="1"/>
  <c r="I648" i="17" s="1"/>
  <c r="J648" i="17" a="1"/>
  <c r="J648" i="17" s="1"/>
  <c r="C649" i="17" a="1"/>
  <c r="C649" i="17" s="1"/>
  <c r="D649" i="17" a="1"/>
  <c r="D649" i="17" s="1"/>
  <c r="E649" i="17" a="1"/>
  <c r="E649" i="17" s="1"/>
  <c r="F649" i="17" a="1"/>
  <c r="F649" i="17" s="1"/>
  <c r="G649" i="17" a="1"/>
  <c r="G649" i="17" s="1"/>
  <c r="H649" i="17" a="1"/>
  <c r="H649" i="17" s="1"/>
  <c r="I649" i="17" a="1"/>
  <c r="I649" i="17" s="1"/>
  <c r="J649" i="17" a="1"/>
  <c r="J649" i="17" s="1"/>
  <c r="C650" i="17" a="1"/>
  <c r="C650" i="17" s="1"/>
  <c r="D650" i="17" a="1"/>
  <c r="D650" i="17" s="1"/>
  <c r="E650" i="17" a="1"/>
  <c r="E650" i="17" s="1"/>
  <c r="F650" i="17" a="1"/>
  <c r="F650" i="17" s="1"/>
  <c r="G650" i="17" a="1"/>
  <c r="G650" i="17" s="1"/>
  <c r="H650" i="17" a="1"/>
  <c r="H650" i="17" s="1"/>
  <c r="I650" i="17" a="1"/>
  <c r="I650" i="17" s="1"/>
  <c r="J650" i="17" a="1"/>
  <c r="J650" i="17" s="1"/>
  <c r="C651" i="17" a="1"/>
  <c r="C651" i="17" s="1"/>
  <c r="D651" i="17" a="1"/>
  <c r="D651" i="17" s="1"/>
  <c r="E651" i="17" a="1"/>
  <c r="E651" i="17" s="1"/>
  <c r="F651" i="17" a="1"/>
  <c r="F651" i="17" s="1"/>
  <c r="G651" i="17" a="1"/>
  <c r="G651" i="17" s="1"/>
  <c r="H651" i="17" a="1"/>
  <c r="H651" i="17" s="1"/>
  <c r="I651" i="17" a="1"/>
  <c r="I651" i="17" s="1"/>
  <c r="J651" i="17" a="1"/>
  <c r="J651" i="17" s="1"/>
  <c r="C652" i="17" a="1"/>
  <c r="C652" i="17" s="1"/>
  <c r="D652" i="17" a="1"/>
  <c r="D652" i="17" s="1"/>
  <c r="E652" i="17" a="1"/>
  <c r="E652" i="17" s="1"/>
  <c r="F652" i="17" a="1"/>
  <c r="F652" i="17" s="1"/>
  <c r="G652" i="17" a="1"/>
  <c r="G652" i="17" s="1"/>
  <c r="H652" i="17" a="1"/>
  <c r="H652" i="17" s="1"/>
  <c r="I652" i="17" a="1"/>
  <c r="I652" i="17" s="1"/>
  <c r="J652" i="17" a="1"/>
  <c r="J652" i="17" s="1"/>
  <c r="C653" i="17" a="1"/>
  <c r="C653" i="17" s="1"/>
  <c r="D653" i="17" a="1"/>
  <c r="D653" i="17" s="1"/>
  <c r="E653" i="17" a="1"/>
  <c r="E653" i="17" s="1"/>
  <c r="F653" i="17" a="1"/>
  <c r="F653" i="17" s="1"/>
  <c r="G653" i="17" a="1"/>
  <c r="G653" i="17" s="1"/>
  <c r="H653" i="17" a="1"/>
  <c r="H653" i="17" s="1"/>
  <c r="I653" i="17" a="1"/>
  <c r="I653" i="17" s="1"/>
  <c r="J653" i="17" a="1"/>
  <c r="J653" i="17" s="1"/>
  <c r="C654" i="17" a="1"/>
  <c r="C654" i="17" s="1"/>
  <c r="D654" i="17" a="1"/>
  <c r="D654" i="17" s="1"/>
  <c r="E654" i="17" a="1"/>
  <c r="E654" i="17" s="1"/>
  <c r="F654" i="17" a="1"/>
  <c r="F654" i="17" s="1"/>
  <c r="G654" i="17" a="1"/>
  <c r="G654" i="17" s="1"/>
  <c r="H654" i="17" a="1"/>
  <c r="H654" i="17" s="1"/>
  <c r="I654" i="17" a="1"/>
  <c r="I654" i="17" s="1"/>
  <c r="J654" i="17" a="1"/>
  <c r="J654" i="17" s="1"/>
  <c r="C655" i="17" a="1"/>
  <c r="C655" i="17" s="1"/>
  <c r="D655" i="17" a="1"/>
  <c r="D655" i="17" s="1"/>
  <c r="E655" i="17" a="1"/>
  <c r="E655" i="17" s="1"/>
  <c r="F655" i="17" a="1"/>
  <c r="F655" i="17" s="1"/>
  <c r="G655" i="17" a="1"/>
  <c r="G655" i="17" s="1"/>
  <c r="H655" i="17" a="1"/>
  <c r="H655" i="17" s="1"/>
  <c r="I655" i="17" a="1"/>
  <c r="I655" i="17" s="1"/>
  <c r="J655" i="17" a="1"/>
  <c r="J655" i="17" s="1"/>
  <c r="C656" i="17" a="1"/>
  <c r="C656" i="17" s="1"/>
  <c r="D656" i="17" a="1"/>
  <c r="D656" i="17" s="1"/>
  <c r="E656" i="17" a="1"/>
  <c r="E656" i="17" s="1"/>
  <c r="F656" i="17" a="1"/>
  <c r="F656" i="17" s="1"/>
  <c r="G656" i="17" a="1"/>
  <c r="G656" i="17" s="1"/>
  <c r="H656" i="17" a="1"/>
  <c r="H656" i="17" s="1"/>
  <c r="I656" i="17" a="1"/>
  <c r="I656" i="17" s="1"/>
  <c r="J656" i="17" a="1"/>
  <c r="J656" i="17" s="1"/>
  <c r="C657" i="17" a="1"/>
  <c r="C657" i="17" s="1"/>
  <c r="D657" i="17" a="1"/>
  <c r="D657" i="17" s="1"/>
  <c r="E657" i="17" a="1"/>
  <c r="E657" i="17" s="1"/>
  <c r="F657" i="17" a="1"/>
  <c r="F657" i="17" s="1"/>
  <c r="G657" i="17" a="1"/>
  <c r="G657" i="17" s="1"/>
  <c r="H657" i="17" a="1"/>
  <c r="H657" i="17" s="1"/>
  <c r="I657" i="17" a="1"/>
  <c r="I657" i="17" s="1"/>
  <c r="J657" i="17" a="1"/>
  <c r="J657" i="17" s="1"/>
  <c r="C658" i="17" a="1"/>
  <c r="C658" i="17" s="1"/>
  <c r="D658" i="17" a="1"/>
  <c r="D658" i="17" s="1"/>
  <c r="E658" i="17" a="1"/>
  <c r="E658" i="17" s="1"/>
  <c r="F658" i="17" a="1"/>
  <c r="F658" i="17" s="1"/>
  <c r="G658" i="17" a="1"/>
  <c r="G658" i="17" s="1"/>
  <c r="H658" i="17" a="1"/>
  <c r="H658" i="17" s="1"/>
  <c r="I658" i="17" a="1"/>
  <c r="I658" i="17" s="1"/>
  <c r="J658" i="17" a="1"/>
  <c r="J658" i="17" s="1"/>
  <c r="C659" i="17" a="1"/>
  <c r="C659" i="17" s="1"/>
  <c r="D659" i="17" a="1"/>
  <c r="D659" i="17" s="1"/>
  <c r="E659" i="17" a="1"/>
  <c r="E659" i="17" s="1"/>
  <c r="F659" i="17" a="1"/>
  <c r="F659" i="17" s="1"/>
  <c r="G659" i="17" a="1"/>
  <c r="G659" i="17" s="1"/>
  <c r="H659" i="17" a="1"/>
  <c r="H659" i="17" s="1"/>
  <c r="I659" i="17" a="1"/>
  <c r="I659" i="17" s="1"/>
  <c r="J659" i="17" a="1"/>
  <c r="J659" i="17" s="1"/>
  <c r="C660" i="17" a="1"/>
  <c r="C660" i="17" s="1"/>
  <c r="D660" i="17" a="1"/>
  <c r="D660" i="17" s="1"/>
  <c r="E660" i="17" a="1"/>
  <c r="E660" i="17" s="1"/>
  <c r="F660" i="17" a="1"/>
  <c r="F660" i="17" s="1"/>
  <c r="G660" i="17" a="1"/>
  <c r="G660" i="17" s="1"/>
  <c r="H660" i="17" a="1"/>
  <c r="H660" i="17" s="1"/>
  <c r="I660" i="17" a="1"/>
  <c r="I660" i="17" s="1"/>
  <c r="J660" i="17" a="1"/>
  <c r="J660" i="17" s="1"/>
  <c r="C661" i="17" a="1"/>
  <c r="C661" i="17" s="1"/>
  <c r="D661" i="17" a="1"/>
  <c r="D661" i="17" s="1"/>
  <c r="E661" i="17" a="1"/>
  <c r="E661" i="17" s="1"/>
  <c r="F661" i="17" a="1"/>
  <c r="F661" i="17" s="1"/>
  <c r="G661" i="17" a="1"/>
  <c r="G661" i="17" s="1"/>
  <c r="H661" i="17" a="1"/>
  <c r="H661" i="17" s="1"/>
  <c r="I661" i="17" a="1"/>
  <c r="I661" i="17" s="1"/>
  <c r="J661" i="17" a="1"/>
  <c r="J661" i="17" s="1"/>
  <c r="C662" i="17" a="1"/>
  <c r="C662" i="17" s="1"/>
  <c r="D662" i="17" a="1"/>
  <c r="D662" i="17" s="1"/>
  <c r="E662" i="17" a="1"/>
  <c r="E662" i="17" s="1"/>
  <c r="F662" i="17" a="1"/>
  <c r="F662" i="17" s="1"/>
  <c r="G662" i="17" a="1"/>
  <c r="G662" i="17" s="1"/>
  <c r="H662" i="17" a="1"/>
  <c r="H662" i="17" s="1"/>
  <c r="I662" i="17" a="1"/>
  <c r="I662" i="17" s="1"/>
  <c r="J662" i="17" a="1"/>
  <c r="J662" i="17" s="1"/>
  <c r="C663" i="17" a="1"/>
  <c r="C663" i="17" s="1"/>
  <c r="D663" i="17" a="1"/>
  <c r="D663" i="17" s="1"/>
  <c r="E663" i="17" a="1"/>
  <c r="E663" i="17" s="1"/>
  <c r="F663" i="17" a="1"/>
  <c r="F663" i="17" s="1"/>
  <c r="G663" i="17" a="1"/>
  <c r="G663" i="17" s="1"/>
  <c r="H663" i="17" a="1"/>
  <c r="H663" i="17" s="1"/>
  <c r="I663" i="17" a="1"/>
  <c r="I663" i="17" s="1"/>
  <c r="J663" i="17" a="1"/>
  <c r="J663" i="17" s="1"/>
  <c r="C664" i="17" a="1"/>
  <c r="C664" i="17" s="1"/>
  <c r="D664" i="17" a="1"/>
  <c r="D664" i="17" s="1"/>
  <c r="E664" i="17" a="1"/>
  <c r="E664" i="17" s="1"/>
  <c r="F664" i="17" a="1"/>
  <c r="F664" i="17" s="1"/>
  <c r="G664" i="17" a="1"/>
  <c r="G664" i="17" s="1"/>
  <c r="H664" i="17" a="1"/>
  <c r="H664" i="17" s="1"/>
  <c r="I664" i="17" a="1"/>
  <c r="I664" i="17" s="1"/>
  <c r="J664" i="17" a="1"/>
  <c r="J664" i="17" s="1"/>
  <c r="C665" i="17" a="1"/>
  <c r="C665" i="17" s="1"/>
  <c r="D665" i="17" a="1"/>
  <c r="D665" i="17" s="1"/>
  <c r="E665" i="17" a="1"/>
  <c r="E665" i="17" s="1"/>
  <c r="F665" i="17" a="1"/>
  <c r="F665" i="17" s="1"/>
  <c r="G665" i="17" a="1"/>
  <c r="G665" i="17" s="1"/>
  <c r="H665" i="17" a="1"/>
  <c r="H665" i="17" s="1"/>
  <c r="I665" i="17" a="1"/>
  <c r="I665" i="17" s="1"/>
  <c r="J665" i="17" a="1"/>
  <c r="J665" i="17" s="1"/>
  <c r="C666" i="17" a="1"/>
  <c r="C666" i="17" s="1"/>
  <c r="D666" i="17" a="1"/>
  <c r="D666" i="17" s="1"/>
  <c r="E666" i="17" a="1"/>
  <c r="E666" i="17" s="1"/>
  <c r="F666" i="17" a="1"/>
  <c r="F666" i="17" s="1"/>
  <c r="G666" i="17" a="1"/>
  <c r="G666" i="17" s="1"/>
  <c r="H666" i="17" a="1"/>
  <c r="H666" i="17" s="1"/>
  <c r="I666" i="17" a="1"/>
  <c r="I666" i="17" s="1"/>
  <c r="J666" i="17" a="1"/>
  <c r="J666" i="17" s="1"/>
  <c r="C667" i="17" a="1"/>
  <c r="C667" i="17" s="1"/>
  <c r="D667" i="17" a="1"/>
  <c r="D667" i="17" s="1"/>
  <c r="E667" i="17" a="1"/>
  <c r="E667" i="17" s="1"/>
  <c r="F667" i="17" a="1"/>
  <c r="F667" i="17" s="1"/>
  <c r="G667" i="17" a="1"/>
  <c r="G667" i="17" s="1"/>
  <c r="H667" i="17" a="1"/>
  <c r="H667" i="17" s="1"/>
  <c r="I667" i="17" a="1"/>
  <c r="I667" i="17" s="1"/>
  <c r="J667" i="17" a="1"/>
  <c r="J667" i="17" s="1"/>
  <c r="C668" i="17" a="1"/>
  <c r="C668" i="17" s="1"/>
  <c r="D668" i="17" a="1"/>
  <c r="D668" i="17" s="1"/>
  <c r="E668" i="17" a="1"/>
  <c r="E668" i="17" s="1"/>
  <c r="F668" i="17" a="1"/>
  <c r="F668" i="17" s="1"/>
  <c r="G668" i="17" a="1"/>
  <c r="G668" i="17" s="1"/>
  <c r="H668" i="17" a="1"/>
  <c r="H668" i="17" s="1"/>
  <c r="I668" i="17" a="1"/>
  <c r="I668" i="17" s="1"/>
  <c r="J668" i="17" a="1"/>
  <c r="J668" i="17" s="1"/>
  <c r="C669" i="17" a="1"/>
  <c r="C669" i="17" s="1"/>
  <c r="D669" i="17" a="1"/>
  <c r="D669" i="17" s="1"/>
  <c r="E669" i="17" a="1"/>
  <c r="E669" i="17" s="1"/>
  <c r="F669" i="17" a="1"/>
  <c r="F669" i="17" s="1"/>
  <c r="G669" i="17" a="1"/>
  <c r="G669" i="17" s="1"/>
  <c r="H669" i="17" a="1"/>
  <c r="H669" i="17" s="1"/>
  <c r="I669" i="17" a="1"/>
  <c r="I669" i="17" s="1"/>
  <c r="J669" i="17" a="1"/>
  <c r="J669" i="17" s="1"/>
  <c r="C670" i="17" a="1"/>
  <c r="C670" i="17" s="1"/>
  <c r="D670" i="17" a="1"/>
  <c r="D670" i="17" s="1"/>
  <c r="E670" i="17" a="1"/>
  <c r="E670" i="17" s="1"/>
  <c r="F670" i="17" a="1"/>
  <c r="F670" i="17" s="1"/>
  <c r="G670" i="17" a="1"/>
  <c r="G670" i="17" s="1"/>
  <c r="H670" i="17" a="1"/>
  <c r="H670" i="17" s="1"/>
  <c r="I670" i="17" a="1"/>
  <c r="I670" i="17" s="1"/>
  <c r="J670" i="17" a="1"/>
  <c r="J670" i="17" s="1"/>
  <c r="C671" i="17" a="1"/>
  <c r="C671" i="17" s="1"/>
  <c r="D671" i="17" a="1"/>
  <c r="D671" i="17" s="1"/>
  <c r="E671" i="17" a="1"/>
  <c r="E671" i="17" s="1"/>
  <c r="F671" i="17" a="1"/>
  <c r="F671" i="17" s="1"/>
  <c r="G671" i="17" a="1"/>
  <c r="G671" i="17" s="1"/>
  <c r="H671" i="17" a="1"/>
  <c r="H671" i="17" s="1"/>
  <c r="I671" i="17" a="1"/>
  <c r="I671" i="17" s="1"/>
  <c r="J671" i="17" a="1"/>
  <c r="J671" i="17" s="1"/>
  <c r="C672" i="17" a="1"/>
  <c r="C672" i="17" s="1"/>
  <c r="D672" i="17" a="1"/>
  <c r="D672" i="17" s="1"/>
  <c r="E672" i="17" a="1"/>
  <c r="E672" i="17" s="1"/>
  <c r="F672" i="17" a="1"/>
  <c r="F672" i="17" s="1"/>
  <c r="G672" i="17" a="1"/>
  <c r="G672" i="17" s="1"/>
  <c r="H672" i="17" a="1"/>
  <c r="H672" i="17" s="1"/>
  <c r="I672" i="17" a="1"/>
  <c r="I672" i="17" s="1"/>
  <c r="J672" i="17" a="1"/>
  <c r="J672" i="17" s="1"/>
  <c r="C673" i="17" a="1"/>
  <c r="C673" i="17" s="1"/>
  <c r="D673" i="17" a="1"/>
  <c r="D673" i="17" s="1"/>
  <c r="E673" i="17" a="1"/>
  <c r="E673" i="17" s="1"/>
  <c r="F673" i="17" a="1"/>
  <c r="F673" i="17" s="1"/>
  <c r="G673" i="17" a="1"/>
  <c r="G673" i="17" s="1"/>
  <c r="H673" i="17" a="1"/>
  <c r="H673" i="17" s="1"/>
  <c r="I673" i="17" a="1"/>
  <c r="I673" i="17" s="1"/>
  <c r="J673" i="17" a="1"/>
  <c r="J673" i="17" s="1"/>
  <c r="C674" i="17" a="1"/>
  <c r="C674" i="17" s="1"/>
  <c r="D674" i="17" a="1"/>
  <c r="D674" i="17" s="1"/>
  <c r="E674" i="17" a="1"/>
  <c r="E674" i="17" s="1"/>
  <c r="F674" i="17" a="1"/>
  <c r="F674" i="17" s="1"/>
  <c r="G674" i="17" a="1"/>
  <c r="G674" i="17" s="1"/>
  <c r="H674" i="17" a="1"/>
  <c r="H674" i="17" s="1"/>
  <c r="I674" i="17" a="1"/>
  <c r="I674" i="17" s="1"/>
  <c r="J674" i="17" a="1"/>
  <c r="J674" i="17" s="1"/>
  <c r="C675" i="17" a="1"/>
  <c r="C675" i="17" s="1"/>
  <c r="D675" i="17" a="1"/>
  <c r="D675" i="17" s="1"/>
  <c r="E675" i="17" a="1"/>
  <c r="E675" i="17" s="1"/>
  <c r="F675" i="17" a="1"/>
  <c r="F675" i="17" s="1"/>
  <c r="G675" i="17" a="1"/>
  <c r="G675" i="17" s="1"/>
  <c r="H675" i="17" a="1"/>
  <c r="H675" i="17" s="1"/>
  <c r="I675" i="17" a="1"/>
  <c r="I675" i="17" s="1"/>
  <c r="J675" i="17" a="1"/>
  <c r="J675" i="17" s="1"/>
  <c r="C676" i="17" a="1"/>
  <c r="C676" i="17" s="1"/>
  <c r="D676" i="17" a="1"/>
  <c r="D676" i="17" s="1"/>
  <c r="E676" i="17" a="1"/>
  <c r="E676" i="17" s="1"/>
  <c r="F676" i="17" a="1"/>
  <c r="F676" i="17" s="1"/>
  <c r="G676" i="17" a="1"/>
  <c r="G676" i="17" s="1"/>
  <c r="H676" i="17" a="1"/>
  <c r="H676" i="17" s="1"/>
  <c r="I676" i="17" a="1"/>
  <c r="I676" i="17" s="1"/>
  <c r="J676" i="17" a="1"/>
  <c r="J676" i="17" s="1"/>
  <c r="C677" i="17" a="1"/>
  <c r="C677" i="17" s="1"/>
  <c r="D677" i="17" a="1"/>
  <c r="D677" i="17" s="1"/>
  <c r="E677" i="17" a="1"/>
  <c r="E677" i="17" s="1"/>
  <c r="F677" i="17" a="1"/>
  <c r="F677" i="17" s="1"/>
  <c r="G677" i="17" a="1"/>
  <c r="G677" i="17" s="1"/>
  <c r="H677" i="17" a="1"/>
  <c r="H677" i="17" s="1"/>
  <c r="I677" i="17" a="1"/>
  <c r="I677" i="17" s="1"/>
  <c r="J677" i="17" a="1"/>
  <c r="J677" i="17" s="1"/>
  <c r="C678" i="17" a="1"/>
  <c r="C678" i="17" s="1"/>
  <c r="D678" i="17" a="1"/>
  <c r="D678" i="17" s="1"/>
  <c r="E678" i="17" a="1"/>
  <c r="E678" i="17" s="1"/>
  <c r="F678" i="17" a="1"/>
  <c r="F678" i="17" s="1"/>
  <c r="G678" i="17" a="1"/>
  <c r="G678" i="17" s="1"/>
  <c r="H678" i="17" a="1"/>
  <c r="H678" i="17" s="1"/>
  <c r="I678" i="17" a="1"/>
  <c r="I678" i="17" s="1"/>
  <c r="J678" i="17" a="1"/>
  <c r="J678" i="17" s="1"/>
  <c r="C679" i="17" a="1"/>
  <c r="C679" i="17" s="1"/>
  <c r="D679" i="17" a="1"/>
  <c r="D679" i="17" s="1"/>
  <c r="E679" i="17" a="1"/>
  <c r="E679" i="17" s="1"/>
  <c r="F679" i="17" a="1"/>
  <c r="F679" i="17" s="1"/>
  <c r="G679" i="17" a="1"/>
  <c r="G679" i="17" s="1"/>
  <c r="H679" i="17" a="1"/>
  <c r="H679" i="17" s="1"/>
  <c r="I679" i="17" a="1"/>
  <c r="I679" i="17" s="1"/>
  <c r="J679" i="17" a="1"/>
  <c r="J679" i="17" s="1"/>
  <c r="C680" i="17" a="1"/>
  <c r="C680" i="17" s="1"/>
  <c r="D680" i="17" a="1"/>
  <c r="D680" i="17" s="1"/>
  <c r="E680" i="17" a="1"/>
  <c r="E680" i="17" s="1"/>
  <c r="F680" i="17" a="1"/>
  <c r="F680" i="17" s="1"/>
  <c r="G680" i="17" a="1"/>
  <c r="G680" i="17" s="1"/>
  <c r="H680" i="17" a="1"/>
  <c r="H680" i="17" s="1"/>
  <c r="I680" i="17" a="1"/>
  <c r="I680" i="17" s="1"/>
  <c r="J680" i="17" a="1"/>
  <c r="J680" i="17" s="1"/>
  <c r="C681" i="17" a="1"/>
  <c r="C681" i="17" s="1"/>
  <c r="D681" i="17" a="1"/>
  <c r="D681" i="17" s="1"/>
  <c r="E681" i="17" a="1"/>
  <c r="E681" i="17" s="1"/>
  <c r="F681" i="17" a="1"/>
  <c r="F681" i="17" s="1"/>
  <c r="G681" i="17" a="1"/>
  <c r="G681" i="17" s="1"/>
  <c r="H681" i="17" a="1"/>
  <c r="H681" i="17" s="1"/>
  <c r="I681" i="17" a="1"/>
  <c r="I681" i="17" s="1"/>
  <c r="J681" i="17" a="1"/>
  <c r="J681" i="17" s="1"/>
  <c r="C682" i="17" a="1"/>
  <c r="C682" i="17" s="1"/>
  <c r="D682" i="17" a="1"/>
  <c r="D682" i="17" s="1"/>
  <c r="E682" i="17" a="1"/>
  <c r="E682" i="17" s="1"/>
  <c r="F682" i="17" a="1"/>
  <c r="F682" i="17" s="1"/>
  <c r="G682" i="17" a="1"/>
  <c r="G682" i="17" s="1"/>
  <c r="H682" i="17" a="1"/>
  <c r="H682" i="17" s="1"/>
  <c r="I682" i="17" a="1"/>
  <c r="I682" i="17" s="1"/>
  <c r="J682" i="17" a="1"/>
  <c r="J682" i="17" s="1"/>
  <c r="C683" i="17" a="1"/>
  <c r="C683" i="17" s="1"/>
  <c r="D683" i="17" a="1"/>
  <c r="D683" i="17" s="1"/>
  <c r="E683" i="17" a="1"/>
  <c r="E683" i="17" s="1"/>
  <c r="F683" i="17" a="1"/>
  <c r="F683" i="17" s="1"/>
  <c r="G683" i="17" a="1"/>
  <c r="G683" i="17" s="1"/>
  <c r="H683" i="17" a="1"/>
  <c r="H683" i="17" s="1"/>
  <c r="I683" i="17" a="1"/>
  <c r="I683" i="17" s="1"/>
  <c r="J683" i="17" a="1"/>
  <c r="J683" i="17" s="1"/>
  <c r="C684" i="17" a="1"/>
  <c r="C684" i="17" s="1"/>
  <c r="D684" i="17" a="1"/>
  <c r="D684" i="17" s="1"/>
  <c r="E684" i="17" a="1"/>
  <c r="E684" i="17" s="1"/>
  <c r="F684" i="17" a="1"/>
  <c r="F684" i="17" s="1"/>
  <c r="G684" i="17" a="1"/>
  <c r="G684" i="17" s="1"/>
  <c r="H684" i="17" a="1"/>
  <c r="H684" i="17" s="1"/>
  <c r="I684" i="17" a="1"/>
  <c r="I684" i="17" s="1"/>
  <c r="J684" i="17" a="1"/>
  <c r="J684" i="17" s="1"/>
  <c r="C685" i="17" a="1"/>
  <c r="C685" i="17" s="1"/>
  <c r="D685" i="17" a="1"/>
  <c r="D685" i="17" s="1"/>
  <c r="E685" i="17" a="1"/>
  <c r="E685" i="17" s="1"/>
  <c r="F685" i="17" a="1"/>
  <c r="F685" i="17" s="1"/>
  <c r="G685" i="17" a="1"/>
  <c r="G685" i="17" s="1"/>
  <c r="H685" i="17" a="1"/>
  <c r="H685" i="17" s="1"/>
  <c r="I685" i="17" a="1"/>
  <c r="I685" i="17" s="1"/>
  <c r="J685" i="17" a="1"/>
  <c r="J685" i="17" s="1"/>
  <c r="C686" i="17" a="1"/>
  <c r="C686" i="17" s="1"/>
  <c r="D686" i="17" a="1"/>
  <c r="D686" i="17" s="1"/>
  <c r="E686" i="17" a="1"/>
  <c r="E686" i="17" s="1"/>
  <c r="F686" i="17" a="1"/>
  <c r="F686" i="17" s="1"/>
  <c r="G686" i="17" a="1"/>
  <c r="G686" i="17" s="1"/>
  <c r="C687" i="17" a="1"/>
  <c r="C687" i="17" s="1"/>
  <c r="D687" i="17" a="1"/>
  <c r="D687" i="17" s="1"/>
  <c r="E687" i="17" a="1"/>
  <c r="E687" i="17" s="1"/>
  <c r="F687" i="17" a="1"/>
  <c r="F687" i="17" s="1"/>
  <c r="G687" i="17" a="1"/>
  <c r="G687" i="17" s="1"/>
  <c r="C688" i="17" a="1"/>
  <c r="C688" i="17" s="1"/>
  <c r="D688" i="17" a="1"/>
  <c r="D688" i="17" s="1"/>
  <c r="E688" i="17" a="1"/>
  <c r="E688" i="17" s="1"/>
  <c r="F688" i="17" a="1"/>
  <c r="F688" i="17" s="1"/>
  <c r="G688" i="17" a="1"/>
  <c r="G688" i="17" s="1"/>
  <c r="C689" i="17" a="1"/>
  <c r="C689" i="17" s="1"/>
  <c r="D689" i="17" a="1"/>
  <c r="D689" i="17" s="1"/>
  <c r="E689" i="17" a="1"/>
  <c r="E689" i="17" s="1"/>
  <c r="F689" i="17" a="1"/>
  <c r="F689" i="17" s="1"/>
  <c r="G689" i="17" a="1"/>
  <c r="G689" i="17" s="1"/>
  <c r="C690" i="17" a="1"/>
  <c r="C690" i="17" s="1"/>
  <c r="D690" i="17" a="1"/>
  <c r="D690" i="17" s="1"/>
  <c r="E690" i="17" a="1"/>
  <c r="E690" i="17" s="1"/>
  <c r="F690" i="17" a="1"/>
  <c r="F690" i="17" s="1"/>
  <c r="G690" i="17" a="1"/>
  <c r="G690" i="17" s="1"/>
  <c r="C691" i="17" a="1"/>
  <c r="C691" i="17" s="1"/>
  <c r="D691" i="17" a="1"/>
  <c r="D691" i="17" s="1"/>
  <c r="E691" i="17" a="1"/>
  <c r="E691" i="17" s="1"/>
  <c r="F691" i="17" a="1"/>
  <c r="F691" i="17" s="1"/>
  <c r="G691" i="17" a="1"/>
  <c r="G691" i="17" s="1"/>
  <c r="C692" i="17" a="1"/>
  <c r="C692" i="17" s="1"/>
  <c r="D692" i="17" a="1"/>
  <c r="D692" i="17" s="1"/>
  <c r="E692" i="17" a="1"/>
  <c r="E692" i="17" s="1"/>
  <c r="F692" i="17" a="1"/>
  <c r="F692" i="17" s="1"/>
  <c r="G692" i="17" a="1"/>
  <c r="G692" i="17" s="1"/>
  <c r="C693" i="17" a="1"/>
  <c r="C693" i="17" s="1"/>
  <c r="D693" i="17" a="1"/>
  <c r="D693" i="17" s="1"/>
  <c r="E693" i="17" a="1"/>
  <c r="E693" i="17" s="1"/>
  <c r="F693" i="17" a="1"/>
  <c r="F693" i="17" s="1"/>
  <c r="G693" i="17" a="1"/>
  <c r="G693" i="17" s="1"/>
  <c r="C694" i="17" a="1"/>
  <c r="C694" i="17" s="1"/>
  <c r="D694" i="17" a="1"/>
  <c r="D694" i="17" s="1"/>
  <c r="E694" i="17" a="1"/>
  <c r="E694" i="17" s="1"/>
  <c r="F694" i="17" a="1"/>
  <c r="F694" i="17" s="1"/>
  <c r="G694" i="17" a="1"/>
  <c r="G694" i="17" s="1"/>
  <c r="C695" i="17" a="1"/>
  <c r="C695" i="17" s="1"/>
  <c r="D695" i="17" a="1"/>
  <c r="D695" i="17" s="1"/>
  <c r="E695" i="17" a="1"/>
  <c r="E695" i="17" s="1"/>
  <c r="F695" i="17" a="1"/>
  <c r="F695" i="17" s="1"/>
  <c r="G695" i="17" a="1"/>
  <c r="G695" i="17" s="1"/>
  <c r="C696" i="17" a="1"/>
  <c r="C696" i="17" s="1"/>
  <c r="D696" i="17" a="1"/>
  <c r="D696" i="17" s="1"/>
  <c r="E696" i="17" a="1"/>
  <c r="E696" i="17" s="1"/>
  <c r="F696" i="17" a="1"/>
  <c r="F696" i="17" s="1"/>
  <c r="G696" i="17" a="1"/>
  <c r="G696" i="17" s="1"/>
  <c r="C697" i="17" a="1"/>
  <c r="C697" i="17" s="1"/>
  <c r="D697" i="17" a="1"/>
  <c r="D697" i="17" s="1"/>
  <c r="E697" i="17" a="1"/>
  <c r="E697" i="17" s="1"/>
  <c r="F697" i="17" a="1"/>
  <c r="F697" i="17" s="1"/>
  <c r="G697" i="17" a="1"/>
  <c r="G697" i="17" s="1"/>
  <c r="C698" i="17" a="1"/>
  <c r="C698" i="17" s="1"/>
  <c r="D698" i="17" a="1"/>
  <c r="D698" i="17" s="1"/>
  <c r="E698" i="17" a="1"/>
  <c r="E698" i="17" s="1"/>
  <c r="F698" i="17" a="1"/>
  <c r="F698" i="17" s="1"/>
  <c r="G698" i="17" a="1"/>
  <c r="G698" i="17" s="1"/>
  <c r="C699" i="17" a="1"/>
  <c r="C699" i="17" s="1"/>
  <c r="D699" i="17" a="1"/>
  <c r="D699" i="17" s="1"/>
  <c r="E699" i="17" a="1"/>
  <c r="E699" i="17" s="1"/>
  <c r="F699" i="17" a="1"/>
  <c r="F699" i="17" s="1"/>
  <c r="G699" i="17" a="1"/>
  <c r="G699" i="17" s="1"/>
  <c r="C700" i="17" a="1"/>
  <c r="C700" i="17" s="1"/>
  <c r="D700" i="17" a="1"/>
  <c r="D700" i="17" s="1"/>
  <c r="E700" i="17" a="1"/>
  <c r="E700" i="17" s="1"/>
  <c r="F700" i="17" a="1"/>
  <c r="F700" i="17" s="1"/>
  <c r="G700" i="17" a="1"/>
  <c r="G700" i="17" s="1"/>
  <c r="C701" i="17" a="1"/>
  <c r="C701" i="17" s="1"/>
  <c r="D701" i="17" a="1"/>
  <c r="D701" i="17" s="1"/>
  <c r="E701" i="17" a="1"/>
  <c r="E701" i="17" s="1"/>
  <c r="F701" i="17" a="1"/>
  <c r="F701" i="17" s="1"/>
  <c r="G701" i="17" a="1"/>
  <c r="G701" i="17" s="1"/>
  <c r="C702" i="17" a="1"/>
  <c r="C702" i="17" s="1"/>
  <c r="D702" i="17" a="1"/>
  <c r="D702" i="17" s="1"/>
  <c r="E702" i="17" a="1"/>
  <c r="E702" i="17" s="1"/>
  <c r="F702" i="17" a="1"/>
  <c r="F702" i="17" s="1"/>
  <c r="G702" i="17" a="1"/>
  <c r="G702" i="17" s="1"/>
  <c r="C703" i="17" a="1"/>
  <c r="C703" i="17" s="1"/>
  <c r="D703" i="17" a="1"/>
  <c r="D703" i="17" s="1"/>
  <c r="E703" i="17" a="1"/>
  <c r="E703" i="17" s="1"/>
  <c r="F703" i="17" a="1"/>
  <c r="F703" i="17" s="1"/>
  <c r="G703" i="17" a="1"/>
  <c r="G703" i="17" s="1"/>
  <c r="C704" i="17" a="1"/>
  <c r="C704" i="17" s="1"/>
  <c r="D704" i="17" a="1"/>
  <c r="D704" i="17" s="1"/>
  <c r="E704" i="17" a="1"/>
  <c r="E704" i="17" s="1"/>
  <c r="F704" i="17" a="1"/>
  <c r="F704" i="17" s="1"/>
  <c r="G704" i="17" a="1"/>
  <c r="G704" i="17" s="1"/>
  <c r="C705" i="17" a="1"/>
  <c r="C705" i="17" s="1"/>
  <c r="D705" i="17" a="1"/>
  <c r="D705" i="17" s="1"/>
  <c r="E705" i="17" a="1"/>
  <c r="E705" i="17" s="1"/>
  <c r="F705" i="17" a="1"/>
  <c r="F705" i="17" s="1"/>
  <c r="G705" i="17" a="1"/>
  <c r="G705" i="17" s="1"/>
  <c r="C706" i="17" a="1"/>
  <c r="C706" i="17" s="1"/>
  <c r="D706" i="17" a="1"/>
  <c r="D706" i="17" s="1"/>
  <c r="E706" i="17" a="1"/>
  <c r="E706" i="17" s="1"/>
  <c r="F706" i="17" a="1"/>
  <c r="F706" i="17" s="1"/>
  <c r="G706" i="17" a="1"/>
  <c r="G706" i="17" s="1"/>
  <c r="C707" i="17" a="1"/>
  <c r="C707" i="17" s="1"/>
  <c r="D707" i="17" a="1"/>
  <c r="D707" i="17" s="1"/>
  <c r="E707" i="17" a="1"/>
  <c r="E707" i="17" s="1"/>
  <c r="F707" i="17" a="1"/>
  <c r="F707" i="17" s="1"/>
  <c r="G707" i="17" a="1"/>
  <c r="G707" i="17" s="1"/>
  <c r="C708" i="17" a="1"/>
  <c r="C708" i="17" s="1"/>
  <c r="D708" i="17" a="1"/>
  <c r="D708" i="17" s="1"/>
  <c r="E708" i="17" a="1"/>
  <c r="E708" i="17" s="1"/>
  <c r="F708" i="17" a="1"/>
  <c r="F708" i="17" s="1"/>
  <c r="G708" i="17" a="1"/>
  <c r="G708" i="17" s="1"/>
  <c r="C709" i="17" a="1"/>
  <c r="C709" i="17" s="1"/>
  <c r="D709" i="17" a="1"/>
  <c r="D709" i="17" s="1"/>
  <c r="E709" i="17" a="1"/>
  <c r="E709" i="17" s="1"/>
  <c r="F709" i="17" a="1"/>
  <c r="F709" i="17" s="1"/>
  <c r="G709" i="17" a="1"/>
  <c r="G709" i="17" s="1"/>
  <c r="C710" i="17" a="1"/>
  <c r="C710" i="17" s="1"/>
  <c r="D710" i="17" a="1"/>
  <c r="D710" i="17" s="1"/>
  <c r="E710" i="17" a="1"/>
  <c r="E710" i="17" s="1"/>
  <c r="F710" i="17" a="1"/>
  <c r="F710" i="17" s="1"/>
  <c r="G710" i="17" a="1"/>
  <c r="G710" i="17" s="1"/>
  <c r="C711" i="17" a="1"/>
  <c r="C711" i="17" s="1"/>
  <c r="D711" i="17" a="1"/>
  <c r="D711" i="17" s="1"/>
  <c r="E711" i="17" a="1"/>
  <c r="E711" i="17" s="1"/>
  <c r="F711" i="17" a="1"/>
  <c r="F711" i="17" s="1"/>
  <c r="G711" i="17" a="1"/>
  <c r="G711" i="17" s="1"/>
  <c r="C712" i="17" a="1"/>
  <c r="C712" i="17" s="1"/>
  <c r="D712" i="17" a="1"/>
  <c r="D712" i="17" s="1"/>
  <c r="E712" i="17" a="1"/>
  <c r="E712" i="17" s="1"/>
  <c r="F712" i="17" a="1"/>
  <c r="F712" i="17" s="1"/>
  <c r="G712" i="17" a="1"/>
  <c r="G712" i="17" s="1"/>
  <c r="C713" i="17" a="1"/>
  <c r="C713" i="17" s="1"/>
  <c r="D713" i="17" a="1"/>
  <c r="D713" i="17" s="1"/>
  <c r="E713" i="17" a="1"/>
  <c r="E713" i="17" s="1"/>
  <c r="F713" i="17" a="1"/>
  <c r="F713" i="17" s="1"/>
  <c r="G713" i="17" a="1"/>
  <c r="G713" i="17" s="1"/>
  <c r="C714" i="17" a="1"/>
  <c r="C714" i="17" s="1"/>
  <c r="D714" i="17" a="1"/>
  <c r="D714" i="17" s="1"/>
  <c r="E714" i="17" a="1"/>
  <c r="E714" i="17" s="1"/>
  <c r="F714" i="17" a="1"/>
  <c r="F714" i="17" s="1"/>
  <c r="G714" i="17" a="1"/>
  <c r="G714" i="17" s="1"/>
  <c r="C715" i="17" a="1"/>
  <c r="C715" i="17" s="1"/>
  <c r="D715" i="17" a="1"/>
  <c r="D715" i="17" s="1"/>
  <c r="E715" i="17" a="1"/>
  <c r="E715" i="17" s="1"/>
  <c r="F715" i="17" a="1"/>
  <c r="F715" i="17" s="1"/>
  <c r="G715" i="17" a="1"/>
  <c r="G715" i="17" s="1"/>
  <c r="C716" i="17" a="1"/>
  <c r="C716" i="17" s="1"/>
  <c r="D716" i="17" a="1"/>
  <c r="D716" i="17" s="1"/>
  <c r="E716" i="17" a="1"/>
  <c r="E716" i="17" s="1"/>
  <c r="F716" i="17" a="1"/>
  <c r="F716" i="17" s="1"/>
  <c r="G716" i="17" a="1"/>
  <c r="G716" i="17" s="1"/>
  <c r="C717" i="17" a="1"/>
  <c r="C717" i="17" s="1"/>
  <c r="D717" i="17" a="1"/>
  <c r="D717" i="17" s="1"/>
  <c r="E717" i="17" a="1"/>
  <c r="E717" i="17" s="1"/>
  <c r="F717" i="17" a="1"/>
  <c r="F717" i="17" s="1"/>
  <c r="G717" i="17" a="1"/>
  <c r="G717" i="17" s="1"/>
  <c r="C718" i="17" a="1"/>
  <c r="C718" i="17" s="1"/>
  <c r="D718" i="17" a="1"/>
  <c r="D718" i="17" s="1"/>
  <c r="E718" i="17" a="1"/>
  <c r="E718" i="17" s="1"/>
  <c r="F718" i="17" a="1"/>
  <c r="F718" i="17" s="1"/>
  <c r="G718" i="17" a="1"/>
  <c r="G718" i="17" s="1"/>
  <c r="C719" i="17" a="1"/>
  <c r="C719" i="17" s="1"/>
  <c r="D719" i="17" a="1"/>
  <c r="D719" i="17" s="1"/>
  <c r="E719" i="17" a="1"/>
  <c r="E719" i="17" s="1"/>
  <c r="F719" i="17" a="1"/>
  <c r="F719" i="17" s="1"/>
  <c r="G719" i="17" a="1"/>
  <c r="G719" i="17" s="1"/>
  <c r="C720" i="17" a="1"/>
  <c r="C720" i="17" s="1"/>
  <c r="D720" i="17" a="1"/>
  <c r="D720" i="17" s="1"/>
  <c r="E720" i="17" a="1"/>
  <c r="E720" i="17" s="1"/>
  <c r="F720" i="17" a="1"/>
  <c r="F720" i="17" s="1"/>
  <c r="G720" i="17" a="1"/>
  <c r="G720" i="17" s="1"/>
  <c r="C721" i="17" a="1"/>
  <c r="C721" i="17" s="1"/>
  <c r="D721" i="17" a="1"/>
  <c r="D721" i="17" s="1"/>
  <c r="E721" i="17" a="1"/>
  <c r="E721" i="17" s="1"/>
  <c r="F721" i="17" a="1"/>
  <c r="F721" i="17" s="1"/>
  <c r="G721" i="17" a="1"/>
  <c r="G721" i="17" s="1"/>
  <c r="C722" i="17" a="1"/>
  <c r="C722" i="17" s="1"/>
  <c r="D722" i="17" a="1"/>
  <c r="D722" i="17" s="1"/>
  <c r="E722" i="17" a="1"/>
  <c r="E722" i="17" s="1"/>
  <c r="F722" i="17" a="1"/>
  <c r="F722" i="17" s="1"/>
  <c r="G722" i="17" a="1"/>
  <c r="G722" i="17" s="1"/>
  <c r="C723" i="17" a="1"/>
  <c r="C723" i="17" s="1"/>
  <c r="D723" i="17" a="1"/>
  <c r="D723" i="17" s="1"/>
  <c r="E723" i="17" a="1"/>
  <c r="E723" i="17" s="1"/>
  <c r="F723" i="17" a="1"/>
  <c r="F723" i="17" s="1"/>
  <c r="G723" i="17" a="1"/>
  <c r="G723" i="17" s="1"/>
  <c r="C724" i="17" a="1"/>
  <c r="C724" i="17" s="1"/>
  <c r="D724" i="17" a="1"/>
  <c r="D724" i="17" s="1"/>
  <c r="E724" i="17" a="1"/>
  <c r="E724" i="17" s="1"/>
  <c r="F724" i="17" a="1"/>
  <c r="F724" i="17" s="1"/>
  <c r="G724" i="17" a="1"/>
  <c r="G724" i="17" s="1"/>
  <c r="C725" i="17" a="1"/>
  <c r="C725" i="17" s="1"/>
  <c r="D725" i="17" a="1"/>
  <c r="D725" i="17" s="1"/>
  <c r="E725" i="17" a="1"/>
  <c r="E725" i="17" s="1"/>
  <c r="F725" i="17" a="1"/>
  <c r="F725" i="17" s="1"/>
  <c r="G725" i="17" a="1"/>
  <c r="G725" i="17" s="1"/>
  <c r="C726" i="17" a="1"/>
  <c r="C726" i="17" s="1"/>
  <c r="D726" i="17" a="1"/>
  <c r="D726" i="17" s="1"/>
  <c r="E726" i="17" a="1"/>
  <c r="E726" i="17" s="1"/>
  <c r="F726" i="17" a="1"/>
  <c r="F726" i="17" s="1"/>
  <c r="G726" i="17" a="1"/>
  <c r="G726" i="17" s="1"/>
  <c r="C727" i="17" a="1"/>
  <c r="C727" i="17" s="1"/>
  <c r="D727" i="17" a="1"/>
  <c r="D727" i="17" s="1"/>
  <c r="E727" i="17" a="1"/>
  <c r="E727" i="17" s="1"/>
  <c r="F727" i="17" a="1"/>
  <c r="F727" i="17" s="1"/>
  <c r="G727" i="17" a="1"/>
  <c r="G727" i="17" s="1"/>
  <c r="C728" i="17" a="1"/>
  <c r="C728" i="17" s="1"/>
  <c r="D728" i="17" a="1"/>
  <c r="D728" i="17" s="1"/>
  <c r="E728" i="17" a="1"/>
  <c r="E728" i="17" s="1"/>
  <c r="F728" i="17" a="1"/>
  <c r="F728" i="17" s="1"/>
  <c r="G728" i="17" a="1"/>
  <c r="G728" i="17" s="1"/>
  <c r="C729" i="17" a="1"/>
  <c r="C729" i="17" s="1"/>
  <c r="D729" i="17" a="1"/>
  <c r="D729" i="17" s="1"/>
  <c r="E729" i="17" a="1"/>
  <c r="E729" i="17" s="1"/>
  <c r="F729" i="17" a="1"/>
  <c r="F729" i="17" s="1"/>
  <c r="G729" i="17" a="1"/>
  <c r="G729" i="17" s="1"/>
  <c r="C730" i="17" a="1"/>
  <c r="C730" i="17" s="1"/>
  <c r="D730" i="17" a="1"/>
  <c r="D730" i="17" s="1"/>
  <c r="E730" i="17" a="1"/>
  <c r="E730" i="17" s="1"/>
  <c r="F730" i="17" a="1"/>
  <c r="F730" i="17" s="1"/>
  <c r="G730" i="17" a="1"/>
  <c r="G730" i="17" s="1"/>
  <c r="C731" i="17" a="1"/>
  <c r="C731" i="17" s="1"/>
  <c r="D731" i="17" a="1"/>
  <c r="D731" i="17" s="1"/>
  <c r="E731" i="17" a="1"/>
  <c r="E731" i="17" s="1"/>
  <c r="F731" i="17" a="1"/>
  <c r="F731" i="17" s="1"/>
  <c r="G731" i="17" a="1"/>
  <c r="G731" i="17" s="1"/>
  <c r="C732" i="17" a="1"/>
  <c r="C732" i="17" s="1"/>
  <c r="D732" i="17" a="1"/>
  <c r="D732" i="17" s="1"/>
  <c r="E732" i="17" a="1"/>
  <c r="E732" i="17" s="1"/>
  <c r="F732" i="17" a="1"/>
  <c r="F732" i="17" s="1"/>
  <c r="G732" i="17" a="1"/>
  <c r="G732" i="17" s="1"/>
  <c r="C733" i="17" a="1"/>
  <c r="C733" i="17" s="1"/>
  <c r="D733" i="17" a="1"/>
  <c r="D733" i="17" s="1"/>
  <c r="E733" i="17" a="1"/>
  <c r="E733" i="17" s="1"/>
  <c r="F733" i="17" a="1"/>
  <c r="F733" i="17" s="1"/>
  <c r="G733" i="17" a="1"/>
  <c r="G733" i="17" s="1"/>
  <c r="C734" i="17" a="1"/>
  <c r="C734" i="17" s="1"/>
  <c r="D734" i="17" a="1"/>
  <c r="D734" i="17" s="1"/>
  <c r="E734" i="17" a="1"/>
  <c r="E734" i="17" s="1"/>
  <c r="F734" i="17" a="1"/>
  <c r="F734" i="17" s="1"/>
  <c r="G734" i="17" a="1"/>
  <c r="G734" i="17" s="1"/>
  <c r="C735" i="17" a="1"/>
  <c r="C735" i="17" s="1"/>
  <c r="D735" i="17" a="1"/>
  <c r="D735" i="17" s="1"/>
  <c r="E735" i="17" a="1"/>
  <c r="E735" i="17" s="1"/>
  <c r="F735" i="17" a="1"/>
  <c r="F735" i="17" s="1"/>
  <c r="G735" i="17" a="1"/>
  <c r="G735" i="17" s="1"/>
  <c r="C736" i="17" a="1"/>
  <c r="C736" i="17" s="1"/>
  <c r="D736" i="17" a="1"/>
  <c r="D736" i="17" s="1"/>
  <c r="E736" i="17" a="1"/>
  <c r="E736" i="17" s="1"/>
  <c r="F736" i="17" a="1"/>
  <c r="F736" i="17" s="1"/>
  <c r="G736" i="17" a="1"/>
  <c r="G736" i="17" s="1"/>
  <c r="C737" i="17" a="1"/>
  <c r="C737" i="17" s="1"/>
  <c r="D737" i="17" a="1"/>
  <c r="D737" i="17" s="1"/>
  <c r="E737" i="17" a="1"/>
  <c r="E737" i="17" s="1"/>
  <c r="F737" i="17" a="1"/>
  <c r="F737" i="17" s="1"/>
  <c r="G737" i="17" a="1"/>
  <c r="G737" i="17" s="1"/>
  <c r="C738" i="17" a="1"/>
  <c r="C738" i="17" s="1"/>
  <c r="D738" i="17" a="1"/>
  <c r="D738" i="17" s="1"/>
  <c r="E738" i="17" a="1"/>
  <c r="E738" i="17" s="1"/>
  <c r="F738" i="17" a="1"/>
  <c r="F738" i="17" s="1"/>
  <c r="G738" i="17" a="1"/>
  <c r="G738" i="17" s="1"/>
  <c r="C739" i="17" a="1"/>
  <c r="C739" i="17" s="1"/>
  <c r="D739" i="17" a="1"/>
  <c r="D739" i="17" s="1"/>
  <c r="E739" i="17" a="1"/>
  <c r="E739" i="17" s="1"/>
  <c r="F739" i="17" a="1"/>
  <c r="F739" i="17" s="1"/>
  <c r="G739" i="17" a="1"/>
  <c r="G739" i="17" s="1"/>
  <c r="C740" i="17" a="1"/>
  <c r="C740" i="17" s="1"/>
  <c r="D740" i="17" a="1"/>
  <c r="D740" i="17" s="1"/>
  <c r="E740" i="17" a="1"/>
  <c r="E740" i="17" s="1"/>
  <c r="F740" i="17" a="1"/>
  <c r="F740" i="17" s="1"/>
  <c r="G740" i="17" a="1"/>
  <c r="G740" i="17" s="1"/>
  <c r="C741" i="17" a="1"/>
  <c r="C741" i="17" s="1"/>
  <c r="D741" i="17" a="1"/>
  <c r="D741" i="17" s="1"/>
  <c r="E741" i="17" a="1"/>
  <c r="E741" i="17" s="1"/>
  <c r="F741" i="17" a="1"/>
  <c r="F741" i="17" s="1"/>
  <c r="G741" i="17" a="1"/>
  <c r="G741" i="17" s="1"/>
  <c r="C742" i="17" a="1"/>
  <c r="C742" i="17" s="1"/>
  <c r="D742" i="17" a="1"/>
  <c r="D742" i="17" s="1"/>
  <c r="E742" i="17" a="1"/>
  <c r="E742" i="17" s="1"/>
  <c r="F742" i="17" a="1"/>
  <c r="F742" i="17" s="1"/>
  <c r="G742" i="17" a="1"/>
  <c r="G742" i="17" s="1"/>
  <c r="C743" i="17" a="1"/>
  <c r="C743" i="17" s="1"/>
  <c r="D743" i="17" a="1"/>
  <c r="D743" i="17" s="1"/>
  <c r="E743" i="17" a="1"/>
  <c r="E743" i="17" s="1"/>
  <c r="F743" i="17" a="1"/>
  <c r="F743" i="17" s="1"/>
  <c r="G743" i="17" a="1"/>
  <c r="G743" i="17" s="1"/>
  <c r="C744" i="17" a="1"/>
  <c r="C744" i="17" s="1"/>
  <c r="D744" i="17" a="1"/>
  <c r="D744" i="17" s="1"/>
  <c r="E744" i="17" a="1"/>
  <c r="E744" i="17" s="1"/>
  <c r="F744" i="17" a="1"/>
  <c r="F744" i="17" s="1"/>
  <c r="G744" i="17" a="1"/>
  <c r="G744" i="17" s="1"/>
  <c r="C745" i="17" a="1"/>
  <c r="C745" i="17" s="1"/>
  <c r="D745" i="17" a="1"/>
  <c r="D745" i="17" s="1"/>
  <c r="E745" i="17" a="1"/>
  <c r="E745" i="17" s="1"/>
  <c r="F745" i="17" a="1"/>
  <c r="F745" i="17" s="1"/>
  <c r="G745" i="17" a="1"/>
  <c r="G745" i="17" s="1"/>
  <c r="C746" i="17" a="1"/>
  <c r="C746" i="17" s="1"/>
  <c r="D746" i="17" a="1"/>
  <c r="D746" i="17" s="1"/>
  <c r="E746" i="17" a="1"/>
  <c r="E746" i="17" s="1"/>
  <c r="F746" i="17" a="1"/>
  <c r="F746" i="17" s="1"/>
  <c r="G746" i="17" a="1"/>
  <c r="G746" i="17" s="1"/>
  <c r="C747" i="17" a="1"/>
  <c r="C747" i="17" s="1"/>
  <c r="D747" i="17" a="1"/>
  <c r="D747" i="17" s="1"/>
  <c r="E747" i="17" a="1"/>
  <c r="E747" i="17" s="1"/>
  <c r="F747" i="17" a="1"/>
  <c r="F747" i="17" s="1"/>
  <c r="G747" i="17" a="1"/>
  <c r="G747" i="17" s="1"/>
  <c r="C748" i="17" a="1"/>
  <c r="C748" i="17" s="1"/>
  <c r="D748" i="17" a="1"/>
  <c r="D748" i="17" s="1"/>
  <c r="E748" i="17" a="1"/>
  <c r="E748" i="17" s="1"/>
  <c r="F748" i="17" a="1"/>
  <c r="F748" i="17" s="1"/>
  <c r="G748" i="17" a="1"/>
  <c r="G748" i="17" s="1"/>
  <c r="C749" i="17" a="1"/>
  <c r="C749" i="17" s="1"/>
  <c r="D749" i="17" a="1"/>
  <c r="D749" i="17" s="1"/>
  <c r="E749" i="17" a="1"/>
  <c r="E749" i="17" s="1"/>
  <c r="F749" i="17" a="1"/>
  <c r="F749" i="17" s="1"/>
  <c r="G749" i="17" a="1"/>
  <c r="G749" i="17" s="1"/>
  <c r="C750" i="17" a="1"/>
  <c r="C750" i="17" s="1"/>
  <c r="D750" i="17" a="1"/>
  <c r="D750" i="17" s="1"/>
  <c r="E750" i="17" a="1"/>
  <c r="E750" i="17" s="1"/>
  <c r="F750" i="17" a="1"/>
  <c r="F750" i="17" s="1"/>
  <c r="G750" i="17" a="1"/>
  <c r="G750" i="17" s="1"/>
  <c r="C751" i="17" a="1"/>
  <c r="C751" i="17" s="1"/>
  <c r="D751" i="17" a="1"/>
  <c r="D751" i="17" s="1"/>
  <c r="E751" i="17" a="1"/>
  <c r="E751" i="17" s="1"/>
  <c r="F751" i="17" a="1"/>
  <c r="F751" i="17" s="1"/>
  <c r="G751" i="17" a="1"/>
  <c r="G751" i="17" s="1"/>
  <c r="C752" i="17" a="1"/>
  <c r="C752" i="17" s="1"/>
  <c r="D752" i="17" a="1"/>
  <c r="D752" i="17" s="1"/>
  <c r="E752" i="17" a="1"/>
  <c r="E752" i="17" s="1"/>
  <c r="F752" i="17" a="1"/>
  <c r="F752" i="17" s="1"/>
  <c r="G752" i="17" a="1"/>
  <c r="G752" i="17" s="1"/>
  <c r="C753" i="17" a="1"/>
  <c r="C753" i="17" s="1"/>
  <c r="D753" i="17" a="1"/>
  <c r="D753" i="17" s="1"/>
  <c r="E753" i="17" a="1"/>
  <c r="E753" i="17" s="1"/>
  <c r="F753" i="17" a="1"/>
  <c r="F753" i="17" s="1"/>
  <c r="G753" i="17" a="1"/>
  <c r="G753" i="17" s="1"/>
  <c r="C754" i="17" a="1"/>
  <c r="C754" i="17" s="1"/>
  <c r="D754" i="17" a="1"/>
  <c r="D754" i="17" s="1"/>
  <c r="E754" i="17" a="1"/>
  <c r="E754" i="17" s="1"/>
  <c r="F754" i="17" a="1"/>
  <c r="F754" i="17" s="1"/>
  <c r="G754" i="17" a="1"/>
  <c r="G754" i="17" s="1"/>
  <c r="C755" i="17" a="1"/>
  <c r="C755" i="17" s="1"/>
  <c r="D755" i="17" a="1"/>
  <c r="D755" i="17" s="1"/>
  <c r="E755" i="17" a="1"/>
  <c r="E755" i="17" s="1"/>
  <c r="F755" i="17" a="1"/>
  <c r="F755" i="17" s="1"/>
  <c r="G755" i="17" a="1"/>
  <c r="G755" i="17" s="1"/>
  <c r="C756" i="17" a="1"/>
  <c r="C756" i="17" s="1"/>
  <c r="D756" i="17" a="1"/>
  <c r="D756" i="17" s="1"/>
  <c r="E756" i="17" a="1"/>
  <c r="E756" i="17" s="1"/>
  <c r="F756" i="17" a="1"/>
  <c r="F756" i="17" s="1"/>
  <c r="G756" i="17" a="1"/>
  <c r="G756" i="17" s="1"/>
  <c r="C757" i="17" a="1"/>
  <c r="C757" i="17" s="1"/>
  <c r="D757" i="17" a="1"/>
  <c r="D757" i="17" s="1"/>
  <c r="E757" i="17" a="1"/>
  <c r="E757" i="17" s="1"/>
  <c r="F757" i="17" a="1"/>
  <c r="F757" i="17" s="1"/>
  <c r="G757" i="17" a="1"/>
  <c r="G757" i="17" s="1"/>
  <c r="C758" i="17" a="1"/>
  <c r="C758" i="17" s="1"/>
  <c r="D758" i="17" a="1"/>
  <c r="D758" i="17" s="1"/>
  <c r="E758" i="17" a="1"/>
  <c r="E758" i="17" s="1"/>
  <c r="F758" i="17" a="1"/>
  <c r="F758" i="17" s="1"/>
  <c r="G758" i="17" a="1"/>
  <c r="G758" i="17" s="1"/>
  <c r="C759" i="17" a="1"/>
  <c r="C759" i="17" s="1"/>
  <c r="D759" i="17" a="1"/>
  <c r="D759" i="17" s="1"/>
  <c r="E759" i="17" a="1"/>
  <c r="E759" i="17" s="1"/>
  <c r="F759" i="17" a="1"/>
  <c r="F759" i="17" s="1"/>
  <c r="G759" i="17" a="1"/>
  <c r="G759" i="17" s="1"/>
  <c r="C760" i="17" a="1"/>
  <c r="C760" i="17" s="1"/>
  <c r="D760" i="17" a="1"/>
  <c r="D760" i="17" s="1"/>
  <c r="E760" i="17" a="1"/>
  <c r="E760" i="17" s="1"/>
  <c r="F760" i="17" a="1"/>
  <c r="F760" i="17" s="1"/>
  <c r="G760" i="17" a="1"/>
  <c r="G760" i="17" s="1"/>
  <c r="C761" i="17" a="1"/>
  <c r="C761" i="17" s="1"/>
  <c r="D761" i="17" a="1"/>
  <c r="D761" i="17" s="1"/>
  <c r="E761" i="17" a="1"/>
  <c r="E761" i="17" s="1"/>
  <c r="F761" i="17" a="1"/>
  <c r="F761" i="17" s="1"/>
  <c r="G761" i="17" a="1"/>
  <c r="G761" i="17" s="1"/>
  <c r="C762" i="17" a="1"/>
  <c r="C762" i="17" s="1"/>
  <c r="D762" i="17" a="1"/>
  <c r="D762" i="17" s="1"/>
  <c r="E762" i="17" a="1"/>
  <c r="E762" i="17" s="1"/>
  <c r="F762" i="17" a="1"/>
  <c r="F762" i="17" s="1"/>
  <c r="G762" i="17" a="1"/>
  <c r="G762" i="17" s="1"/>
  <c r="C763" i="17" a="1"/>
  <c r="C763" i="17" s="1"/>
  <c r="D763" i="17" a="1"/>
  <c r="D763" i="17" s="1"/>
  <c r="E763" i="17" a="1"/>
  <c r="E763" i="17" s="1"/>
  <c r="F763" i="17" a="1"/>
  <c r="F763" i="17" s="1"/>
  <c r="G763" i="17" a="1"/>
  <c r="G763" i="17" s="1"/>
  <c r="C764" i="17" a="1"/>
  <c r="C764" i="17" s="1"/>
  <c r="D764" i="17" a="1"/>
  <c r="D764" i="17" s="1"/>
  <c r="E764" i="17" a="1"/>
  <c r="E764" i="17" s="1"/>
  <c r="F764" i="17" a="1"/>
  <c r="F764" i="17" s="1"/>
  <c r="G764" i="17" a="1"/>
  <c r="G764" i="17" s="1"/>
  <c r="C765" i="17" a="1"/>
  <c r="C765" i="17" s="1"/>
  <c r="D765" i="17" a="1"/>
  <c r="D765" i="17" s="1"/>
  <c r="E765" i="17" a="1"/>
  <c r="E765" i="17" s="1"/>
  <c r="F765" i="17" a="1"/>
  <c r="F765" i="17" s="1"/>
  <c r="G765" i="17" a="1"/>
  <c r="G765" i="17" s="1"/>
  <c r="C766" i="17" a="1"/>
  <c r="C766" i="17" s="1"/>
  <c r="D766" i="17" a="1"/>
  <c r="D766" i="17" s="1"/>
  <c r="E766" i="17" a="1"/>
  <c r="E766" i="17" s="1"/>
  <c r="F766" i="17" a="1"/>
  <c r="F766" i="17" s="1"/>
  <c r="G766" i="17" a="1"/>
  <c r="G766" i="17" s="1"/>
  <c r="C767" i="17" a="1"/>
  <c r="C767" i="17" s="1"/>
  <c r="D767" i="17" a="1"/>
  <c r="D767" i="17" s="1"/>
  <c r="E767" i="17" a="1"/>
  <c r="E767" i="17" s="1"/>
  <c r="F767" i="17" a="1"/>
  <c r="F767" i="17" s="1"/>
  <c r="G767" i="17" a="1"/>
  <c r="G767" i="17" s="1"/>
  <c r="C768" i="17" a="1"/>
  <c r="C768" i="17" s="1"/>
  <c r="D768" i="17" a="1"/>
  <c r="D768" i="17" s="1"/>
  <c r="E768" i="17" a="1"/>
  <c r="E768" i="17" s="1"/>
  <c r="F768" i="17" a="1"/>
  <c r="F768" i="17" s="1"/>
  <c r="G768" i="17" a="1"/>
  <c r="G768" i="17" s="1"/>
  <c r="C769" i="17" a="1"/>
  <c r="C769" i="17" s="1"/>
  <c r="D769" i="17" a="1"/>
  <c r="D769" i="17" s="1"/>
  <c r="E769" i="17" a="1"/>
  <c r="E769" i="17" s="1"/>
  <c r="F769" i="17" a="1"/>
  <c r="F769" i="17" s="1"/>
  <c r="G769" i="17" a="1"/>
  <c r="G769" i="17" s="1"/>
  <c r="C770" i="17" a="1"/>
  <c r="C770" i="17" s="1"/>
  <c r="D770" i="17" a="1"/>
  <c r="D770" i="17" s="1"/>
  <c r="E770" i="17" a="1"/>
  <c r="E770" i="17" s="1"/>
  <c r="F770" i="17" a="1"/>
  <c r="F770" i="17" s="1"/>
  <c r="G770" i="17" a="1"/>
  <c r="G770" i="17" s="1"/>
  <c r="C771" i="17" a="1"/>
  <c r="C771" i="17" s="1"/>
  <c r="D771" i="17" a="1"/>
  <c r="D771" i="17" s="1"/>
  <c r="E771" i="17" a="1"/>
  <c r="E771" i="17" s="1"/>
  <c r="F771" i="17" a="1"/>
  <c r="F771" i="17" s="1"/>
  <c r="G771" i="17" a="1"/>
  <c r="G771" i="17" s="1"/>
  <c r="C772" i="17" a="1"/>
  <c r="C772" i="17" s="1"/>
  <c r="D772" i="17" a="1"/>
  <c r="D772" i="17" s="1"/>
  <c r="E772" i="17" a="1"/>
  <c r="E772" i="17" s="1"/>
  <c r="F772" i="17" a="1"/>
  <c r="F772" i="17" s="1"/>
  <c r="G772" i="17" a="1"/>
  <c r="G772" i="17" s="1"/>
  <c r="C773" i="17" a="1"/>
  <c r="C773" i="17" s="1"/>
  <c r="D773" i="17" a="1"/>
  <c r="D773" i="17" s="1"/>
  <c r="E773" i="17" a="1"/>
  <c r="E773" i="17" s="1"/>
  <c r="F773" i="17" a="1"/>
  <c r="F773" i="17" s="1"/>
  <c r="G773" i="17" a="1"/>
  <c r="G773" i="17" s="1"/>
  <c r="C774" i="17" a="1"/>
  <c r="C774" i="17" s="1"/>
  <c r="D774" i="17" a="1"/>
  <c r="D774" i="17" s="1"/>
  <c r="E774" i="17" a="1"/>
  <c r="E774" i="17" s="1"/>
  <c r="F774" i="17" a="1"/>
  <c r="F774" i="17" s="1"/>
  <c r="G774" i="17" a="1"/>
  <c r="G774" i="17" s="1"/>
  <c r="C775" i="17" a="1"/>
  <c r="C775" i="17" s="1"/>
  <c r="D775" i="17" a="1"/>
  <c r="D775" i="17" s="1"/>
  <c r="E775" i="17" a="1"/>
  <c r="E775" i="17" s="1"/>
  <c r="F775" i="17" a="1"/>
  <c r="F775" i="17" s="1"/>
  <c r="G775" i="17" a="1"/>
  <c r="G775" i="17" s="1"/>
  <c r="C776" i="17" a="1"/>
  <c r="C776" i="17" s="1"/>
  <c r="D776" i="17" a="1"/>
  <c r="D776" i="17" s="1"/>
  <c r="E776" i="17" a="1"/>
  <c r="E776" i="17" s="1"/>
  <c r="F776" i="17" a="1"/>
  <c r="F776" i="17" s="1"/>
  <c r="G776" i="17" a="1"/>
  <c r="G776" i="17" s="1"/>
  <c r="C777" i="17" a="1"/>
  <c r="C777" i="17" s="1"/>
  <c r="D777" i="17" a="1"/>
  <c r="D777" i="17" s="1"/>
  <c r="E777" i="17" a="1"/>
  <c r="E777" i="17" s="1"/>
  <c r="F777" i="17" a="1"/>
  <c r="F777" i="17" s="1"/>
  <c r="G777" i="17" a="1"/>
  <c r="G777" i="17" s="1"/>
  <c r="C778" i="17" a="1"/>
  <c r="C778" i="17" s="1"/>
  <c r="D778" i="17" a="1"/>
  <c r="D778" i="17" s="1"/>
  <c r="E778" i="17" a="1"/>
  <c r="E778" i="17" s="1"/>
  <c r="F778" i="17" a="1"/>
  <c r="F778" i="17" s="1"/>
  <c r="G778" i="17" a="1"/>
  <c r="G778" i="17" s="1"/>
  <c r="C779" i="17" a="1"/>
  <c r="C779" i="17" s="1"/>
  <c r="D779" i="17" a="1"/>
  <c r="D779" i="17" s="1"/>
  <c r="E779" i="17" a="1"/>
  <c r="E779" i="17" s="1"/>
  <c r="F779" i="17" a="1"/>
  <c r="F779" i="17" s="1"/>
  <c r="G779" i="17" a="1"/>
  <c r="G779" i="17" s="1"/>
  <c r="C780" i="17" a="1"/>
  <c r="C780" i="17" s="1"/>
  <c r="D780" i="17" a="1"/>
  <c r="D780" i="17" s="1"/>
  <c r="E780" i="17" a="1"/>
  <c r="E780" i="17" s="1"/>
  <c r="F780" i="17" a="1"/>
  <c r="F780" i="17" s="1"/>
  <c r="G780" i="17" a="1"/>
  <c r="G780" i="17" s="1"/>
  <c r="C781" i="17" a="1"/>
  <c r="C781" i="17" s="1"/>
  <c r="D781" i="17" a="1"/>
  <c r="D781" i="17" s="1"/>
  <c r="E781" i="17" a="1"/>
  <c r="E781" i="17" s="1"/>
  <c r="F781" i="17" a="1"/>
  <c r="F781" i="17" s="1"/>
  <c r="G781" i="17" a="1"/>
  <c r="G781" i="17" s="1"/>
  <c r="C782" i="17" a="1"/>
  <c r="C782" i="17" s="1"/>
  <c r="D782" i="17" a="1"/>
  <c r="D782" i="17" s="1"/>
  <c r="E782" i="17" a="1"/>
  <c r="E782" i="17" s="1"/>
  <c r="F782" i="17" a="1"/>
  <c r="F782" i="17" s="1"/>
  <c r="G782" i="17" a="1"/>
  <c r="G782" i="17" s="1"/>
  <c r="C783" i="17" a="1"/>
  <c r="C783" i="17" s="1"/>
  <c r="D783" i="17" a="1"/>
  <c r="D783" i="17" s="1"/>
  <c r="E783" i="17" a="1"/>
  <c r="E783" i="17" s="1"/>
  <c r="F783" i="17" a="1"/>
  <c r="F783" i="17" s="1"/>
  <c r="G783" i="17" a="1"/>
  <c r="G783" i="17" s="1"/>
  <c r="C784" i="17" a="1"/>
  <c r="C784" i="17" s="1"/>
  <c r="D784" i="17" a="1"/>
  <c r="D784" i="17" s="1"/>
  <c r="E784" i="17" a="1"/>
  <c r="E784" i="17" s="1"/>
  <c r="F784" i="17" a="1"/>
  <c r="F784" i="17" s="1"/>
  <c r="G784" i="17" a="1"/>
  <c r="G784" i="17" s="1"/>
  <c r="C785" i="17" a="1"/>
  <c r="C785" i="17" s="1"/>
  <c r="D785" i="17" a="1"/>
  <c r="D785" i="17" s="1"/>
  <c r="E785" i="17" a="1"/>
  <c r="E785" i="17" s="1"/>
  <c r="F785" i="17" a="1"/>
  <c r="F785" i="17" s="1"/>
  <c r="G785" i="17" a="1"/>
  <c r="G785" i="17" s="1"/>
  <c r="C786" i="17" a="1"/>
  <c r="C786" i="17" s="1"/>
  <c r="D786" i="17" a="1"/>
  <c r="D786" i="17" s="1"/>
  <c r="E786" i="17" a="1"/>
  <c r="E786" i="17" s="1"/>
  <c r="F786" i="17" a="1"/>
  <c r="F786" i="17" s="1"/>
  <c r="G786" i="17" a="1"/>
  <c r="G786" i="17" s="1"/>
  <c r="C787" i="17" a="1"/>
  <c r="C787" i="17" s="1"/>
  <c r="D787" i="17" a="1"/>
  <c r="D787" i="17" s="1"/>
  <c r="E787" i="17" a="1"/>
  <c r="E787" i="17" s="1"/>
  <c r="F787" i="17" a="1"/>
  <c r="F787" i="17" s="1"/>
  <c r="G787" i="17" a="1"/>
  <c r="G787" i="17" s="1"/>
  <c r="C788" i="17" a="1"/>
  <c r="C788" i="17" s="1"/>
  <c r="D788" i="17" a="1"/>
  <c r="D788" i="17" s="1"/>
  <c r="E788" i="17" a="1"/>
  <c r="E788" i="17" s="1"/>
  <c r="F788" i="17" a="1"/>
  <c r="F788" i="17" s="1"/>
  <c r="G788" i="17" a="1"/>
  <c r="G788" i="17" s="1"/>
  <c r="C789" i="17" a="1"/>
  <c r="C789" i="17" s="1"/>
  <c r="D789" i="17" a="1"/>
  <c r="D789" i="17" s="1"/>
  <c r="E789" i="17" a="1"/>
  <c r="E789" i="17" s="1"/>
  <c r="F789" i="17" a="1"/>
  <c r="F789" i="17" s="1"/>
  <c r="G789" i="17" a="1"/>
  <c r="G789" i="17" s="1"/>
  <c r="C790" i="17" a="1"/>
  <c r="C790" i="17" s="1"/>
  <c r="D790" i="17" a="1"/>
  <c r="D790" i="17" s="1"/>
  <c r="E790" i="17" a="1"/>
  <c r="E790" i="17" s="1"/>
  <c r="F790" i="17" a="1"/>
  <c r="F790" i="17" s="1"/>
  <c r="G790" i="17" a="1"/>
  <c r="G790" i="17" s="1"/>
  <c r="C791" i="17" a="1"/>
  <c r="C791" i="17" s="1"/>
  <c r="D791" i="17" a="1"/>
  <c r="D791" i="17" s="1"/>
  <c r="E791" i="17" a="1"/>
  <c r="E791" i="17" s="1"/>
  <c r="F791" i="17" a="1"/>
  <c r="F791" i="17" s="1"/>
  <c r="G791" i="17" a="1"/>
  <c r="G791" i="17" s="1"/>
  <c r="C792" i="17" a="1"/>
  <c r="C792" i="17" s="1"/>
  <c r="D792" i="17" a="1"/>
  <c r="D792" i="17" s="1"/>
  <c r="E792" i="17" a="1"/>
  <c r="E792" i="17" s="1"/>
  <c r="F792" i="17" a="1"/>
  <c r="F792" i="17" s="1"/>
  <c r="G792" i="17" a="1"/>
  <c r="G792" i="17" s="1"/>
  <c r="C793" i="17" a="1"/>
  <c r="C793" i="17" s="1"/>
  <c r="D793" i="17" a="1"/>
  <c r="D793" i="17" s="1"/>
  <c r="E793" i="17" a="1"/>
  <c r="E793" i="17" s="1"/>
  <c r="F793" i="17" a="1"/>
  <c r="F793" i="17" s="1"/>
  <c r="G793" i="17" a="1"/>
  <c r="G793" i="17" s="1"/>
  <c r="C794" i="17" a="1"/>
  <c r="C794" i="17" s="1"/>
  <c r="D794" i="17" a="1"/>
  <c r="D794" i="17" s="1"/>
  <c r="E794" i="17" a="1"/>
  <c r="E794" i="17" s="1"/>
  <c r="F794" i="17" a="1"/>
  <c r="F794" i="17" s="1"/>
  <c r="G794" i="17" a="1"/>
  <c r="G794" i="17" s="1"/>
  <c r="C795" i="17" a="1"/>
  <c r="C795" i="17" s="1"/>
  <c r="D795" i="17" a="1"/>
  <c r="D795" i="17" s="1"/>
  <c r="E795" i="17" a="1"/>
  <c r="E795" i="17" s="1"/>
  <c r="F795" i="17" a="1"/>
  <c r="F795" i="17" s="1"/>
  <c r="G795" i="17" a="1"/>
  <c r="G795" i="17" s="1"/>
  <c r="C796" i="17" a="1"/>
  <c r="C796" i="17" s="1"/>
  <c r="D796" i="17" a="1"/>
  <c r="D796" i="17" s="1"/>
  <c r="E796" i="17" a="1"/>
  <c r="E796" i="17" s="1"/>
  <c r="F796" i="17" a="1"/>
  <c r="F796" i="17" s="1"/>
  <c r="G796" i="17" a="1"/>
  <c r="G796" i="17" s="1"/>
  <c r="C797" i="17" a="1"/>
  <c r="C797" i="17" s="1"/>
  <c r="D797" i="17" a="1"/>
  <c r="D797" i="17" s="1"/>
  <c r="E797" i="17" a="1"/>
  <c r="E797" i="17" s="1"/>
  <c r="F797" i="17" a="1"/>
  <c r="F797" i="17" s="1"/>
  <c r="G797" i="17" a="1"/>
  <c r="G797" i="17" s="1"/>
  <c r="C798" i="17" a="1"/>
  <c r="C798" i="17" s="1"/>
  <c r="D798" i="17" a="1"/>
  <c r="D798" i="17" s="1"/>
  <c r="E798" i="17" a="1"/>
  <c r="E798" i="17" s="1"/>
  <c r="F798" i="17" a="1"/>
  <c r="F798" i="17" s="1"/>
  <c r="G798" i="17" a="1"/>
  <c r="G798" i="17" s="1"/>
  <c r="C799" i="17" a="1"/>
  <c r="C799" i="17" s="1"/>
  <c r="D799" i="17" a="1"/>
  <c r="D799" i="17" s="1"/>
  <c r="E799" i="17" a="1"/>
  <c r="E799" i="17" s="1"/>
  <c r="F799" i="17" a="1"/>
  <c r="F799" i="17" s="1"/>
  <c r="G799" i="17" a="1"/>
  <c r="G799" i="17" s="1"/>
  <c r="C800" i="17" a="1"/>
  <c r="C800" i="17" s="1"/>
  <c r="D800" i="17" a="1"/>
  <c r="D800" i="17" s="1"/>
  <c r="E800" i="17" a="1"/>
  <c r="E800" i="17" s="1"/>
  <c r="F800" i="17" a="1"/>
  <c r="F800" i="17" s="1"/>
  <c r="G800" i="17" a="1"/>
  <c r="G800" i="17" s="1"/>
  <c r="C801" i="17" a="1"/>
  <c r="C801" i="17" s="1"/>
  <c r="D801" i="17" a="1"/>
  <c r="D801" i="17" s="1"/>
  <c r="E801" i="17" a="1"/>
  <c r="E801" i="17" s="1"/>
  <c r="F801" i="17" a="1"/>
  <c r="F801" i="17" s="1"/>
  <c r="G801" i="17" a="1"/>
  <c r="G801" i="17" s="1"/>
  <c r="C802" i="17" a="1"/>
  <c r="C802" i="17" s="1"/>
  <c r="D802" i="17" a="1"/>
  <c r="D802" i="17" s="1"/>
  <c r="E802" i="17" a="1"/>
  <c r="E802" i="17" s="1"/>
  <c r="F802" i="17" a="1"/>
  <c r="F802" i="17" s="1"/>
  <c r="G802" i="17" a="1"/>
  <c r="G802" i="17" s="1"/>
  <c r="C803" i="17" a="1"/>
  <c r="C803" i="17" s="1"/>
  <c r="D803" i="17" a="1"/>
  <c r="D803" i="17" s="1"/>
  <c r="E803" i="17" a="1"/>
  <c r="E803" i="17" s="1"/>
  <c r="F803" i="17" a="1"/>
  <c r="F803" i="17" s="1"/>
  <c r="G803" i="17" a="1"/>
  <c r="G803" i="17" s="1"/>
  <c r="C804" i="17" a="1"/>
  <c r="C804" i="17" s="1"/>
  <c r="D804" i="17" a="1"/>
  <c r="D804" i="17" s="1"/>
  <c r="E804" i="17" a="1"/>
  <c r="E804" i="17" s="1"/>
  <c r="F804" i="17" a="1"/>
  <c r="F804" i="17" s="1"/>
  <c r="G804" i="17" a="1"/>
  <c r="G804" i="17" s="1"/>
  <c r="C805" i="17" a="1"/>
  <c r="C805" i="17" s="1"/>
  <c r="D805" i="17" a="1"/>
  <c r="D805" i="17" s="1"/>
  <c r="E805" i="17" a="1"/>
  <c r="E805" i="17" s="1"/>
  <c r="F805" i="17" a="1"/>
  <c r="F805" i="17" s="1"/>
  <c r="G805" i="17" a="1"/>
  <c r="G805" i="17" s="1"/>
  <c r="C806" i="17" a="1"/>
  <c r="C806" i="17" s="1"/>
  <c r="D806" i="17" a="1"/>
  <c r="D806" i="17" s="1"/>
  <c r="E806" i="17" a="1"/>
  <c r="E806" i="17" s="1"/>
  <c r="F806" i="17" a="1"/>
  <c r="F806" i="17" s="1"/>
  <c r="G806" i="17" a="1"/>
  <c r="G806" i="17" s="1"/>
  <c r="C807" i="17" a="1"/>
  <c r="C807" i="17" s="1"/>
  <c r="D807" i="17" a="1"/>
  <c r="D807" i="17" s="1"/>
  <c r="E807" i="17" a="1"/>
  <c r="E807" i="17" s="1"/>
  <c r="F807" i="17" a="1"/>
  <c r="F807" i="17" s="1"/>
  <c r="G807" i="17" a="1"/>
  <c r="G807" i="17" s="1"/>
  <c r="C808" i="17" a="1"/>
  <c r="C808" i="17" s="1"/>
  <c r="D808" i="17" a="1"/>
  <c r="D808" i="17" s="1"/>
  <c r="E808" i="17" a="1"/>
  <c r="E808" i="17" s="1"/>
  <c r="F808" i="17" a="1"/>
  <c r="F808" i="17" s="1"/>
  <c r="G808" i="17" a="1"/>
  <c r="G808" i="17" s="1"/>
  <c r="C809" i="17" a="1"/>
  <c r="C809" i="17" s="1"/>
  <c r="D809" i="17" a="1"/>
  <c r="D809" i="17" s="1"/>
  <c r="E809" i="17" a="1"/>
  <c r="E809" i="17" s="1"/>
  <c r="F809" i="17" a="1"/>
  <c r="F809" i="17" s="1"/>
  <c r="G809" i="17" a="1"/>
  <c r="G809" i="17" s="1"/>
  <c r="C810" i="17" a="1"/>
  <c r="C810" i="17" s="1"/>
  <c r="D810" i="17" a="1"/>
  <c r="D810" i="17" s="1"/>
  <c r="E810" i="17" a="1"/>
  <c r="E810" i="17" s="1"/>
  <c r="F810" i="17" a="1"/>
  <c r="F810" i="17" s="1"/>
  <c r="G810" i="17" a="1"/>
  <c r="G810" i="17" s="1"/>
  <c r="C811" i="17" a="1"/>
  <c r="C811" i="17" s="1"/>
  <c r="D811" i="17" a="1"/>
  <c r="D811" i="17" s="1"/>
  <c r="E811" i="17" a="1"/>
  <c r="E811" i="17" s="1"/>
  <c r="F811" i="17" a="1"/>
  <c r="F811" i="17" s="1"/>
  <c r="G811" i="17" a="1"/>
  <c r="G811" i="17" s="1"/>
  <c r="C812" i="17" a="1"/>
  <c r="C812" i="17" s="1"/>
  <c r="D812" i="17" a="1"/>
  <c r="D812" i="17" s="1"/>
  <c r="E812" i="17" a="1"/>
  <c r="E812" i="17" s="1"/>
  <c r="F812" i="17" a="1"/>
  <c r="F812" i="17" s="1"/>
  <c r="G812" i="17" a="1"/>
  <c r="G812" i="17" s="1"/>
  <c r="C813" i="17" a="1"/>
  <c r="C813" i="17" s="1"/>
  <c r="D813" i="17" a="1"/>
  <c r="D813" i="17" s="1"/>
  <c r="E813" i="17" a="1"/>
  <c r="E813" i="17" s="1"/>
  <c r="F813" i="17" a="1"/>
  <c r="F813" i="17" s="1"/>
  <c r="G813" i="17" a="1"/>
  <c r="G813" i="17" s="1"/>
  <c r="C814" i="17" a="1"/>
  <c r="C814" i="17" s="1"/>
  <c r="D814" i="17" a="1"/>
  <c r="D814" i="17" s="1"/>
  <c r="E814" i="17" a="1"/>
  <c r="E814" i="17" s="1"/>
  <c r="F814" i="17" a="1"/>
  <c r="F814" i="17" s="1"/>
  <c r="G814" i="17" a="1"/>
  <c r="G814" i="17" s="1"/>
  <c r="C815" i="17" a="1"/>
  <c r="C815" i="17" s="1"/>
  <c r="D815" i="17" a="1"/>
  <c r="D815" i="17" s="1"/>
  <c r="E815" i="17" a="1"/>
  <c r="E815" i="17" s="1"/>
  <c r="F815" i="17" a="1"/>
  <c r="F815" i="17" s="1"/>
  <c r="G815" i="17" a="1"/>
  <c r="G815" i="17" s="1"/>
  <c r="C816" i="17" a="1"/>
  <c r="C816" i="17" s="1"/>
  <c r="D816" i="17" a="1"/>
  <c r="D816" i="17" s="1"/>
  <c r="E816" i="17" a="1"/>
  <c r="E816" i="17" s="1"/>
  <c r="F816" i="17" a="1"/>
  <c r="F816" i="17" s="1"/>
  <c r="G816" i="17" a="1"/>
  <c r="G816" i="17" s="1"/>
  <c r="C817" i="17" a="1"/>
  <c r="C817" i="17" s="1"/>
  <c r="D817" i="17" a="1"/>
  <c r="D817" i="17" s="1"/>
  <c r="E817" i="17" a="1"/>
  <c r="E817" i="17" s="1"/>
  <c r="F817" i="17" a="1"/>
  <c r="F817" i="17" s="1"/>
  <c r="G817" i="17" a="1"/>
  <c r="G817" i="17" s="1"/>
  <c r="C818" i="17" a="1"/>
  <c r="C818" i="17" s="1"/>
  <c r="D818" i="17" a="1"/>
  <c r="D818" i="17" s="1"/>
  <c r="E818" i="17" a="1"/>
  <c r="E818" i="17" s="1"/>
  <c r="F818" i="17" a="1"/>
  <c r="F818" i="17" s="1"/>
  <c r="G818" i="17" a="1"/>
  <c r="G818" i="17" s="1"/>
  <c r="C819" i="17" a="1"/>
  <c r="C819" i="17" s="1"/>
  <c r="D819" i="17" a="1"/>
  <c r="D819" i="17" s="1"/>
  <c r="E819" i="17" a="1"/>
  <c r="E819" i="17" s="1"/>
  <c r="F819" i="17" a="1"/>
  <c r="F819" i="17" s="1"/>
  <c r="G819" i="17" a="1"/>
  <c r="G819" i="17" s="1"/>
  <c r="C820" i="17" a="1"/>
  <c r="C820" i="17" s="1"/>
  <c r="D820" i="17" a="1"/>
  <c r="D820" i="17" s="1"/>
  <c r="E820" i="17" a="1"/>
  <c r="E820" i="17" s="1"/>
  <c r="F820" i="17" a="1"/>
  <c r="F820" i="17" s="1"/>
  <c r="G820" i="17" a="1"/>
  <c r="G820" i="17" s="1"/>
  <c r="C821" i="17" a="1"/>
  <c r="C821" i="17" s="1"/>
  <c r="D821" i="17" a="1"/>
  <c r="D821" i="17" s="1"/>
  <c r="E821" i="17" a="1"/>
  <c r="E821" i="17" s="1"/>
  <c r="F821" i="17" a="1"/>
  <c r="F821" i="17" s="1"/>
  <c r="G821" i="17" a="1"/>
  <c r="G821" i="17" s="1"/>
  <c r="C822" i="17" a="1"/>
  <c r="C822" i="17" s="1"/>
  <c r="D822" i="17" a="1"/>
  <c r="D822" i="17" s="1"/>
  <c r="E822" i="17" a="1"/>
  <c r="E822" i="17" s="1"/>
  <c r="F822" i="17" a="1"/>
  <c r="F822" i="17" s="1"/>
  <c r="G822" i="17" a="1"/>
  <c r="G822" i="17" s="1"/>
  <c r="C823" i="17" a="1"/>
  <c r="C823" i="17" s="1"/>
  <c r="D823" i="17" a="1"/>
  <c r="D823" i="17" s="1"/>
  <c r="E823" i="17" a="1"/>
  <c r="E823" i="17" s="1"/>
  <c r="F823" i="17" a="1"/>
  <c r="F823" i="17" s="1"/>
  <c r="G823" i="17" a="1"/>
  <c r="G823" i="17" s="1"/>
  <c r="C824" i="17" a="1"/>
  <c r="C824" i="17" s="1"/>
  <c r="D824" i="17" a="1"/>
  <c r="D824" i="17" s="1"/>
  <c r="E824" i="17" a="1"/>
  <c r="E824" i="17" s="1"/>
  <c r="F824" i="17" a="1"/>
  <c r="F824" i="17" s="1"/>
  <c r="G824" i="17" a="1"/>
  <c r="G824" i="17" s="1"/>
  <c r="C825" i="17" a="1"/>
  <c r="C825" i="17" s="1"/>
  <c r="D825" i="17" a="1"/>
  <c r="D825" i="17" s="1"/>
  <c r="E825" i="17" a="1"/>
  <c r="E825" i="17" s="1"/>
  <c r="F825" i="17" a="1"/>
  <c r="F825" i="17" s="1"/>
  <c r="G825" i="17" a="1"/>
  <c r="G825" i="17" s="1"/>
  <c r="C826" i="17" a="1"/>
  <c r="C826" i="17" s="1"/>
  <c r="D826" i="17" a="1"/>
  <c r="D826" i="17" s="1"/>
  <c r="E826" i="17" a="1"/>
  <c r="E826" i="17" s="1"/>
  <c r="F826" i="17" a="1"/>
  <c r="F826" i="17" s="1"/>
  <c r="G826" i="17" a="1"/>
  <c r="G826" i="17" s="1"/>
  <c r="C827" i="17" a="1"/>
  <c r="C827" i="17" s="1"/>
  <c r="D827" i="17" a="1"/>
  <c r="D827" i="17" s="1"/>
  <c r="E827" i="17" a="1"/>
  <c r="E827" i="17" s="1"/>
  <c r="F827" i="17" a="1"/>
  <c r="F827" i="17" s="1"/>
  <c r="G827" i="17" a="1"/>
  <c r="G827" i="17" s="1"/>
  <c r="C828" i="17" a="1"/>
  <c r="C828" i="17" s="1"/>
  <c r="D828" i="17" a="1"/>
  <c r="D828" i="17" s="1"/>
  <c r="E828" i="17" a="1"/>
  <c r="E828" i="17" s="1"/>
  <c r="F828" i="17" a="1"/>
  <c r="F828" i="17" s="1"/>
  <c r="G828" i="17" a="1"/>
  <c r="G828" i="17" s="1"/>
  <c r="C829" i="17" a="1"/>
  <c r="C829" i="17" s="1"/>
  <c r="D829" i="17" a="1"/>
  <c r="D829" i="17" s="1"/>
  <c r="E829" i="17" a="1"/>
  <c r="E829" i="17" s="1"/>
  <c r="F829" i="17" a="1"/>
  <c r="F829" i="17" s="1"/>
  <c r="G829" i="17" a="1"/>
  <c r="G829" i="17" s="1"/>
  <c r="C830" i="17" a="1"/>
  <c r="C830" i="17" s="1"/>
  <c r="D830" i="17" a="1"/>
  <c r="D830" i="17" s="1"/>
  <c r="E830" i="17" a="1"/>
  <c r="E830" i="17" s="1"/>
  <c r="F830" i="17" a="1"/>
  <c r="F830" i="17" s="1"/>
  <c r="G830" i="17" a="1"/>
  <c r="G830" i="17" s="1"/>
  <c r="C831" i="17" a="1"/>
  <c r="C831" i="17" s="1"/>
  <c r="D831" i="17" a="1"/>
  <c r="D831" i="17" s="1"/>
  <c r="E831" i="17" a="1"/>
  <c r="E831" i="17" s="1"/>
  <c r="F831" i="17" a="1"/>
  <c r="F831" i="17" s="1"/>
  <c r="G831" i="17" a="1"/>
  <c r="G831" i="17" s="1"/>
  <c r="C832" i="17" a="1"/>
  <c r="C832" i="17" s="1"/>
  <c r="D832" i="17" a="1"/>
  <c r="D832" i="17" s="1"/>
  <c r="E832" i="17" a="1"/>
  <c r="E832" i="17" s="1"/>
  <c r="F832" i="17" a="1"/>
  <c r="F832" i="17" s="1"/>
  <c r="G832" i="17" a="1"/>
  <c r="G832" i="17" s="1"/>
  <c r="C833" i="17" a="1"/>
  <c r="C833" i="17" s="1"/>
  <c r="D833" i="17" a="1"/>
  <c r="D833" i="17" s="1"/>
  <c r="E833" i="17" a="1"/>
  <c r="E833" i="17" s="1"/>
  <c r="F833" i="17" a="1"/>
  <c r="F833" i="17" s="1"/>
  <c r="G833" i="17" a="1"/>
  <c r="G833" i="17" s="1"/>
  <c r="C834" i="17" a="1"/>
  <c r="C834" i="17" s="1"/>
  <c r="D834" i="17" a="1"/>
  <c r="D834" i="17" s="1"/>
  <c r="E834" i="17" a="1"/>
  <c r="E834" i="17" s="1"/>
  <c r="F834" i="17" a="1"/>
  <c r="F834" i="17" s="1"/>
  <c r="G834" i="17" a="1"/>
  <c r="G834" i="17" s="1"/>
  <c r="C835" i="17" a="1"/>
  <c r="C835" i="17" s="1"/>
  <c r="D835" i="17" a="1"/>
  <c r="D835" i="17" s="1"/>
  <c r="E835" i="17" a="1"/>
  <c r="E835" i="17" s="1"/>
  <c r="F835" i="17" a="1"/>
  <c r="F835" i="17" s="1"/>
  <c r="G835" i="17" a="1"/>
  <c r="G835" i="17" s="1"/>
  <c r="C836" i="17" a="1"/>
  <c r="C836" i="17" s="1"/>
  <c r="D836" i="17" a="1"/>
  <c r="D836" i="17" s="1"/>
  <c r="E836" i="17" a="1"/>
  <c r="E836" i="17" s="1"/>
  <c r="F836" i="17" a="1"/>
  <c r="F836" i="17" s="1"/>
  <c r="G836" i="17" a="1"/>
  <c r="G836" i="17" s="1"/>
  <c r="C837" i="17" a="1"/>
  <c r="C837" i="17" s="1"/>
  <c r="D837" i="17" a="1"/>
  <c r="D837" i="17" s="1"/>
  <c r="E837" i="17" a="1"/>
  <c r="E837" i="17" s="1"/>
  <c r="F837" i="17" a="1"/>
  <c r="F837" i="17" s="1"/>
  <c r="G837" i="17" a="1"/>
  <c r="G837" i="17" s="1"/>
  <c r="C838" i="17" a="1"/>
  <c r="C838" i="17" s="1"/>
  <c r="D838" i="17" a="1"/>
  <c r="D838" i="17" s="1"/>
  <c r="E838" i="17" a="1"/>
  <c r="E838" i="17" s="1"/>
  <c r="F838" i="17" a="1"/>
  <c r="F838" i="17" s="1"/>
  <c r="G838" i="17" a="1"/>
  <c r="G838" i="17" s="1"/>
  <c r="C839" i="17" a="1"/>
  <c r="C839" i="17" s="1"/>
  <c r="D839" i="17" a="1"/>
  <c r="D839" i="17" s="1"/>
  <c r="E839" i="17" a="1"/>
  <c r="E839" i="17" s="1"/>
  <c r="F839" i="17" a="1"/>
  <c r="F839" i="17" s="1"/>
  <c r="G839" i="17" a="1"/>
  <c r="G839" i="17" s="1"/>
  <c r="C840" i="17" a="1"/>
  <c r="C840" i="17" s="1"/>
  <c r="D840" i="17" a="1"/>
  <c r="D840" i="17" s="1"/>
  <c r="E840" i="17" a="1"/>
  <c r="E840" i="17" s="1"/>
  <c r="F840" i="17" a="1"/>
  <c r="F840" i="17" s="1"/>
  <c r="G840" i="17" a="1"/>
  <c r="G840" i="17" s="1"/>
  <c r="C841" i="17" a="1"/>
  <c r="C841" i="17" s="1"/>
  <c r="D841" i="17" a="1"/>
  <c r="D841" i="17" s="1"/>
  <c r="E841" i="17" a="1"/>
  <c r="E841" i="17" s="1"/>
  <c r="F841" i="17" a="1"/>
  <c r="F841" i="17" s="1"/>
  <c r="G841" i="17" a="1"/>
  <c r="G841" i="17" s="1"/>
  <c r="C842" i="17" a="1"/>
  <c r="C842" i="17" s="1"/>
  <c r="D842" i="17" a="1"/>
  <c r="D842" i="17" s="1"/>
  <c r="E842" i="17" a="1"/>
  <c r="E842" i="17" s="1"/>
  <c r="F842" i="17" a="1"/>
  <c r="F842" i="17" s="1"/>
  <c r="G842" i="17" a="1"/>
  <c r="G842" i="17" s="1"/>
  <c r="C843" i="17" a="1"/>
  <c r="C843" i="17" s="1"/>
  <c r="D843" i="17" a="1"/>
  <c r="D843" i="17" s="1"/>
  <c r="E843" i="17" a="1"/>
  <c r="E843" i="17" s="1"/>
  <c r="F843" i="17" a="1"/>
  <c r="F843" i="17" s="1"/>
  <c r="G843" i="17" a="1"/>
  <c r="G843" i="17" s="1"/>
  <c r="C844" i="17" a="1"/>
  <c r="C844" i="17" s="1"/>
  <c r="D844" i="17" a="1"/>
  <c r="D844" i="17" s="1"/>
  <c r="E844" i="17" a="1"/>
  <c r="E844" i="17" s="1"/>
  <c r="F844" i="17" a="1"/>
  <c r="F844" i="17" s="1"/>
  <c r="G844" i="17" a="1"/>
  <c r="G844" i="17" s="1"/>
  <c r="C845" i="17" a="1"/>
  <c r="C845" i="17" s="1"/>
  <c r="D845" i="17" a="1"/>
  <c r="D845" i="17" s="1"/>
  <c r="E845" i="17" a="1"/>
  <c r="E845" i="17" s="1"/>
  <c r="F845" i="17" a="1"/>
  <c r="F845" i="17" s="1"/>
  <c r="G845" i="17" a="1"/>
  <c r="G845" i="17" s="1"/>
  <c r="C846" i="17" a="1"/>
  <c r="C846" i="17" s="1"/>
  <c r="D846" i="17" a="1"/>
  <c r="D846" i="17" s="1"/>
  <c r="E846" i="17" a="1"/>
  <c r="E846" i="17" s="1"/>
  <c r="F846" i="17" a="1"/>
  <c r="F846" i="17" s="1"/>
  <c r="G846" i="17" a="1"/>
  <c r="G846" i="17" s="1"/>
  <c r="C847" i="17" a="1"/>
  <c r="C847" i="17" s="1"/>
  <c r="D847" i="17" a="1"/>
  <c r="D847" i="17" s="1"/>
  <c r="E847" i="17" a="1"/>
  <c r="E847" i="17" s="1"/>
  <c r="F847" i="17" a="1"/>
  <c r="F847" i="17" s="1"/>
  <c r="G847" i="17" a="1"/>
  <c r="G847" i="17" s="1"/>
  <c r="C848" i="17" a="1"/>
  <c r="C848" i="17" s="1"/>
  <c r="D848" i="17" a="1"/>
  <c r="D848" i="17" s="1"/>
  <c r="E848" i="17" a="1"/>
  <c r="E848" i="17" s="1"/>
  <c r="F848" i="17" a="1"/>
  <c r="F848" i="17" s="1"/>
  <c r="G848" i="17" a="1"/>
  <c r="G848" i="17" s="1"/>
  <c r="C849" i="17" a="1"/>
  <c r="C849" i="17" s="1"/>
  <c r="D849" i="17" a="1"/>
  <c r="D849" i="17" s="1"/>
  <c r="E849" i="17" a="1"/>
  <c r="E849" i="17" s="1"/>
  <c r="F849" i="17" a="1"/>
  <c r="F849" i="17" s="1"/>
  <c r="G849" i="17" a="1"/>
  <c r="G849" i="17" s="1"/>
  <c r="C850" i="17" a="1"/>
  <c r="C850" i="17" s="1"/>
  <c r="D850" i="17" a="1"/>
  <c r="D850" i="17" s="1"/>
  <c r="E850" i="17" a="1"/>
  <c r="E850" i="17" s="1"/>
  <c r="F850" i="17" a="1"/>
  <c r="F850" i="17" s="1"/>
  <c r="G850" i="17" a="1"/>
  <c r="G850" i="17" s="1"/>
  <c r="C851" i="17" a="1"/>
  <c r="C851" i="17" s="1"/>
  <c r="D851" i="17" a="1"/>
  <c r="D851" i="17" s="1"/>
  <c r="E851" i="17" a="1"/>
  <c r="E851" i="17" s="1"/>
  <c r="F851" i="17" a="1"/>
  <c r="F851" i="17" s="1"/>
  <c r="G851" i="17" a="1"/>
  <c r="G851" i="17" s="1"/>
  <c r="C852" i="17" a="1"/>
  <c r="C852" i="17" s="1"/>
  <c r="D852" i="17" a="1"/>
  <c r="D852" i="17" s="1"/>
  <c r="E852" i="17" a="1"/>
  <c r="E852" i="17" s="1"/>
  <c r="F852" i="17" a="1"/>
  <c r="F852" i="17" s="1"/>
  <c r="G852" i="17" a="1"/>
  <c r="G852" i="17" s="1"/>
  <c r="C853" i="17" a="1"/>
  <c r="C853" i="17" s="1"/>
  <c r="D853" i="17" a="1"/>
  <c r="D853" i="17" s="1"/>
  <c r="E853" i="17" a="1"/>
  <c r="E853" i="17" s="1"/>
  <c r="F853" i="17" a="1"/>
  <c r="F853" i="17" s="1"/>
  <c r="G853" i="17" a="1"/>
  <c r="G853" i="17" s="1"/>
  <c r="C854" i="17" a="1"/>
  <c r="C854" i="17" s="1"/>
  <c r="D854" i="17" a="1"/>
  <c r="D854" i="17" s="1"/>
  <c r="E854" i="17" a="1"/>
  <c r="E854" i="17" s="1"/>
  <c r="F854" i="17" a="1"/>
  <c r="F854" i="17" s="1"/>
  <c r="G854" i="17" a="1"/>
  <c r="G854" i="17" s="1"/>
  <c r="C855" i="17" a="1"/>
  <c r="C855" i="17" s="1"/>
  <c r="D855" i="17" a="1"/>
  <c r="D855" i="17" s="1"/>
  <c r="E855" i="17" a="1"/>
  <c r="E855" i="17" s="1"/>
  <c r="F855" i="17" a="1"/>
  <c r="F855" i="17" s="1"/>
  <c r="G855" i="17" a="1"/>
  <c r="G855" i="17" s="1"/>
  <c r="C856" i="17" a="1"/>
  <c r="C856" i="17" s="1"/>
  <c r="D856" i="17" a="1"/>
  <c r="D856" i="17" s="1"/>
  <c r="E856" i="17" a="1"/>
  <c r="E856" i="17" s="1"/>
  <c r="F856" i="17" a="1"/>
  <c r="F856" i="17" s="1"/>
  <c r="G856" i="17" a="1"/>
  <c r="G856" i="17" s="1"/>
  <c r="C857" i="17" a="1"/>
  <c r="C857" i="17" s="1"/>
  <c r="D857" i="17" a="1"/>
  <c r="D857" i="17" s="1"/>
  <c r="E857" i="17" a="1"/>
  <c r="E857" i="17" s="1"/>
  <c r="F857" i="17" a="1"/>
  <c r="F857" i="17" s="1"/>
  <c r="G857" i="17" a="1"/>
  <c r="G857" i="17" s="1"/>
  <c r="C858" i="17" a="1"/>
  <c r="C858" i="17" s="1"/>
  <c r="D858" i="17" a="1"/>
  <c r="D858" i="17" s="1"/>
  <c r="E858" i="17" a="1"/>
  <c r="E858" i="17" s="1"/>
  <c r="F858" i="17" a="1"/>
  <c r="F858" i="17" s="1"/>
  <c r="G858" i="17" a="1"/>
  <c r="G858" i="17" s="1"/>
  <c r="C859" i="17" a="1"/>
  <c r="C859" i="17" s="1"/>
  <c r="D859" i="17" a="1"/>
  <c r="D859" i="17" s="1"/>
  <c r="E859" i="17" a="1"/>
  <c r="E859" i="17" s="1"/>
  <c r="F859" i="17" a="1"/>
  <c r="F859" i="17" s="1"/>
  <c r="G859" i="17" a="1"/>
  <c r="G859" i="17" s="1"/>
  <c r="C860" i="17" a="1"/>
  <c r="C860" i="17" s="1"/>
  <c r="D860" i="17" a="1"/>
  <c r="D860" i="17" s="1"/>
  <c r="E860" i="17" a="1"/>
  <c r="E860" i="17" s="1"/>
  <c r="F860" i="17" a="1"/>
  <c r="F860" i="17" s="1"/>
  <c r="G860" i="17" a="1"/>
  <c r="G860" i="17" s="1"/>
  <c r="C861" i="17" a="1"/>
  <c r="C861" i="17" s="1"/>
  <c r="D861" i="17" a="1"/>
  <c r="D861" i="17" s="1"/>
  <c r="E861" i="17" a="1"/>
  <c r="E861" i="17" s="1"/>
  <c r="F861" i="17" a="1"/>
  <c r="F861" i="17" s="1"/>
  <c r="G861" i="17" a="1"/>
  <c r="G861" i="17" s="1"/>
  <c r="C862" i="17" a="1"/>
  <c r="C862" i="17" s="1"/>
  <c r="D862" i="17" a="1"/>
  <c r="D862" i="17" s="1"/>
  <c r="E862" i="17" a="1"/>
  <c r="E862" i="17" s="1"/>
  <c r="F862" i="17" a="1"/>
  <c r="F862" i="17" s="1"/>
  <c r="G862" i="17" a="1"/>
  <c r="G862" i="17" s="1"/>
  <c r="C863" i="17" a="1"/>
  <c r="C863" i="17" s="1"/>
  <c r="D863" i="17" a="1"/>
  <c r="D863" i="17" s="1"/>
  <c r="E863" i="17" a="1"/>
  <c r="E863" i="17" s="1"/>
  <c r="F863" i="17" a="1"/>
  <c r="F863" i="17" s="1"/>
  <c r="G863" i="17" a="1"/>
  <c r="G863" i="17" s="1"/>
  <c r="C864" i="17" a="1"/>
  <c r="C864" i="17" s="1"/>
  <c r="D864" i="17" a="1"/>
  <c r="D864" i="17" s="1"/>
  <c r="E864" i="17" a="1"/>
  <c r="E864" i="17" s="1"/>
  <c r="F864" i="17" a="1"/>
  <c r="F864" i="17" s="1"/>
  <c r="G864" i="17" a="1"/>
  <c r="G864" i="17" s="1"/>
  <c r="C865" i="17" a="1"/>
  <c r="C865" i="17" s="1"/>
  <c r="D865" i="17" a="1"/>
  <c r="D865" i="17" s="1"/>
  <c r="E865" i="17" a="1"/>
  <c r="E865" i="17" s="1"/>
  <c r="F865" i="17" a="1"/>
  <c r="F865" i="17" s="1"/>
  <c r="G865" i="17" a="1"/>
  <c r="G865" i="17" s="1"/>
  <c r="C866" i="17" a="1"/>
  <c r="C866" i="17" s="1"/>
  <c r="D866" i="17" a="1"/>
  <c r="D866" i="17" s="1"/>
  <c r="E866" i="17" a="1"/>
  <c r="E866" i="17" s="1"/>
  <c r="F866" i="17" a="1"/>
  <c r="F866" i="17" s="1"/>
  <c r="G866" i="17" a="1"/>
  <c r="G866" i="17" s="1"/>
  <c r="C867" i="17" a="1"/>
  <c r="C867" i="17" s="1"/>
  <c r="D867" i="17" a="1"/>
  <c r="D867" i="17" s="1"/>
  <c r="E867" i="17" a="1"/>
  <c r="E867" i="17" s="1"/>
  <c r="F867" i="17" a="1"/>
  <c r="F867" i="17" s="1"/>
  <c r="G867" i="17" a="1"/>
  <c r="G867" i="17" s="1"/>
  <c r="C868" i="17" a="1"/>
  <c r="C868" i="17" s="1"/>
  <c r="D868" i="17" a="1"/>
  <c r="D868" i="17" s="1"/>
  <c r="E868" i="17" a="1"/>
  <c r="E868" i="17" s="1"/>
  <c r="F868" i="17" a="1"/>
  <c r="F868" i="17" s="1"/>
  <c r="G868" i="17" a="1"/>
  <c r="G868" i="17" s="1"/>
  <c r="C869" i="17" a="1"/>
  <c r="C869" i="17" s="1"/>
  <c r="D869" i="17" a="1"/>
  <c r="D869" i="17" s="1"/>
  <c r="E869" i="17" a="1"/>
  <c r="E869" i="17" s="1"/>
  <c r="F869" i="17" a="1"/>
  <c r="F869" i="17" s="1"/>
  <c r="G869" i="17" a="1"/>
  <c r="G869" i="17" s="1"/>
  <c r="C870" i="17" a="1"/>
  <c r="C870" i="17" s="1"/>
  <c r="D870" i="17" a="1"/>
  <c r="D870" i="17" s="1"/>
  <c r="E870" i="17" a="1"/>
  <c r="E870" i="17" s="1"/>
  <c r="F870" i="17" a="1"/>
  <c r="F870" i="17" s="1"/>
  <c r="G870" i="17" a="1"/>
  <c r="G870" i="17" s="1"/>
  <c r="C871" i="17" a="1"/>
  <c r="C871" i="17" s="1"/>
  <c r="D871" i="17" a="1"/>
  <c r="D871" i="17" s="1"/>
  <c r="E871" i="17" a="1"/>
  <c r="E871" i="17" s="1"/>
  <c r="F871" i="17" a="1"/>
  <c r="F871" i="17" s="1"/>
  <c r="G871" i="17" a="1"/>
  <c r="G871" i="17" s="1"/>
  <c r="C872" i="17" a="1"/>
  <c r="C872" i="17" s="1"/>
  <c r="D872" i="17" a="1"/>
  <c r="D872" i="17" s="1"/>
  <c r="E872" i="17" a="1"/>
  <c r="E872" i="17" s="1"/>
  <c r="F872" i="17" a="1"/>
  <c r="F872" i="17" s="1"/>
  <c r="G872" i="17" a="1"/>
  <c r="G872" i="17" s="1"/>
  <c r="C873" i="17" a="1"/>
  <c r="C873" i="17" s="1"/>
  <c r="D873" i="17" a="1"/>
  <c r="D873" i="17" s="1"/>
  <c r="E873" i="17" a="1"/>
  <c r="E873" i="17" s="1"/>
  <c r="F873" i="17" a="1"/>
  <c r="F873" i="17" s="1"/>
  <c r="G873" i="17" a="1"/>
  <c r="G873" i="17" s="1"/>
  <c r="C874" i="17" a="1"/>
  <c r="C874" i="17" s="1"/>
  <c r="D874" i="17" a="1"/>
  <c r="D874" i="17" s="1"/>
  <c r="E874" i="17" a="1"/>
  <c r="E874" i="17" s="1"/>
  <c r="F874" i="17" a="1"/>
  <c r="F874" i="17" s="1"/>
  <c r="G874" i="17" a="1"/>
  <c r="G874" i="17" s="1"/>
  <c r="C875" i="17" a="1"/>
  <c r="C875" i="17" s="1"/>
  <c r="D875" i="17" a="1"/>
  <c r="D875" i="17" s="1"/>
  <c r="E875" i="17" a="1"/>
  <c r="E875" i="17" s="1"/>
  <c r="F875" i="17" a="1"/>
  <c r="F875" i="17" s="1"/>
  <c r="G875" i="17" a="1"/>
  <c r="G875" i="17" s="1"/>
  <c r="C876" i="17" a="1"/>
  <c r="C876" i="17" s="1"/>
  <c r="D876" i="17" a="1"/>
  <c r="D876" i="17" s="1"/>
  <c r="E876" i="17" a="1"/>
  <c r="E876" i="17" s="1"/>
  <c r="F876" i="17" a="1"/>
  <c r="F876" i="17" s="1"/>
  <c r="G876" i="17" a="1"/>
  <c r="G876" i="17" s="1"/>
  <c r="C877" i="17" a="1"/>
  <c r="C877" i="17" s="1"/>
  <c r="D877" i="17" a="1"/>
  <c r="D877" i="17" s="1"/>
  <c r="E877" i="17" a="1"/>
  <c r="E877" i="17" s="1"/>
  <c r="F877" i="17" a="1"/>
  <c r="F877" i="17" s="1"/>
  <c r="G877" i="17" a="1"/>
  <c r="G877" i="17" s="1"/>
  <c r="C878" i="17" a="1"/>
  <c r="C878" i="17" s="1"/>
  <c r="D878" i="17" a="1"/>
  <c r="D878" i="17" s="1"/>
  <c r="E878" i="17" a="1"/>
  <c r="E878" i="17" s="1"/>
  <c r="F878" i="17" a="1"/>
  <c r="F878" i="17" s="1"/>
  <c r="G878" i="17" a="1"/>
  <c r="G878" i="17" s="1"/>
  <c r="C879" i="17" a="1"/>
  <c r="C879" i="17" s="1"/>
  <c r="D879" i="17" a="1"/>
  <c r="D879" i="17" s="1"/>
  <c r="E879" i="17" a="1"/>
  <c r="E879" i="17" s="1"/>
  <c r="F879" i="17" a="1"/>
  <c r="F879" i="17" s="1"/>
  <c r="G879" i="17" a="1"/>
  <c r="G879" i="17" s="1"/>
  <c r="C880" i="17" a="1"/>
  <c r="C880" i="17" s="1"/>
  <c r="D880" i="17" a="1"/>
  <c r="D880" i="17" s="1"/>
  <c r="E880" i="17" a="1"/>
  <c r="E880" i="17" s="1"/>
  <c r="F880" i="17" a="1"/>
  <c r="F880" i="17" s="1"/>
  <c r="G880" i="17" a="1"/>
  <c r="G880" i="17" s="1"/>
  <c r="C881" i="17" a="1"/>
  <c r="C881" i="17" s="1"/>
  <c r="D881" i="17" a="1"/>
  <c r="D881" i="17" s="1"/>
  <c r="E881" i="17" a="1"/>
  <c r="E881" i="17" s="1"/>
  <c r="F881" i="17" a="1"/>
  <c r="F881" i="17" s="1"/>
  <c r="G881" i="17" a="1"/>
  <c r="G881" i="17" s="1"/>
  <c r="C882" i="17" a="1"/>
  <c r="C882" i="17" s="1"/>
  <c r="D882" i="17" a="1"/>
  <c r="D882" i="17" s="1"/>
  <c r="E882" i="17" a="1"/>
  <c r="E882" i="17" s="1"/>
  <c r="F882" i="17" a="1"/>
  <c r="F882" i="17" s="1"/>
  <c r="G882" i="17" a="1"/>
  <c r="G882" i="17" s="1"/>
  <c r="C883" i="17" a="1"/>
  <c r="C883" i="17" s="1"/>
  <c r="D883" i="17" a="1"/>
  <c r="D883" i="17" s="1"/>
  <c r="E883" i="17" a="1"/>
  <c r="E883" i="17" s="1"/>
  <c r="F883" i="17" a="1"/>
  <c r="F883" i="17" s="1"/>
  <c r="G883" i="17" a="1"/>
  <c r="G883" i="17" s="1"/>
  <c r="C884" i="17" a="1"/>
  <c r="C884" i="17" s="1"/>
  <c r="D884" i="17" a="1"/>
  <c r="D884" i="17" s="1"/>
  <c r="E884" i="17" a="1"/>
  <c r="E884" i="17" s="1"/>
  <c r="F884" i="17" a="1"/>
  <c r="F884" i="17" s="1"/>
  <c r="G884" i="17" a="1"/>
  <c r="G884" i="17" s="1"/>
  <c r="C885" i="17" a="1"/>
  <c r="C885" i="17" s="1"/>
  <c r="D885" i="17" a="1"/>
  <c r="D885" i="17" s="1"/>
  <c r="E885" i="17" a="1"/>
  <c r="E885" i="17" s="1"/>
  <c r="F885" i="17" a="1"/>
  <c r="F885" i="17" s="1"/>
  <c r="G885" i="17" a="1"/>
  <c r="G885" i="17" s="1"/>
  <c r="C886" i="17" a="1"/>
  <c r="C886" i="17" s="1"/>
  <c r="D886" i="17" a="1"/>
  <c r="D886" i="17" s="1"/>
  <c r="E886" i="17" a="1"/>
  <c r="E886" i="17" s="1"/>
  <c r="F886" i="17" a="1"/>
  <c r="F886" i="17" s="1"/>
  <c r="G886" i="17" a="1"/>
  <c r="G886" i="17" s="1"/>
  <c r="C887" i="17" a="1"/>
  <c r="C887" i="17" s="1"/>
  <c r="D887" i="17" a="1"/>
  <c r="D887" i="17" s="1"/>
  <c r="E887" i="17" a="1"/>
  <c r="E887" i="17" s="1"/>
  <c r="F887" i="17" a="1"/>
  <c r="F887" i="17" s="1"/>
  <c r="G887" i="17" a="1"/>
  <c r="G887" i="17" s="1"/>
  <c r="C888" i="17" a="1"/>
  <c r="C888" i="17" s="1"/>
  <c r="D888" i="17" a="1"/>
  <c r="D888" i="17" s="1"/>
  <c r="E888" i="17" a="1"/>
  <c r="E888" i="17" s="1"/>
  <c r="F888" i="17" a="1"/>
  <c r="F888" i="17" s="1"/>
  <c r="G888" i="17" a="1"/>
  <c r="G888" i="17" s="1"/>
  <c r="C889" i="17" a="1"/>
  <c r="C889" i="17" s="1"/>
  <c r="D889" i="17" a="1"/>
  <c r="D889" i="17" s="1"/>
  <c r="E889" i="17" a="1"/>
  <c r="E889" i="17" s="1"/>
  <c r="F889" i="17" a="1"/>
  <c r="F889" i="17" s="1"/>
  <c r="G889" i="17" a="1"/>
  <c r="G889" i="17" s="1"/>
  <c r="C890" i="17" a="1"/>
  <c r="C890" i="17" s="1"/>
  <c r="D890" i="17" a="1"/>
  <c r="D890" i="17" s="1"/>
  <c r="E890" i="17" a="1"/>
  <c r="E890" i="17" s="1"/>
  <c r="F890" i="17" a="1"/>
  <c r="F890" i="17" s="1"/>
  <c r="G890" i="17" a="1"/>
  <c r="G890" i="17" s="1"/>
  <c r="C891" i="17" a="1"/>
  <c r="C891" i="17" s="1"/>
  <c r="D891" i="17" a="1"/>
  <c r="D891" i="17" s="1"/>
  <c r="E891" i="17" a="1"/>
  <c r="E891" i="17" s="1"/>
  <c r="F891" i="17" a="1"/>
  <c r="F891" i="17" s="1"/>
  <c r="G891" i="17" a="1"/>
  <c r="G891" i="17" s="1"/>
  <c r="C892" i="17" a="1"/>
  <c r="C892" i="17" s="1"/>
  <c r="D892" i="17" a="1"/>
  <c r="D892" i="17" s="1"/>
  <c r="E892" i="17" a="1"/>
  <c r="E892" i="17" s="1"/>
  <c r="F892" i="17" a="1"/>
  <c r="F892" i="17" s="1"/>
  <c r="G892" i="17" a="1"/>
  <c r="G892" i="17" s="1"/>
  <c r="C893" i="17" a="1"/>
  <c r="C893" i="17" s="1"/>
  <c r="D893" i="17" a="1"/>
  <c r="D893" i="17" s="1"/>
  <c r="E893" i="17" a="1"/>
  <c r="E893" i="17" s="1"/>
  <c r="F893" i="17" a="1"/>
  <c r="F893" i="17" s="1"/>
  <c r="G893" i="17" a="1"/>
  <c r="G893" i="17" s="1"/>
  <c r="C894" i="17" a="1"/>
  <c r="C894" i="17" s="1"/>
  <c r="D894" i="17" a="1"/>
  <c r="D894" i="17" s="1"/>
  <c r="E894" i="17" a="1"/>
  <c r="E894" i="17" s="1"/>
  <c r="F894" i="17" a="1"/>
  <c r="F894" i="17" s="1"/>
  <c r="G894" i="17" a="1"/>
  <c r="G894" i="17" s="1"/>
  <c r="C895" i="17" a="1"/>
  <c r="C895" i="17" s="1"/>
  <c r="D895" i="17" a="1"/>
  <c r="D895" i="17" s="1"/>
  <c r="E895" i="17" a="1"/>
  <c r="E895" i="17" s="1"/>
  <c r="F895" i="17" a="1"/>
  <c r="F895" i="17" s="1"/>
  <c r="G895" i="17" a="1"/>
  <c r="G895" i="17" s="1"/>
  <c r="C896" i="17" a="1"/>
  <c r="C896" i="17" s="1"/>
  <c r="D896" i="17" a="1"/>
  <c r="D896" i="17" s="1"/>
  <c r="E896" i="17" a="1"/>
  <c r="E896" i="17" s="1"/>
  <c r="F896" i="17" a="1"/>
  <c r="F896" i="17" s="1"/>
  <c r="G896" i="17" a="1"/>
  <c r="G896" i="17" s="1"/>
  <c r="C897" i="17" a="1"/>
  <c r="C897" i="17" s="1"/>
  <c r="D897" i="17" a="1"/>
  <c r="D897" i="17" s="1"/>
  <c r="E897" i="17" a="1"/>
  <c r="E897" i="17" s="1"/>
  <c r="F897" i="17" a="1"/>
  <c r="F897" i="17" s="1"/>
  <c r="G897" i="17" a="1"/>
  <c r="G897" i="17" s="1"/>
  <c r="C898" i="17" a="1"/>
  <c r="C898" i="17" s="1"/>
  <c r="D898" i="17" a="1"/>
  <c r="D898" i="17" s="1"/>
  <c r="E898" i="17" a="1"/>
  <c r="E898" i="17" s="1"/>
  <c r="F898" i="17" a="1"/>
  <c r="F898" i="17" s="1"/>
  <c r="G898" i="17" a="1"/>
  <c r="G898" i="17" s="1"/>
  <c r="C899" i="17" a="1"/>
  <c r="C899" i="17" s="1"/>
  <c r="D899" i="17" a="1"/>
  <c r="D899" i="17" s="1"/>
  <c r="E899" i="17" a="1"/>
  <c r="E899" i="17" s="1"/>
  <c r="F899" i="17" a="1"/>
  <c r="F899" i="17" s="1"/>
  <c r="G899" i="17" a="1"/>
  <c r="G899" i="17" s="1"/>
  <c r="C900" i="17" a="1"/>
  <c r="C900" i="17" s="1"/>
  <c r="D900" i="17" a="1"/>
  <c r="D900" i="17" s="1"/>
  <c r="E900" i="17" a="1"/>
  <c r="E900" i="17" s="1"/>
  <c r="F900" i="17" a="1"/>
  <c r="F900" i="17" s="1"/>
  <c r="G900" i="17" a="1"/>
  <c r="G900" i="17" s="1"/>
  <c r="C901" i="17" a="1"/>
  <c r="C901" i="17" s="1"/>
  <c r="D901" i="17" a="1"/>
  <c r="D901" i="17" s="1"/>
  <c r="E901" i="17" a="1"/>
  <c r="E901" i="17" s="1"/>
  <c r="F901" i="17" a="1"/>
  <c r="F901" i="17" s="1"/>
  <c r="G901" i="17" a="1"/>
  <c r="G901" i="17" s="1"/>
  <c r="C3" i="19" l="1"/>
  <c r="C2" i="19"/>
  <c r="C4" i="19"/>
  <c r="C2" i="17" l="1" a="1"/>
  <c r="C2" i="17" s="1"/>
  <c r="D2" i="17" a="1"/>
  <c r="D2" i="17" s="1"/>
  <c r="E2" i="17" a="1"/>
  <c r="E2" i="17" s="1"/>
  <c r="F2" i="17" a="1"/>
  <c r="F2" i="17" s="1"/>
  <c r="K2" i="17" s="1"/>
  <c r="G2" i="17" a="1"/>
  <c r="G2" i="17" s="1"/>
  <c r="H2" i="17" a="1"/>
  <c r="H2" i="17" s="1"/>
  <c r="I2" i="17" a="1"/>
  <c r="I2" i="17" s="1"/>
  <c r="J2" i="17" a="1"/>
  <c r="J2" i="17" s="1"/>
  <c r="P2" i="17" l="1"/>
  <c r="Q2" i="17"/>
  <c r="M171" i="7"/>
  <c r="M172" i="7"/>
  <c r="M173" i="7"/>
  <c r="M174" i="7"/>
  <c r="M175" i="7"/>
  <c r="M170" i="7"/>
  <c r="M165" i="7"/>
  <c r="M166" i="7"/>
  <c r="M167" i="7"/>
  <c r="M168" i="7"/>
  <c r="M169" i="7"/>
  <c r="M164" i="7"/>
  <c r="M27" i="7"/>
  <c r="M28" i="7"/>
  <c r="M29" i="7"/>
  <c r="M30" i="7"/>
  <c r="M31" i="7"/>
  <c r="M26" i="7"/>
  <c r="M21" i="7"/>
  <c r="M22" i="7"/>
  <c r="M24" i="7"/>
  <c r="M25" i="7"/>
  <c r="I26" i="4"/>
  <c r="I25" i="4"/>
  <c r="I24" i="4"/>
  <c r="I23" i="4"/>
  <c r="I22" i="4"/>
  <c r="I21" i="4"/>
  <c r="I12" i="4"/>
  <c r="I7" i="4"/>
  <c r="J783" i="17" l="1" a="1"/>
  <c r="J783" i="17" s="1"/>
  <c r="J785" i="17" a="1"/>
  <c r="J785" i="17" s="1"/>
  <c r="J787" i="17" a="1"/>
  <c r="J787" i="17" s="1"/>
  <c r="J789" i="17" a="1"/>
  <c r="J789" i="17" s="1"/>
  <c r="J791" i="17" a="1"/>
  <c r="J791" i="17" s="1"/>
  <c r="J793" i="17" a="1"/>
  <c r="J793" i="17" s="1"/>
  <c r="J759" i="17" a="1"/>
  <c r="J759" i="17" s="1"/>
  <c r="J763" i="17" a="1"/>
  <c r="J763" i="17" s="1"/>
  <c r="J761" i="17" a="1"/>
  <c r="J761" i="17" s="1"/>
  <c r="J771" i="17" a="1"/>
  <c r="J771" i="17" s="1"/>
  <c r="J758" i="17" a="1"/>
  <c r="J758" i="17" s="1"/>
  <c r="J760" i="17" a="1"/>
  <c r="J760" i="17" s="1"/>
  <c r="J762" i="17" a="1"/>
  <c r="J762" i="17" s="1"/>
  <c r="J764" i="17" a="1"/>
  <c r="J764" i="17" s="1"/>
  <c r="J766" i="17" a="1"/>
  <c r="J766" i="17" s="1"/>
  <c r="J768" i="17" a="1"/>
  <c r="J768" i="17" s="1"/>
  <c r="J770" i="17" a="1"/>
  <c r="J770" i="17" s="1"/>
  <c r="J772" i="17" a="1"/>
  <c r="J772" i="17" s="1"/>
  <c r="J774" i="17" a="1"/>
  <c r="J774" i="17" s="1"/>
  <c r="J776" i="17" a="1"/>
  <c r="J776" i="17" s="1"/>
  <c r="J778" i="17" a="1"/>
  <c r="J778" i="17" s="1"/>
  <c r="J780" i="17" a="1"/>
  <c r="J780" i="17" s="1"/>
  <c r="J782" i="17" a="1"/>
  <c r="J782" i="17" s="1"/>
  <c r="J784" i="17" a="1"/>
  <c r="J784" i="17" s="1"/>
  <c r="J786" i="17" a="1"/>
  <c r="J786" i="17" s="1"/>
  <c r="J788" i="17" a="1"/>
  <c r="J788" i="17" s="1"/>
  <c r="J765" i="17" a="1"/>
  <c r="J765" i="17" s="1"/>
  <c r="J769" i="17" a="1"/>
  <c r="J769" i="17" s="1"/>
  <c r="J773" i="17" a="1"/>
  <c r="J773" i="17" s="1"/>
  <c r="J790" i="17" a="1"/>
  <c r="J790" i="17" s="1"/>
  <c r="J792" i="17" a="1"/>
  <c r="J792" i="17" s="1"/>
  <c r="J775" i="17" a="1"/>
  <c r="J775" i="17" s="1"/>
  <c r="J781" i="17" a="1"/>
  <c r="J781" i="17" s="1"/>
  <c r="J767" i="17" a="1"/>
  <c r="J767" i="17" s="1"/>
  <c r="J777" i="17" a="1"/>
  <c r="J777" i="17" s="1"/>
  <c r="J779" i="17" a="1"/>
  <c r="J779" i="17" s="1"/>
  <c r="J795" i="17" a="1"/>
  <c r="J795" i="17" s="1"/>
  <c r="J797" i="17" a="1"/>
  <c r="J797" i="17" s="1"/>
  <c r="J799" i="17" a="1"/>
  <c r="J799" i="17" s="1"/>
  <c r="J801" i="17" a="1"/>
  <c r="J801" i="17" s="1"/>
  <c r="J803" i="17" a="1"/>
  <c r="J803" i="17" s="1"/>
  <c r="J805" i="17" a="1"/>
  <c r="J805" i="17" s="1"/>
  <c r="J807" i="17" a="1"/>
  <c r="J807" i="17" s="1"/>
  <c r="J809" i="17" a="1"/>
  <c r="J809" i="17" s="1"/>
  <c r="J811" i="17" a="1"/>
  <c r="J811" i="17" s="1"/>
  <c r="J813" i="17" a="1"/>
  <c r="J813" i="17" s="1"/>
  <c r="J815" i="17" a="1"/>
  <c r="J815" i="17" s="1"/>
  <c r="J817" i="17" a="1"/>
  <c r="J817" i="17" s="1"/>
  <c r="J819" i="17" a="1"/>
  <c r="J819" i="17" s="1"/>
  <c r="J821" i="17" a="1"/>
  <c r="J821" i="17" s="1"/>
  <c r="J823" i="17" a="1"/>
  <c r="J823" i="17" s="1"/>
  <c r="J825" i="17" a="1"/>
  <c r="J825" i="17" s="1"/>
  <c r="J826" i="17" a="1"/>
  <c r="J826" i="17" s="1"/>
  <c r="J827" i="17" a="1"/>
  <c r="J827" i="17" s="1"/>
  <c r="J829" i="17" a="1"/>
  <c r="J829" i="17" s="1"/>
  <c r="J794" i="17" a="1"/>
  <c r="J794" i="17" s="1"/>
  <c r="J796" i="17" a="1"/>
  <c r="J796" i="17" s="1"/>
  <c r="J798" i="17" a="1"/>
  <c r="J798" i="17" s="1"/>
  <c r="J800" i="17" a="1"/>
  <c r="J800" i="17" s="1"/>
  <c r="J802" i="17" a="1"/>
  <c r="J802" i="17" s="1"/>
  <c r="J828" i="17" a="1"/>
  <c r="J828" i="17" s="1"/>
  <c r="J804" i="17" a="1"/>
  <c r="J804" i="17" s="1"/>
  <c r="J806" i="17" a="1"/>
  <c r="J806" i="17" s="1"/>
  <c r="J808" i="17" a="1"/>
  <c r="J808" i="17" s="1"/>
  <c r="J810" i="17" a="1"/>
  <c r="J810" i="17" s="1"/>
  <c r="J812" i="17" a="1"/>
  <c r="J812" i="17" s="1"/>
  <c r="J814" i="17" a="1"/>
  <c r="J814" i="17" s="1"/>
  <c r="J816" i="17" a="1"/>
  <c r="J816" i="17" s="1"/>
  <c r="J818" i="17" a="1"/>
  <c r="J818" i="17" s="1"/>
  <c r="J820" i="17" a="1"/>
  <c r="J820" i="17" s="1"/>
  <c r="J822" i="17" a="1"/>
  <c r="J822" i="17" s="1"/>
  <c r="J824" i="17" a="1"/>
  <c r="J824" i="17" s="1"/>
  <c r="J854" i="17" a="1"/>
  <c r="J854" i="17" s="1"/>
  <c r="J858" i="17" a="1"/>
  <c r="J858" i="17" s="1"/>
  <c r="J862" i="17" a="1"/>
  <c r="J862" i="17" s="1"/>
  <c r="J831" i="17" a="1"/>
  <c r="J831" i="17" s="1"/>
  <c r="J833" i="17" a="1"/>
  <c r="J833" i="17" s="1"/>
  <c r="J835" i="17" a="1"/>
  <c r="J835" i="17" s="1"/>
  <c r="J837" i="17" a="1"/>
  <c r="J837" i="17" s="1"/>
  <c r="J839" i="17" a="1"/>
  <c r="J839" i="17" s="1"/>
  <c r="J841" i="17" a="1"/>
  <c r="J841" i="17" s="1"/>
  <c r="J843" i="17" a="1"/>
  <c r="J843" i="17" s="1"/>
  <c r="J845" i="17" a="1"/>
  <c r="J845" i="17" s="1"/>
  <c r="J847" i="17" a="1"/>
  <c r="J847" i="17" s="1"/>
  <c r="J849" i="17" a="1"/>
  <c r="J849" i="17" s="1"/>
  <c r="J851" i="17" a="1"/>
  <c r="J851" i="17" s="1"/>
  <c r="J853" i="17" a="1"/>
  <c r="J853" i="17" s="1"/>
  <c r="J855" i="17" a="1"/>
  <c r="J855" i="17" s="1"/>
  <c r="J857" i="17" a="1"/>
  <c r="J857" i="17" s="1"/>
  <c r="J859" i="17" a="1"/>
  <c r="J859" i="17" s="1"/>
  <c r="J861" i="17" a="1"/>
  <c r="J861" i="17" s="1"/>
  <c r="J863" i="17" a="1"/>
  <c r="J863" i="17" s="1"/>
  <c r="J865" i="17" a="1"/>
  <c r="J865" i="17" s="1"/>
  <c r="J842" i="17" a="1"/>
  <c r="J842" i="17" s="1"/>
  <c r="J856" i="17" a="1"/>
  <c r="J856" i="17" s="1"/>
  <c r="J860" i="17" a="1"/>
  <c r="J860" i="17" s="1"/>
  <c r="J864" i="17" a="1"/>
  <c r="J864" i="17" s="1"/>
  <c r="J836" i="17" a="1"/>
  <c r="J836" i="17" s="1"/>
  <c r="J832" i="17" a="1"/>
  <c r="J832" i="17" s="1"/>
  <c r="J840" i="17" a="1"/>
  <c r="J840" i="17" s="1"/>
  <c r="J844" i="17" a="1"/>
  <c r="J844" i="17" s="1"/>
  <c r="J848" i="17" a="1"/>
  <c r="J848" i="17" s="1"/>
  <c r="J852" i="17" a="1"/>
  <c r="J852" i="17" s="1"/>
  <c r="J830" i="17" a="1"/>
  <c r="J830" i="17" s="1"/>
  <c r="J834" i="17" a="1"/>
  <c r="J834" i="17" s="1"/>
  <c r="J838" i="17" a="1"/>
  <c r="J838" i="17" s="1"/>
  <c r="J846" i="17" a="1"/>
  <c r="J846" i="17" s="1"/>
  <c r="J850" i="17" a="1"/>
  <c r="J850" i="17" s="1"/>
  <c r="J872" i="17" a="1"/>
  <c r="J872" i="17" s="1"/>
  <c r="J874" i="17" a="1"/>
  <c r="J874" i="17" s="1"/>
  <c r="J876" i="17" a="1"/>
  <c r="J876" i="17" s="1"/>
  <c r="J878" i="17" a="1"/>
  <c r="J878" i="17" s="1"/>
  <c r="J880" i="17" a="1"/>
  <c r="J880" i="17" s="1"/>
  <c r="J882" i="17" a="1"/>
  <c r="J882" i="17" s="1"/>
  <c r="J884" i="17" a="1"/>
  <c r="J884" i="17" s="1"/>
  <c r="J886" i="17" a="1"/>
  <c r="J886" i="17" s="1"/>
  <c r="J888" i="17" a="1"/>
  <c r="J888" i="17" s="1"/>
  <c r="J890" i="17" a="1"/>
  <c r="J890" i="17" s="1"/>
  <c r="J892" i="17" a="1"/>
  <c r="J892" i="17" s="1"/>
  <c r="J894" i="17" a="1"/>
  <c r="J894" i="17" s="1"/>
  <c r="J896" i="17" a="1"/>
  <c r="J896" i="17" s="1"/>
  <c r="J898" i="17" a="1"/>
  <c r="J898" i="17" s="1"/>
  <c r="J900" i="17" a="1"/>
  <c r="J900" i="17" s="1"/>
  <c r="J866" i="17" a="1"/>
  <c r="J866" i="17" s="1"/>
  <c r="J867" i="17" a="1"/>
  <c r="J867" i="17" s="1"/>
  <c r="J869" i="17" a="1"/>
  <c r="J869" i="17" s="1"/>
  <c r="J868" i="17" a="1"/>
  <c r="J868" i="17" s="1"/>
  <c r="J871" i="17" a="1"/>
  <c r="J871" i="17" s="1"/>
  <c r="J873" i="17" a="1"/>
  <c r="J873" i="17" s="1"/>
  <c r="J875" i="17" a="1"/>
  <c r="J875" i="17" s="1"/>
  <c r="J877" i="17" a="1"/>
  <c r="J877" i="17" s="1"/>
  <c r="J879" i="17" a="1"/>
  <c r="J879" i="17" s="1"/>
  <c r="J881" i="17" a="1"/>
  <c r="J881" i="17" s="1"/>
  <c r="J883" i="17" a="1"/>
  <c r="J883" i="17" s="1"/>
  <c r="J885" i="17" a="1"/>
  <c r="J885" i="17" s="1"/>
  <c r="J887" i="17" a="1"/>
  <c r="J887" i="17" s="1"/>
  <c r="J889" i="17" a="1"/>
  <c r="J889" i="17" s="1"/>
  <c r="J891" i="17" a="1"/>
  <c r="J891" i="17" s="1"/>
  <c r="J893" i="17" a="1"/>
  <c r="J893" i="17" s="1"/>
  <c r="J901" i="17" a="1"/>
  <c r="J901" i="17" s="1"/>
  <c r="J870" i="17" a="1"/>
  <c r="J870" i="17" s="1"/>
  <c r="J895" i="17" a="1"/>
  <c r="J895" i="17" s="1"/>
  <c r="J897" i="17" a="1"/>
  <c r="J897" i="17" s="1"/>
  <c r="J899" i="17" a="1"/>
  <c r="J899" i="17" s="1"/>
  <c r="J710" i="17" a="1"/>
  <c r="J710" i="17" s="1"/>
  <c r="J712" i="17" a="1"/>
  <c r="J712" i="17" s="1"/>
  <c r="J714" i="17" a="1"/>
  <c r="J714" i="17" s="1"/>
  <c r="J690" i="17" a="1"/>
  <c r="J690" i="17" s="1"/>
  <c r="J687" i="17" a="1"/>
  <c r="J687" i="17" s="1"/>
  <c r="J716" i="17" a="1"/>
  <c r="J716" i="17" s="1"/>
  <c r="J718" i="17" a="1"/>
  <c r="J718" i="17" s="1"/>
  <c r="J720" i="17" a="1"/>
  <c r="J720" i="17" s="1"/>
  <c r="J689" i="17" a="1"/>
  <c r="J689" i="17" s="1"/>
  <c r="J691" i="17" a="1"/>
  <c r="J691" i="17" s="1"/>
  <c r="J698" i="17" a="1"/>
  <c r="J698" i="17" s="1"/>
  <c r="J702" i="17" a="1"/>
  <c r="J702" i="17" s="1"/>
  <c r="J706" i="17" a="1"/>
  <c r="J706" i="17" s="1"/>
  <c r="J708" i="17" a="1"/>
  <c r="J708" i="17" s="1"/>
  <c r="J693" i="17" a="1"/>
  <c r="J693" i="17" s="1"/>
  <c r="J695" i="17" a="1"/>
  <c r="J695" i="17" s="1"/>
  <c r="J697" i="17" a="1"/>
  <c r="J697" i="17" s="1"/>
  <c r="J699" i="17" a="1"/>
  <c r="J699" i="17" s="1"/>
  <c r="J701" i="17" a="1"/>
  <c r="J701" i="17" s="1"/>
  <c r="J703" i="17" a="1"/>
  <c r="J703" i="17" s="1"/>
  <c r="J705" i="17" a="1"/>
  <c r="J705" i="17" s="1"/>
  <c r="J707" i="17" a="1"/>
  <c r="J707" i="17" s="1"/>
  <c r="J709" i="17" a="1"/>
  <c r="J709" i="17" s="1"/>
  <c r="J711" i="17" a="1"/>
  <c r="J711" i="17" s="1"/>
  <c r="J713" i="17" a="1"/>
  <c r="J713" i="17" s="1"/>
  <c r="J694" i="17" a="1"/>
  <c r="J694" i="17" s="1"/>
  <c r="J700" i="17" a="1"/>
  <c r="J700" i="17" s="1"/>
  <c r="J686" i="17" a="1"/>
  <c r="J686" i="17" s="1"/>
  <c r="J688" i="17" a="1"/>
  <c r="J688" i="17" s="1"/>
  <c r="J715" i="17" a="1"/>
  <c r="J715" i="17" s="1"/>
  <c r="J717" i="17" a="1"/>
  <c r="J717" i="17" s="1"/>
  <c r="J719" i="17" a="1"/>
  <c r="J719" i="17" s="1"/>
  <c r="J721" i="17" a="1"/>
  <c r="J721" i="17" s="1"/>
  <c r="J692" i="17" a="1"/>
  <c r="J692" i="17" s="1"/>
  <c r="J696" i="17" a="1"/>
  <c r="J696" i="17" s="1"/>
  <c r="J704" i="17" a="1"/>
  <c r="J704" i="17" s="1"/>
  <c r="J727" i="17" a="1"/>
  <c r="J727" i="17" s="1"/>
  <c r="J734" i="17" a="1"/>
  <c r="J734" i="17" s="1"/>
  <c r="J724" i="17" a="1"/>
  <c r="J724" i="17" s="1"/>
  <c r="J733" i="17" a="1"/>
  <c r="J733" i="17" s="1"/>
  <c r="J746" i="17" a="1"/>
  <c r="J746" i="17" s="1"/>
  <c r="J748" i="17" a="1"/>
  <c r="J748" i="17" s="1"/>
  <c r="J750" i="17" a="1"/>
  <c r="J750" i="17" s="1"/>
  <c r="J729" i="17" a="1"/>
  <c r="J729" i="17" s="1"/>
  <c r="J736" i="17" a="1"/>
  <c r="J736" i="17" s="1"/>
  <c r="J738" i="17" a="1"/>
  <c r="J738" i="17" s="1"/>
  <c r="J740" i="17" a="1"/>
  <c r="J740" i="17" s="1"/>
  <c r="J731" i="17" a="1"/>
  <c r="J731" i="17" s="1"/>
  <c r="J742" i="17" a="1"/>
  <c r="J742" i="17" s="1"/>
  <c r="J744" i="17" a="1"/>
  <c r="J744" i="17" s="1"/>
  <c r="J745" i="17" a="1"/>
  <c r="J745" i="17" s="1"/>
  <c r="J726" i="17" a="1"/>
  <c r="J726" i="17" s="1"/>
  <c r="J735" i="17" a="1"/>
  <c r="J735" i="17" s="1"/>
  <c r="J732" i="17" a="1"/>
  <c r="J732" i="17" s="1"/>
  <c r="J728" i="17" a="1"/>
  <c r="J728" i="17" s="1"/>
  <c r="J730" i="17" a="1"/>
  <c r="J730" i="17" s="1"/>
  <c r="J737" i="17" a="1"/>
  <c r="J737" i="17" s="1"/>
  <c r="J739" i="17" a="1"/>
  <c r="J739" i="17" s="1"/>
  <c r="J741" i="17" a="1"/>
  <c r="J741" i="17" s="1"/>
  <c r="J743" i="17" a="1"/>
  <c r="J743" i="17" s="1"/>
  <c r="J723" i="17" a="1"/>
  <c r="J723" i="17" s="1"/>
  <c r="J725" i="17" a="1"/>
  <c r="J725" i="17" s="1"/>
  <c r="J747" i="17" a="1"/>
  <c r="J747" i="17" s="1"/>
  <c r="J749" i="17" a="1"/>
  <c r="J749" i="17" s="1"/>
  <c r="J751" i="17" a="1"/>
  <c r="J751" i="17" s="1"/>
  <c r="J753" i="17" a="1"/>
  <c r="J753" i="17" s="1"/>
  <c r="J755" i="17" a="1"/>
  <c r="J755" i="17" s="1"/>
  <c r="J757" i="17" a="1"/>
  <c r="J757" i="17" s="1"/>
  <c r="J722" i="17" a="1"/>
  <c r="J722" i="17" s="1"/>
  <c r="J752" i="17" a="1"/>
  <c r="J752" i="17" s="1"/>
  <c r="J754" i="17" a="1"/>
  <c r="J754" i="17" s="1"/>
  <c r="J756" i="17" a="1"/>
  <c r="J756" i="17" s="1"/>
  <c r="J369" i="17" a="1"/>
  <c r="J369" i="17" s="1"/>
  <c r="J372" i="17" a="1"/>
  <c r="J372" i="17" s="1"/>
  <c r="J374" i="17" a="1"/>
  <c r="J374" i="17" s="1"/>
  <c r="J381" i="17" a="1"/>
  <c r="J381" i="17" s="1"/>
  <c r="J383" i="17" a="1"/>
  <c r="J383" i="17" s="1"/>
  <c r="J390" i="17" a="1"/>
  <c r="J390" i="17" s="1"/>
  <c r="J395" i="17" a="1"/>
  <c r="J395" i="17" s="1"/>
  <c r="J362" i="17" a="1"/>
  <c r="J362" i="17" s="1"/>
  <c r="J364" i="17" a="1"/>
  <c r="J364" i="17" s="1"/>
  <c r="J385" i="17" a="1"/>
  <c r="J385" i="17" s="1"/>
  <c r="J392" i="17" a="1"/>
  <c r="J392" i="17" s="1"/>
  <c r="J371" i="17" a="1"/>
  <c r="J371" i="17" s="1"/>
  <c r="J376" i="17" a="1"/>
  <c r="J376" i="17" s="1"/>
  <c r="J397" i="17" a="1"/>
  <c r="J397" i="17" s="1"/>
  <c r="J366" i="17" a="1"/>
  <c r="J366" i="17" s="1"/>
  <c r="J368" i="17" a="1"/>
  <c r="J368" i="17" s="1"/>
  <c r="J378" i="17" a="1"/>
  <c r="J378" i="17" s="1"/>
  <c r="J387" i="17" a="1"/>
  <c r="J387" i="17" s="1"/>
  <c r="J389" i="17" a="1"/>
  <c r="J389" i="17" s="1"/>
  <c r="J394" i="17" a="1"/>
  <c r="J394" i="17" s="1"/>
  <c r="J373" i="17" a="1"/>
  <c r="J373" i="17" s="1"/>
  <c r="J380" i="17" a="1"/>
  <c r="J380" i="17" s="1"/>
  <c r="J382" i="17" a="1"/>
  <c r="J382" i="17" s="1"/>
  <c r="J384" i="17" a="1"/>
  <c r="J384" i="17" s="1"/>
  <c r="J363" i="17" a="1"/>
  <c r="J363" i="17" s="1"/>
  <c r="J370" i="17" a="1"/>
  <c r="J370" i="17" s="1"/>
  <c r="J391" i="17" a="1"/>
  <c r="J391" i="17" s="1"/>
  <c r="J396" i="17" a="1"/>
  <c r="J396" i="17" s="1"/>
  <c r="J367" i="17" a="1"/>
  <c r="J367" i="17" s="1"/>
  <c r="J379" i="17" a="1"/>
  <c r="J379" i="17" s="1"/>
  <c r="J388" i="17" a="1"/>
  <c r="J388" i="17" s="1"/>
  <c r="J365" i="17" a="1"/>
  <c r="J365" i="17" s="1"/>
  <c r="J377" i="17" a="1"/>
  <c r="J377" i="17" s="1"/>
  <c r="J386" i="17" a="1"/>
  <c r="J386" i="17" s="1"/>
  <c r="J375" i="17" a="1"/>
  <c r="J375" i="17" s="1"/>
  <c r="J393" i="17" a="1"/>
  <c r="J393" i="17" s="1"/>
  <c r="J193" i="17" a="1"/>
  <c r="J193" i="17" s="1"/>
  <c r="J199" i="17" a="1"/>
  <c r="J199" i="17" s="1"/>
  <c r="J202" i="17" a="1"/>
  <c r="J202" i="17" s="1"/>
  <c r="J205" i="17" a="1"/>
  <c r="J205" i="17" s="1"/>
  <c r="J211" i="17" a="1"/>
  <c r="J211" i="17" s="1"/>
  <c r="J216" i="17" a="1"/>
  <c r="J216" i="17" s="1"/>
  <c r="J183" i="17" a="1"/>
  <c r="J183" i="17" s="1"/>
  <c r="J186" i="17" a="1"/>
  <c r="J186" i="17" s="1"/>
  <c r="J189" i="17" a="1"/>
  <c r="J189" i="17" s="1"/>
  <c r="J192" i="17" a="1"/>
  <c r="J192" i="17" s="1"/>
  <c r="J198" i="17" a="1"/>
  <c r="J198" i="17" s="1"/>
  <c r="J201" i="17" a="1"/>
  <c r="J201" i="17" s="1"/>
  <c r="J204" i="17" a="1"/>
  <c r="J204" i="17" s="1"/>
  <c r="J207" i="17" a="1"/>
  <c r="J207" i="17" s="1"/>
  <c r="J213" i="17" a="1"/>
  <c r="J213" i="17" s="1"/>
  <c r="J195" i="17" a="1"/>
  <c r="J195" i="17" s="1"/>
  <c r="J210" i="17" a="1"/>
  <c r="J210" i="17" s="1"/>
  <c r="J215" i="17" a="1"/>
  <c r="J215" i="17" s="1"/>
  <c r="J185" i="17" a="1"/>
  <c r="J185" i="17" s="1"/>
  <c r="J188" i="17" a="1"/>
  <c r="J188" i="17" s="1"/>
  <c r="J212" i="17" a="1"/>
  <c r="J212" i="17" s="1"/>
  <c r="J182" i="17" a="1"/>
  <c r="J182" i="17" s="1"/>
  <c r="J191" i="17" a="1"/>
  <c r="J191" i="17" s="1"/>
  <c r="J197" i="17" a="1"/>
  <c r="J197" i="17" s="1"/>
  <c r="J200" i="17" a="1"/>
  <c r="J200" i="17" s="1"/>
  <c r="J203" i="17" a="1"/>
  <c r="J203" i="17" s="1"/>
  <c r="J206" i="17" a="1"/>
  <c r="J206" i="17" s="1"/>
  <c r="J209" i="17" a="1"/>
  <c r="J209" i="17" s="1"/>
  <c r="J217" i="17" a="1"/>
  <c r="J217" i="17" s="1"/>
  <c r="J194" i="17" a="1"/>
  <c r="J194" i="17" s="1"/>
  <c r="J214" i="17" a="1"/>
  <c r="J214" i="17" s="1"/>
  <c r="J190" i="17" a="1"/>
  <c r="J190" i="17" s="1"/>
  <c r="J187" i="17" a="1"/>
  <c r="J187" i="17" s="1"/>
  <c r="J196" i="17" a="1"/>
  <c r="J196" i="17" s="1"/>
  <c r="J184" i="17" a="1"/>
  <c r="J184" i="17" s="1"/>
  <c r="J208" i="17" a="1"/>
  <c r="J208" i="17" s="1"/>
  <c r="G26" i="4" l="1"/>
  <c r="G25" i="4"/>
  <c r="G23" i="4"/>
  <c r="G24" i="4"/>
  <c r="G22" i="4"/>
  <c r="G21" i="4"/>
  <c r="G12" i="4"/>
  <c r="G7" i="4"/>
  <c r="A2" i="10"/>
  <c r="A181" i="20"/>
  <c r="A180" i="20"/>
  <c r="A179" i="20"/>
  <c r="A178" i="20"/>
  <c r="A177" i="20"/>
  <c r="A176" i="20"/>
  <c r="A175" i="20"/>
  <c r="A174" i="20"/>
  <c r="A173" i="20"/>
  <c r="A172" i="20"/>
  <c r="A171" i="20"/>
  <c r="A170" i="20"/>
  <c r="A169" i="20"/>
  <c r="A168" i="20"/>
  <c r="A167" i="20"/>
  <c r="A166" i="20"/>
  <c r="A165" i="20"/>
  <c r="A164" i="20"/>
  <c r="A163" i="20"/>
  <c r="A162" i="20"/>
  <c r="A161" i="20"/>
  <c r="A160" i="20"/>
  <c r="A159" i="20"/>
  <c r="A158" i="20"/>
  <c r="A157" i="20"/>
  <c r="A156" i="20"/>
  <c r="A155" i="20"/>
  <c r="A154" i="20"/>
  <c r="A153" i="20"/>
  <c r="A152" i="20"/>
  <c r="A151" i="20"/>
  <c r="A150" i="20"/>
  <c r="A149" i="20"/>
  <c r="A148" i="20"/>
  <c r="A147" i="20"/>
  <c r="A146" i="20"/>
  <c r="A145" i="20"/>
  <c r="A144" i="20"/>
  <c r="A143" i="20"/>
  <c r="A142" i="20"/>
  <c r="A141" i="20"/>
  <c r="A140" i="20"/>
  <c r="A139" i="20"/>
  <c r="A138" i="20"/>
  <c r="A137" i="20"/>
  <c r="A136" i="20"/>
  <c r="A135" i="20"/>
  <c r="A134" i="20"/>
  <c r="A133" i="20"/>
  <c r="A132" i="20"/>
  <c r="A131" i="20"/>
  <c r="A130" i="20"/>
  <c r="A129" i="20"/>
  <c r="A128" i="20"/>
  <c r="A127" i="20"/>
  <c r="A126" i="20"/>
  <c r="A125" i="20"/>
  <c r="A124" i="20"/>
  <c r="A123" i="20"/>
  <c r="A122" i="20"/>
  <c r="A121" i="20"/>
  <c r="A120" i="20"/>
  <c r="A119" i="20"/>
  <c r="A118" i="20"/>
  <c r="A117" i="20"/>
  <c r="A116" i="20"/>
  <c r="A115" i="20"/>
  <c r="A114" i="20"/>
  <c r="A113" i="20"/>
  <c r="A112" i="20"/>
  <c r="A111" i="20"/>
  <c r="A110" i="20"/>
  <c r="A109" i="20"/>
  <c r="A108" i="20"/>
  <c r="A107" i="20"/>
  <c r="A106" i="20"/>
  <c r="A105" i="20"/>
  <c r="A104" i="20"/>
  <c r="A103" i="20"/>
  <c r="A102" i="20"/>
  <c r="A101" i="20"/>
  <c r="A100" i="20"/>
  <c r="A99" i="20"/>
  <c r="A98" i="20"/>
  <c r="A97" i="20"/>
  <c r="A96" i="20"/>
  <c r="A95" i="20"/>
  <c r="A94" i="20"/>
  <c r="A93" i="20"/>
  <c r="A92" i="20"/>
  <c r="A91" i="20"/>
  <c r="A90" i="20"/>
  <c r="A89" i="20"/>
  <c r="A88" i="20"/>
  <c r="A87" i="20"/>
  <c r="A86" i="20"/>
  <c r="A85" i="20"/>
  <c r="A84" i="20"/>
  <c r="A83" i="20"/>
  <c r="A82" i="20"/>
  <c r="A81" i="20"/>
  <c r="A80" i="20"/>
  <c r="A79" i="20"/>
  <c r="A78" i="20"/>
  <c r="A77" i="20"/>
  <c r="A76" i="20"/>
  <c r="A75" i="20"/>
  <c r="A74" i="20"/>
  <c r="A73" i="20"/>
  <c r="A72" i="20"/>
  <c r="A71" i="20"/>
  <c r="A70" i="20"/>
  <c r="A69" i="20"/>
  <c r="A68" i="20"/>
  <c r="A67" i="20"/>
  <c r="A66" i="20"/>
  <c r="A65" i="20"/>
  <c r="A64" i="20"/>
  <c r="A63" i="20"/>
  <c r="A62" i="20"/>
  <c r="A61" i="20"/>
  <c r="A60" i="20"/>
  <c r="A59" i="20"/>
  <c r="A58" i="20"/>
  <c r="A57" i="20"/>
  <c r="A56" i="20"/>
  <c r="A55" i="20"/>
  <c r="A54" i="20"/>
  <c r="A53" i="20"/>
  <c r="A52" i="20"/>
  <c r="A51" i="20"/>
  <c r="A50" i="20"/>
  <c r="A49" i="20"/>
  <c r="A48" i="20"/>
  <c r="A47" i="20"/>
  <c r="A46" i="20"/>
  <c r="A45" i="20"/>
  <c r="A44" i="20"/>
  <c r="A43" i="20"/>
  <c r="A42" i="20"/>
  <c r="A41" i="20"/>
  <c r="A40" i="20"/>
  <c r="A39" i="20"/>
  <c r="A38" i="20"/>
  <c r="A37" i="20"/>
  <c r="A36" i="20"/>
  <c r="A35" i="20"/>
  <c r="A34" i="20"/>
  <c r="A33" i="20"/>
  <c r="A32" i="20"/>
  <c r="A31" i="20"/>
  <c r="A30" i="20"/>
  <c r="A29" i="20"/>
  <c r="A28" i="20"/>
  <c r="A27" i="20"/>
  <c r="A26" i="20"/>
  <c r="A25" i="20"/>
  <c r="A24" i="20"/>
  <c r="A23" i="20"/>
  <c r="A22" i="20"/>
  <c r="A21" i="20"/>
  <c r="A20" i="20"/>
  <c r="A19" i="20"/>
  <c r="A18" i="20"/>
  <c r="A17" i="20"/>
  <c r="A16" i="20"/>
  <c r="A15" i="20"/>
  <c r="A14" i="20"/>
  <c r="A13" i="20"/>
  <c r="A12" i="20"/>
  <c r="A11" i="20"/>
  <c r="A10" i="20"/>
  <c r="A9" i="20"/>
  <c r="A8" i="20"/>
  <c r="A7" i="20"/>
  <c r="A6" i="20"/>
  <c r="A5" i="20"/>
  <c r="A4" i="20"/>
  <c r="A3" i="20"/>
  <c r="A2" i="20"/>
  <c r="H758" i="17" l="1" a="1"/>
  <c r="H758" i="17" s="1"/>
  <c r="H760" i="17" a="1"/>
  <c r="H760" i="17" s="1"/>
  <c r="H762" i="17" a="1"/>
  <c r="H762" i="17" s="1"/>
  <c r="H764" i="17" a="1"/>
  <c r="H764" i="17" s="1"/>
  <c r="H766" i="17" a="1"/>
  <c r="H766" i="17" s="1"/>
  <c r="H768" i="17" a="1"/>
  <c r="H768" i="17" s="1"/>
  <c r="H770" i="17" a="1"/>
  <c r="H770" i="17" s="1"/>
  <c r="H772" i="17" a="1"/>
  <c r="H772" i="17" s="1"/>
  <c r="H774" i="17" a="1"/>
  <c r="H774" i="17" s="1"/>
  <c r="H776" i="17" a="1"/>
  <c r="H776" i="17" s="1"/>
  <c r="H778" i="17" a="1"/>
  <c r="H778" i="17" s="1"/>
  <c r="H780" i="17" a="1"/>
  <c r="H780" i="17" s="1"/>
  <c r="H782" i="17" a="1"/>
  <c r="H782" i="17" s="1"/>
  <c r="H784" i="17" a="1"/>
  <c r="H784" i="17" s="1"/>
  <c r="H786" i="17" a="1"/>
  <c r="H786" i="17" s="1"/>
  <c r="H788" i="17" a="1"/>
  <c r="H788" i="17" s="1"/>
  <c r="H790" i="17" a="1"/>
  <c r="H790" i="17" s="1"/>
  <c r="H792" i="17" a="1"/>
  <c r="H792" i="17" s="1"/>
  <c r="H789" i="17" a="1"/>
  <c r="H789" i="17" s="1"/>
  <c r="H759" i="17" a="1"/>
  <c r="H759" i="17" s="1"/>
  <c r="H761" i="17" a="1"/>
  <c r="H761" i="17" s="1"/>
  <c r="H763" i="17" a="1"/>
  <c r="H763" i="17" s="1"/>
  <c r="H765" i="17" a="1"/>
  <c r="H765" i="17" s="1"/>
  <c r="H767" i="17" a="1"/>
  <c r="H767" i="17" s="1"/>
  <c r="H769" i="17" a="1"/>
  <c r="H769" i="17" s="1"/>
  <c r="H771" i="17" a="1"/>
  <c r="H771" i="17" s="1"/>
  <c r="H773" i="17" a="1"/>
  <c r="H773" i="17" s="1"/>
  <c r="H775" i="17" a="1"/>
  <c r="H775" i="17" s="1"/>
  <c r="H777" i="17" a="1"/>
  <c r="H777" i="17" s="1"/>
  <c r="H779" i="17" a="1"/>
  <c r="H779" i="17" s="1"/>
  <c r="H781" i="17" a="1"/>
  <c r="H781" i="17" s="1"/>
  <c r="H793" i="17" a="1"/>
  <c r="H793" i="17" s="1"/>
  <c r="H783" i="17" a="1"/>
  <c r="H783" i="17" s="1"/>
  <c r="H785" i="17" a="1"/>
  <c r="H785" i="17" s="1"/>
  <c r="H787" i="17" a="1"/>
  <c r="H787" i="17" s="1"/>
  <c r="H791" i="17" a="1"/>
  <c r="H791" i="17" s="1"/>
  <c r="H827" i="17" a="1"/>
  <c r="H827" i="17" s="1"/>
  <c r="H829" i="17" a="1"/>
  <c r="H829" i="17" s="1"/>
  <c r="H817" i="17" a="1"/>
  <c r="H817" i="17" s="1"/>
  <c r="H825" i="17" a="1"/>
  <c r="H825" i="17" s="1"/>
  <c r="H794" i="17" a="1"/>
  <c r="H794" i="17" s="1"/>
  <c r="H796" i="17" a="1"/>
  <c r="H796" i="17" s="1"/>
  <c r="H798" i="17" a="1"/>
  <c r="H798" i="17" s="1"/>
  <c r="H800" i="17" a="1"/>
  <c r="H800" i="17" s="1"/>
  <c r="H802" i="17" a="1"/>
  <c r="H802" i="17" s="1"/>
  <c r="H811" i="17" a="1"/>
  <c r="H811" i="17" s="1"/>
  <c r="H815" i="17" a="1"/>
  <c r="H815" i="17" s="1"/>
  <c r="H819" i="17" a="1"/>
  <c r="H819" i="17" s="1"/>
  <c r="H804" i="17" a="1"/>
  <c r="H804" i="17" s="1"/>
  <c r="H806" i="17" a="1"/>
  <c r="H806" i="17" s="1"/>
  <c r="H808" i="17" a="1"/>
  <c r="H808" i="17" s="1"/>
  <c r="H810" i="17" a="1"/>
  <c r="H810" i="17" s="1"/>
  <c r="H812" i="17" a="1"/>
  <c r="H812" i="17" s="1"/>
  <c r="H814" i="17" a="1"/>
  <c r="H814" i="17" s="1"/>
  <c r="H816" i="17" a="1"/>
  <c r="H816" i="17" s="1"/>
  <c r="H818" i="17" a="1"/>
  <c r="H818" i="17" s="1"/>
  <c r="H820" i="17" a="1"/>
  <c r="H820" i="17" s="1"/>
  <c r="H822" i="17" a="1"/>
  <c r="H822" i="17" s="1"/>
  <c r="H824" i="17" a="1"/>
  <c r="H824" i="17" s="1"/>
  <c r="H823" i="17" a="1"/>
  <c r="H823" i="17" s="1"/>
  <c r="H826" i="17" a="1"/>
  <c r="H826" i="17" s="1"/>
  <c r="H828" i="17" a="1"/>
  <c r="H828" i="17" s="1"/>
  <c r="H805" i="17" a="1"/>
  <c r="H805" i="17" s="1"/>
  <c r="H809" i="17" a="1"/>
  <c r="H809" i="17" s="1"/>
  <c r="H813" i="17" a="1"/>
  <c r="H813" i="17" s="1"/>
  <c r="H821" i="17" a="1"/>
  <c r="H821" i="17" s="1"/>
  <c r="H795" i="17" a="1"/>
  <c r="H795" i="17" s="1"/>
  <c r="H797" i="17" a="1"/>
  <c r="H797" i="17" s="1"/>
  <c r="H799" i="17" a="1"/>
  <c r="H799" i="17" s="1"/>
  <c r="H801" i="17" a="1"/>
  <c r="H801" i="17" s="1"/>
  <c r="H803" i="17" a="1"/>
  <c r="H803" i="17" s="1"/>
  <c r="H807" i="17" a="1"/>
  <c r="H807" i="17" s="1"/>
  <c r="H831" i="17" a="1"/>
  <c r="H831" i="17" s="1"/>
  <c r="H833" i="17" a="1"/>
  <c r="H833" i="17" s="1"/>
  <c r="H835" i="17" a="1"/>
  <c r="H835" i="17" s="1"/>
  <c r="H837" i="17" a="1"/>
  <c r="H837" i="17" s="1"/>
  <c r="H839" i="17" a="1"/>
  <c r="H839" i="17" s="1"/>
  <c r="H841" i="17" a="1"/>
  <c r="H841" i="17" s="1"/>
  <c r="H843" i="17" a="1"/>
  <c r="H843" i="17" s="1"/>
  <c r="H845" i="17" a="1"/>
  <c r="H845" i="17" s="1"/>
  <c r="H847" i="17" a="1"/>
  <c r="H847" i="17" s="1"/>
  <c r="H849" i="17" a="1"/>
  <c r="H849" i="17" s="1"/>
  <c r="H851" i="17" a="1"/>
  <c r="H851" i="17" s="1"/>
  <c r="H853" i="17" a="1"/>
  <c r="H853" i="17" s="1"/>
  <c r="H855" i="17" a="1"/>
  <c r="H855" i="17" s="1"/>
  <c r="H857" i="17" a="1"/>
  <c r="H857" i="17" s="1"/>
  <c r="H859" i="17" a="1"/>
  <c r="H859" i="17" s="1"/>
  <c r="H861" i="17" a="1"/>
  <c r="H861" i="17" s="1"/>
  <c r="H863" i="17" a="1"/>
  <c r="H863" i="17" s="1"/>
  <c r="H865" i="17" a="1"/>
  <c r="H865" i="17" s="1"/>
  <c r="H830" i="17" a="1"/>
  <c r="H830" i="17" s="1"/>
  <c r="H832" i="17" a="1"/>
  <c r="H832" i="17" s="1"/>
  <c r="H834" i="17" a="1"/>
  <c r="H834" i="17" s="1"/>
  <c r="H836" i="17" a="1"/>
  <c r="H836" i="17" s="1"/>
  <c r="H838" i="17" a="1"/>
  <c r="H838" i="17" s="1"/>
  <c r="H840" i="17" a="1"/>
  <c r="H840" i="17" s="1"/>
  <c r="H842" i="17" a="1"/>
  <c r="H842" i="17" s="1"/>
  <c r="H844" i="17" a="1"/>
  <c r="H844" i="17" s="1"/>
  <c r="H846" i="17" a="1"/>
  <c r="H846" i="17" s="1"/>
  <c r="H848" i="17" a="1"/>
  <c r="H848" i="17" s="1"/>
  <c r="H850" i="17" a="1"/>
  <c r="H850" i="17" s="1"/>
  <c r="H852" i="17" a="1"/>
  <c r="H852" i="17" s="1"/>
  <c r="H854" i="17" a="1"/>
  <c r="H854" i="17" s="1"/>
  <c r="H856" i="17" a="1"/>
  <c r="H856" i="17" s="1"/>
  <c r="H858" i="17" a="1"/>
  <c r="H858" i="17" s="1"/>
  <c r="H860" i="17" a="1"/>
  <c r="H860" i="17" s="1"/>
  <c r="H862" i="17" a="1"/>
  <c r="H862" i="17" s="1"/>
  <c r="H864" i="17" a="1"/>
  <c r="H864" i="17" s="1"/>
  <c r="H867" i="17" a="1"/>
  <c r="H867" i="17" s="1"/>
  <c r="H869" i="17" a="1"/>
  <c r="H869" i="17" s="1"/>
  <c r="H871" i="17" a="1"/>
  <c r="H871" i="17" s="1"/>
  <c r="H873" i="17" a="1"/>
  <c r="H873" i="17" s="1"/>
  <c r="H875" i="17" a="1"/>
  <c r="H875" i="17" s="1"/>
  <c r="H877" i="17" a="1"/>
  <c r="H877" i="17" s="1"/>
  <c r="H879" i="17" a="1"/>
  <c r="H879" i="17" s="1"/>
  <c r="H881" i="17" a="1"/>
  <c r="H881" i="17" s="1"/>
  <c r="H883" i="17" a="1"/>
  <c r="H883" i="17" s="1"/>
  <c r="H885" i="17" a="1"/>
  <c r="H885" i="17" s="1"/>
  <c r="H887" i="17" a="1"/>
  <c r="H887" i="17" s="1"/>
  <c r="H889" i="17" a="1"/>
  <c r="H889" i="17" s="1"/>
  <c r="H891" i="17" a="1"/>
  <c r="H891" i="17" s="1"/>
  <c r="H893" i="17" a="1"/>
  <c r="H893" i="17" s="1"/>
  <c r="H895" i="17" a="1"/>
  <c r="H895" i="17" s="1"/>
  <c r="H897" i="17" a="1"/>
  <c r="H897" i="17" s="1"/>
  <c r="H899" i="17" a="1"/>
  <c r="H899" i="17" s="1"/>
  <c r="H901" i="17" a="1"/>
  <c r="H901" i="17" s="1"/>
  <c r="H866" i="17" a="1"/>
  <c r="H866" i="17" s="1"/>
  <c r="H868" i="17" a="1"/>
  <c r="H868" i="17" s="1"/>
  <c r="H870" i="17" a="1"/>
  <c r="H870" i="17" s="1"/>
  <c r="H900" i="17" a="1"/>
  <c r="H900" i="17" s="1"/>
  <c r="H872" i="17" a="1"/>
  <c r="H872" i="17" s="1"/>
  <c r="H874" i="17" a="1"/>
  <c r="H874" i="17" s="1"/>
  <c r="H876" i="17" a="1"/>
  <c r="H876" i="17" s="1"/>
  <c r="H878" i="17" a="1"/>
  <c r="H878" i="17" s="1"/>
  <c r="H880" i="17" a="1"/>
  <c r="H880" i="17" s="1"/>
  <c r="H898" i="17" a="1"/>
  <c r="H898" i="17" s="1"/>
  <c r="H882" i="17" a="1"/>
  <c r="H882" i="17" s="1"/>
  <c r="H884" i="17" a="1"/>
  <c r="H884" i="17" s="1"/>
  <c r="H886" i="17" a="1"/>
  <c r="H886" i="17" s="1"/>
  <c r="H888" i="17" a="1"/>
  <c r="H888" i="17" s="1"/>
  <c r="H890" i="17" a="1"/>
  <c r="H890" i="17" s="1"/>
  <c r="H892" i="17" a="1"/>
  <c r="H892" i="17" s="1"/>
  <c r="H894" i="17" a="1"/>
  <c r="H894" i="17" s="1"/>
  <c r="H896" i="17" a="1"/>
  <c r="H896" i="17" s="1"/>
  <c r="H693" i="17" a="1"/>
  <c r="H693" i="17" s="1"/>
  <c r="H695" i="17" a="1"/>
  <c r="H695" i="17" s="1"/>
  <c r="H697" i="17" a="1"/>
  <c r="H697" i="17" s="1"/>
  <c r="H699" i="17" a="1"/>
  <c r="H699" i="17" s="1"/>
  <c r="H701" i="17" a="1"/>
  <c r="H701" i="17" s="1"/>
  <c r="H703" i="17" a="1"/>
  <c r="H703" i="17" s="1"/>
  <c r="H705" i="17" a="1"/>
  <c r="H705" i="17" s="1"/>
  <c r="H707" i="17" a="1"/>
  <c r="H707" i="17" s="1"/>
  <c r="H718" i="17" a="1"/>
  <c r="H718" i="17" s="1"/>
  <c r="H720" i="17" a="1"/>
  <c r="H720" i="17" s="1"/>
  <c r="H709" i="17" a="1"/>
  <c r="H709" i="17" s="1"/>
  <c r="H711" i="17" a="1"/>
  <c r="H711" i="17" s="1"/>
  <c r="H713" i="17" a="1"/>
  <c r="H713" i="17" s="1"/>
  <c r="H716" i="17" a="1"/>
  <c r="H716" i="17" s="1"/>
  <c r="H689" i="17" a="1"/>
  <c r="H689" i="17" s="1"/>
  <c r="H686" i="17" a="1"/>
  <c r="H686" i="17" s="1"/>
  <c r="H688" i="17" a="1"/>
  <c r="H688" i="17" s="1"/>
  <c r="H715" i="17" a="1"/>
  <c r="H715" i="17" s="1"/>
  <c r="H717" i="17" a="1"/>
  <c r="H717" i="17" s="1"/>
  <c r="H719" i="17" a="1"/>
  <c r="H719" i="17" s="1"/>
  <c r="H721" i="17" a="1"/>
  <c r="H721" i="17" s="1"/>
  <c r="H687" i="17" a="1"/>
  <c r="H687" i="17" s="1"/>
  <c r="H690" i="17" a="1"/>
  <c r="H690" i="17" s="1"/>
  <c r="H692" i="17" a="1"/>
  <c r="H692" i="17" s="1"/>
  <c r="H694" i="17" a="1"/>
  <c r="H694" i="17" s="1"/>
  <c r="H696" i="17" a="1"/>
  <c r="H696" i="17" s="1"/>
  <c r="H698" i="17" a="1"/>
  <c r="H698" i="17" s="1"/>
  <c r="H700" i="17" a="1"/>
  <c r="H700" i="17" s="1"/>
  <c r="H702" i="17" a="1"/>
  <c r="H702" i="17" s="1"/>
  <c r="H704" i="17" a="1"/>
  <c r="H704" i="17" s="1"/>
  <c r="H706" i="17" a="1"/>
  <c r="H706" i="17" s="1"/>
  <c r="H708" i="17" a="1"/>
  <c r="H708" i="17" s="1"/>
  <c r="H691" i="17" a="1"/>
  <c r="H691" i="17" s="1"/>
  <c r="H710" i="17" a="1"/>
  <c r="H710" i="17" s="1"/>
  <c r="H712" i="17" a="1"/>
  <c r="H712" i="17" s="1"/>
  <c r="H714" i="17" a="1"/>
  <c r="H714" i="17" s="1"/>
  <c r="H722" i="17" a="1"/>
  <c r="H722" i="17" s="1"/>
  <c r="H724" i="17" a="1"/>
  <c r="H724" i="17" s="1"/>
  <c r="H733" i="17" a="1"/>
  <c r="H733" i="17" s="1"/>
  <c r="H746" i="17" a="1"/>
  <c r="H746" i="17" s="1"/>
  <c r="H748" i="17" a="1"/>
  <c r="H748" i="17" s="1"/>
  <c r="H750" i="17" a="1"/>
  <c r="H750" i="17" s="1"/>
  <c r="H752" i="17" a="1"/>
  <c r="H752" i="17" s="1"/>
  <c r="H754" i="17" a="1"/>
  <c r="H754" i="17" s="1"/>
  <c r="H756" i="17" a="1"/>
  <c r="H756" i="17" s="1"/>
  <c r="H740" i="17" a="1"/>
  <c r="H740" i="17" s="1"/>
  <c r="H726" i="17" a="1"/>
  <c r="H726" i="17" s="1"/>
  <c r="H735" i="17" a="1"/>
  <c r="H735" i="17" s="1"/>
  <c r="H745" i="17" a="1"/>
  <c r="H745" i="17" s="1"/>
  <c r="H728" i="17" a="1"/>
  <c r="H728" i="17" s="1"/>
  <c r="H730" i="17" a="1"/>
  <c r="H730" i="17" s="1"/>
  <c r="H737" i="17" a="1"/>
  <c r="H737" i="17" s="1"/>
  <c r="H739" i="17" a="1"/>
  <c r="H739" i="17" s="1"/>
  <c r="H741" i="17" a="1"/>
  <c r="H741" i="17" s="1"/>
  <c r="H732" i="17" a="1"/>
  <c r="H732" i="17" s="1"/>
  <c r="H743" i="17" a="1"/>
  <c r="H743" i="17" s="1"/>
  <c r="H738" i="17" a="1"/>
  <c r="H738" i="17" s="1"/>
  <c r="H723" i="17" a="1"/>
  <c r="H723" i="17" s="1"/>
  <c r="H725" i="17" a="1"/>
  <c r="H725" i="17" s="1"/>
  <c r="H747" i="17" a="1"/>
  <c r="H747" i="17" s="1"/>
  <c r="H749" i="17" a="1"/>
  <c r="H749" i="17" s="1"/>
  <c r="H751" i="17" a="1"/>
  <c r="H751" i="17" s="1"/>
  <c r="H753" i="17" a="1"/>
  <c r="H753" i="17" s="1"/>
  <c r="H755" i="17" a="1"/>
  <c r="H755" i="17" s="1"/>
  <c r="H757" i="17" a="1"/>
  <c r="H757" i="17" s="1"/>
  <c r="H736" i="17" a="1"/>
  <c r="H736" i="17" s="1"/>
  <c r="H727" i="17" a="1"/>
  <c r="H727" i="17" s="1"/>
  <c r="H734" i="17" a="1"/>
  <c r="H734" i="17" s="1"/>
  <c r="H729" i="17" a="1"/>
  <c r="H729" i="17" s="1"/>
  <c r="H731" i="17" a="1"/>
  <c r="H731" i="17" s="1"/>
  <c r="H742" i="17" a="1"/>
  <c r="H742" i="17" s="1"/>
  <c r="H744" i="17" a="1"/>
  <c r="H744" i="17" s="1"/>
  <c r="H366" i="17" a="1"/>
  <c r="H366" i="17" s="1"/>
  <c r="H368" i="17" a="1"/>
  <c r="H368" i="17" s="1"/>
  <c r="H378" i="17" a="1"/>
  <c r="H378" i="17" s="1"/>
  <c r="H380" i="17" a="1"/>
  <c r="H380" i="17" s="1"/>
  <c r="H389" i="17" a="1"/>
  <c r="H389" i="17" s="1"/>
  <c r="H394" i="17" a="1"/>
  <c r="H394" i="17" s="1"/>
  <c r="H370" i="17" a="1"/>
  <c r="H370" i="17" s="1"/>
  <c r="H373" i="17" a="1"/>
  <c r="H373" i="17" s="1"/>
  <c r="H382" i="17" a="1"/>
  <c r="H382" i="17" s="1"/>
  <c r="H384" i="17" a="1"/>
  <c r="H384" i="17" s="1"/>
  <c r="H363" i="17" a="1"/>
  <c r="H363" i="17" s="1"/>
  <c r="H386" i="17" a="1"/>
  <c r="H386" i="17" s="1"/>
  <c r="H391" i="17" a="1"/>
  <c r="H391" i="17" s="1"/>
  <c r="H393" i="17" a="1"/>
  <c r="H393" i="17" s="1"/>
  <c r="H396" i="17" a="1"/>
  <c r="H396" i="17" s="1"/>
  <c r="H365" i="17" a="1"/>
  <c r="H365" i="17" s="1"/>
  <c r="H375" i="17" a="1"/>
  <c r="H375" i="17" s="1"/>
  <c r="H377" i="17" a="1"/>
  <c r="H377" i="17" s="1"/>
  <c r="H367" i="17" a="1"/>
  <c r="H367" i="17" s="1"/>
  <c r="H372" i="17" a="1"/>
  <c r="H372" i="17" s="1"/>
  <c r="H379" i="17" a="1"/>
  <c r="H379" i="17" s="1"/>
  <c r="H388" i="17" a="1"/>
  <c r="H388" i="17" s="1"/>
  <c r="H362" i="17" a="1"/>
  <c r="H362" i="17" s="1"/>
  <c r="H369" i="17" a="1"/>
  <c r="H369" i="17" s="1"/>
  <c r="H374" i="17" a="1"/>
  <c r="H374" i="17" s="1"/>
  <c r="H381" i="17" a="1"/>
  <c r="H381" i="17" s="1"/>
  <c r="H383" i="17" a="1"/>
  <c r="H383" i="17" s="1"/>
  <c r="H385" i="17" a="1"/>
  <c r="H385" i="17" s="1"/>
  <c r="H390" i="17" a="1"/>
  <c r="H390" i="17" s="1"/>
  <c r="H395" i="17" a="1"/>
  <c r="H395" i="17" s="1"/>
  <c r="H376" i="17" a="1"/>
  <c r="H376" i="17" s="1"/>
  <c r="H387" i="17" a="1"/>
  <c r="H387" i="17" s="1"/>
  <c r="H397" i="17" a="1"/>
  <c r="H397" i="17" s="1"/>
  <c r="H371" i="17" a="1"/>
  <c r="H371" i="17" s="1"/>
  <c r="H392" i="17" a="1"/>
  <c r="H392" i="17" s="1"/>
  <c r="H364" i="17" a="1"/>
  <c r="H364" i="17" s="1"/>
  <c r="H185" i="17" a="1"/>
  <c r="H185" i="17" s="1"/>
  <c r="H188" i="17" a="1"/>
  <c r="H188" i="17" s="1"/>
  <c r="H191" i="17" a="1"/>
  <c r="H191" i="17" s="1"/>
  <c r="H203" i="17" a="1"/>
  <c r="H203" i="17" s="1"/>
  <c r="H209" i="17" a="1"/>
  <c r="H209" i="17" s="1"/>
  <c r="H212" i="17" a="1"/>
  <c r="H212" i="17" s="1"/>
  <c r="H217" i="17" a="1"/>
  <c r="H217" i="17" s="1"/>
  <c r="H182" i="17" a="1"/>
  <c r="H182" i="17" s="1"/>
  <c r="H194" i="17" a="1"/>
  <c r="H194" i="17" s="1"/>
  <c r="H197" i="17" a="1"/>
  <c r="H197" i="17" s="1"/>
  <c r="H200" i="17" a="1"/>
  <c r="H200" i="17" s="1"/>
  <c r="H206" i="17" a="1"/>
  <c r="H206" i="17" s="1"/>
  <c r="H187" i="17" a="1"/>
  <c r="H187" i="17" s="1"/>
  <c r="H214" i="17" a="1"/>
  <c r="H214" i="17" s="1"/>
  <c r="H184" i="17" a="1"/>
  <c r="H184" i="17" s="1"/>
  <c r="H190" i="17" a="1"/>
  <c r="H190" i="17" s="1"/>
  <c r="H193" i="17" a="1"/>
  <c r="H193" i="17" s="1"/>
  <c r="H196" i="17" a="1"/>
  <c r="H196" i="17" s="1"/>
  <c r="H199" i="17" a="1"/>
  <c r="H199" i="17" s="1"/>
  <c r="H202" i="17" a="1"/>
  <c r="H202" i="17" s="1"/>
  <c r="H208" i="17" a="1"/>
  <c r="H208" i="17" s="1"/>
  <c r="H211" i="17" a="1"/>
  <c r="H211" i="17" s="1"/>
  <c r="H205" i="17" a="1"/>
  <c r="H205" i="17" s="1"/>
  <c r="H216" i="17" a="1"/>
  <c r="H216" i="17" s="1"/>
  <c r="H183" i="17" a="1"/>
  <c r="H183" i="17" s="1"/>
  <c r="H186" i="17" a="1"/>
  <c r="H186" i="17" s="1"/>
  <c r="H207" i="17" a="1"/>
  <c r="H207" i="17" s="1"/>
  <c r="H210" i="17" a="1"/>
  <c r="H210" i="17" s="1"/>
  <c r="H215" i="17" a="1"/>
  <c r="H215" i="17" s="1"/>
  <c r="H195" i="17" a="1"/>
  <c r="H195" i="17" s="1"/>
  <c r="H192" i="17" a="1"/>
  <c r="H192" i="17" s="1"/>
  <c r="H204" i="17" a="1"/>
  <c r="H204" i="17" s="1"/>
  <c r="H213" i="17" a="1"/>
  <c r="H213" i="17" s="1"/>
  <c r="H189" i="17" a="1"/>
  <c r="H189" i="17" s="1"/>
  <c r="H198" i="17" a="1"/>
  <c r="H198" i="17" s="1"/>
  <c r="H201" i="17" a="1"/>
  <c r="H201" i="17" s="1"/>
  <c r="H7" i="4"/>
  <c r="H12" i="4"/>
  <c r="H21" i="4"/>
  <c r="H22" i="4"/>
  <c r="H24" i="4"/>
  <c r="H23" i="4"/>
  <c r="H25" i="4"/>
  <c r="H26" i="4"/>
  <c r="I789" i="17" l="1" a="1"/>
  <c r="I789" i="17" s="1"/>
  <c r="I791" i="17" a="1"/>
  <c r="I791" i="17" s="1"/>
  <c r="I793" i="17" a="1"/>
  <c r="I793" i="17" s="1"/>
  <c r="I763" i="17" a="1"/>
  <c r="I763" i="17" s="1"/>
  <c r="I767" i="17" a="1"/>
  <c r="I767" i="17" s="1"/>
  <c r="I775" i="17" a="1"/>
  <c r="I775" i="17" s="1"/>
  <c r="I783" i="17" a="1"/>
  <c r="I783" i="17" s="1"/>
  <c r="I787" i="17" a="1"/>
  <c r="I787" i="17" s="1"/>
  <c r="I758" i="17" a="1"/>
  <c r="I758" i="17" s="1"/>
  <c r="I760" i="17" a="1"/>
  <c r="I760" i="17" s="1"/>
  <c r="I762" i="17" a="1"/>
  <c r="I762" i="17" s="1"/>
  <c r="I764" i="17" a="1"/>
  <c r="I764" i="17" s="1"/>
  <c r="I766" i="17" a="1"/>
  <c r="I766" i="17" s="1"/>
  <c r="I768" i="17" a="1"/>
  <c r="I768" i="17" s="1"/>
  <c r="I770" i="17" a="1"/>
  <c r="I770" i="17" s="1"/>
  <c r="I772" i="17" a="1"/>
  <c r="I772" i="17" s="1"/>
  <c r="I774" i="17" a="1"/>
  <c r="I774" i="17" s="1"/>
  <c r="I776" i="17" a="1"/>
  <c r="I776" i="17" s="1"/>
  <c r="I778" i="17" a="1"/>
  <c r="I778" i="17" s="1"/>
  <c r="I780" i="17" a="1"/>
  <c r="I780" i="17" s="1"/>
  <c r="I759" i="17" a="1"/>
  <c r="I759" i="17" s="1"/>
  <c r="I769" i="17" a="1"/>
  <c r="I769" i="17" s="1"/>
  <c r="I785" i="17" a="1"/>
  <c r="I785" i="17" s="1"/>
  <c r="I782" i="17" a="1"/>
  <c r="I782" i="17" s="1"/>
  <c r="I784" i="17" a="1"/>
  <c r="I784" i="17" s="1"/>
  <c r="I786" i="17" a="1"/>
  <c r="I786" i="17" s="1"/>
  <c r="I788" i="17" a="1"/>
  <c r="I788" i="17" s="1"/>
  <c r="I771" i="17" a="1"/>
  <c r="I771" i="17" s="1"/>
  <c r="I779" i="17" a="1"/>
  <c r="I779" i="17" s="1"/>
  <c r="I781" i="17" a="1"/>
  <c r="I781" i="17" s="1"/>
  <c r="I790" i="17" a="1"/>
  <c r="I790" i="17" s="1"/>
  <c r="I792" i="17" a="1"/>
  <c r="I792" i="17" s="1"/>
  <c r="I761" i="17" a="1"/>
  <c r="I761" i="17" s="1"/>
  <c r="I765" i="17" a="1"/>
  <c r="I765" i="17" s="1"/>
  <c r="I773" i="17" a="1"/>
  <c r="I773" i="17" s="1"/>
  <c r="I777" i="17" a="1"/>
  <c r="I777" i="17" s="1"/>
  <c r="I831" i="17" a="1"/>
  <c r="I831" i="17" s="1"/>
  <c r="I833" i="17" a="1"/>
  <c r="I833" i="17" s="1"/>
  <c r="I835" i="17" a="1"/>
  <c r="I835" i="17" s="1"/>
  <c r="I837" i="17" a="1"/>
  <c r="I837" i="17" s="1"/>
  <c r="I839" i="17" a="1"/>
  <c r="I839" i="17" s="1"/>
  <c r="I841" i="17" a="1"/>
  <c r="I841" i="17" s="1"/>
  <c r="I843" i="17" a="1"/>
  <c r="I843" i="17" s="1"/>
  <c r="I845" i="17" a="1"/>
  <c r="I845" i="17" s="1"/>
  <c r="I847" i="17" a="1"/>
  <c r="I847" i="17" s="1"/>
  <c r="I849" i="17" a="1"/>
  <c r="I849" i="17" s="1"/>
  <c r="I851" i="17" a="1"/>
  <c r="I851" i="17" s="1"/>
  <c r="I853" i="17" a="1"/>
  <c r="I853" i="17" s="1"/>
  <c r="I855" i="17" a="1"/>
  <c r="I855" i="17" s="1"/>
  <c r="I857" i="17" a="1"/>
  <c r="I857" i="17" s="1"/>
  <c r="I859" i="17" a="1"/>
  <c r="I859" i="17" s="1"/>
  <c r="I861" i="17" a="1"/>
  <c r="I861" i="17" s="1"/>
  <c r="I863" i="17" a="1"/>
  <c r="I863" i="17" s="1"/>
  <c r="I865" i="17" a="1"/>
  <c r="I865" i="17" s="1"/>
  <c r="I830" i="17" a="1"/>
  <c r="I830" i="17" s="1"/>
  <c r="I832" i="17" a="1"/>
  <c r="I832" i="17" s="1"/>
  <c r="I834" i="17" a="1"/>
  <c r="I834" i="17" s="1"/>
  <c r="I836" i="17" a="1"/>
  <c r="I836" i="17" s="1"/>
  <c r="I838" i="17" a="1"/>
  <c r="I838" i="17" s="1"/>
  <c r="I840" i="17" a="1"/>
  <c r="I840" i="17" s="1"/>
  <c r="I842" i="17" a="1"/>
  <c r="I842" i="17" s="1"/>
  <c r="I844" i="17" a="1"/>
  <c r="I844" i="17" s="1"/>
  <c r="I846" i="17" a="1"/>
  <c r="I846" i="17" s="1"/>
  <c r="I848" i="17" a="1"/>
  <c r="I848" i="17" s="1"/>
  <c r="I850" i="17" a="1"/>
  <c r="I850" i="17" s="1"/>
  <c r="I852" i="17" a="1"/>
  <c r="I852" i="17" s="1"/>
  <c r="I854" i="17" a="1"/>
  <c r="I854" i="17" s="1"/>
  <c r="I856" i="17" a="1"/>
  <c r="I856" i="17" s="1"/>
  <c r="I858" i="17" a="1"/>
  <c r="I858" i="17" s="1"/>
  <c r="I860" i="17" a="1"/>
  <c r="I860" i="17" s="1"/>
  <c r="I862" i="17" a="1"/>
  <c r="I862" i="17" s="1"/>
  <c r="I864" i="17" a="1"/>
  <c r="I864" i="17" s="1"/>
  <c r="I882" i="17" a="1"/>
  <c r="I882" i="17" s="1"/>
  <c r="I884" i="17" a="1"/>
  <c r="I884" i="17" s="1"/>
  <c r="I886" i="17" a="1"/>
  <c r="I886" i="17" s="1"/>
  <c r="I888" i="17" a="1"/>
  <c r="I888" i="17" s="1"/>
  <c r="I890" i="17" a="1"/>
  <c r="I890" i="17" s="1"/>
  <c r="I892" i="17" a="1"/>
  <c r="I892" i="17" s="1"/>
  <c r="I894" i="17" a="1"/>
  <c r="I894" i="17" s="1"/>
  <c r="I900" i="17" a="1"/>
  <c r="I900" i="17" s="1"/>
  <c r="I872" i="17" a="1"/>
  <c r="I872" i="17" s="1"/>
  <c r="I896" i="17" a="1"/>
  <c r="I896" i="17" s="1"/>
  <c r="I898" i="17" a="1"/>
  <c r="I898" i="17" s="1"/>
  <c r="I874" i="17" a="1"/>
  <c r="I874" i="17" s="1"/>
  <c r="I878" i="17" a="1"/>
  <c r="I878" i="17" s="1"/>
  <c r="I867" i="17" a="1"/>
  <c r="I867" i="17" s="1"/>
  <c r="I869" i="17" a="1"/>
  <c r="I869" i="17" s="1"/>
  <c r="I871" i="17" a="1"/>
  <c r="I871" i="17" s="1"/>
  <c r="I873" i="17" a="1"/>
  <c r="I873" i="17" s="1"/>
  <c r="I875" i="17" a="1"/>
  <c r="I875" i="17" s="1"/>
  <c r="I877" i="17" a="1"/>
  <c r="I877" i="17" s="1"/>
  <c r="I879" i="17" a="1"/>
  <c r="I879" i="17" s="1"/>
  <c r="I876" i="17" a="1"/>
  <c r="I876" i="17" s="1"/>
  <c r="I880" i="17" a="1"/>
  <c r="I880" i="17" s="1"/>
  <c r="I881" i="17" a="1"/>
  <c r="I881" i="17" s="1"/>
  <c r="I883" i="17" a="1"/>
  <c r="I883" i="17" s="1"/>
  <c r="I885" i="17" a="1"/>
  <c r="I885" i="17" s="1"/>
  <c r="I887" i="17" a="1"/>
  <c r="I887" i="17" s="1"/>
  <c r="I889" i="17" a="1"/>
  <c r="I889" i="17" s="1"/>
  <c r="I891" i="17" a="1"/>
  <c r="I891" i="17" s="1"/>
  <c r="I893" i="17" a="1"/>
  <c r="I893" i="17" s="1"/>
  <c r="I895" i="17" a="1"/>
  <c r="I895" i="17" s="1"/>
  <c r="I897" i="17" a="1"/>
  <c r="I897" i="17" s="1"/>
  <c r="I899" i="17" a="1"/>
  <c r="I899" i="17" s="1"/>
  <c r="I901" i="17" a="1"/>
  <c r="I901" i="17" s="1"/>
  <c r="I866" i="17" a="1"/>
  <c r="I866" i="17" s="1"/>
  <c r="I868" i="17" a="1"/>
  <c r="I868" i="17" s="1"/>
  <c r="I870" i="17" a="1"/>
  <c r="I870" i="17" s="1"/>
  <c r="I795" i="17" a="1"/>
  <c r="I795" i="17" s="1"/>
  <c r="I797" i="17" a="1"/>
  <c r="I797" i="17" s="1"/>
  <c r="I799" i="17" a="1"/>
  <c r="I799" i="17" s="1"/>
  <c r="I801" i="17" a="1"/>
  <c r="I801" i="17" s="1"/>
  <c r="I803" i="17" a="1"/>
  <c r="I803" i="17" s="1"/>
  <c r="I805" i="17" a="1"/>
  <c r="I805" i="17" s="1"/>
  <c r="I807" i="17" a="1"/>
  <c r="I807" i="17" s="1"/>
  <c r="I809" i="17" a="1"/>
  <c r="I809" i="17" s="1"/>
  <c r="I811" i="17" a="1"/>
  <c r="I811" i="17" s="1"/>
  <c r="I813" i="17" a="1"/>
  <c r="I813" i="17" s="1"/>
  <c r="I815" i="17" a="1"/>
  <c r="I815" i="17" s="1"/>
  <c r="I817" i="17" a="1"/>
  <c r="I817" i="17" s="1"/>
  <c r="I819" i="17" a="1"/>
  <c r="I819" i="17" s="1"/>
  <c r="I821" i="17" a="1"/>
  <c r="I821" i="17" s="1"/>
  <c r="I823" i="17" a="1"/>
  <c r="I823" i="17" s="1"/>
  <c r="I825" i="17" a="1"/>
  <c r="I825" i="17" s="1"/>
  <c r="I827" i="17" a="1"/>
  <c r="I827" i="17" s="1"/>
  <c r="I829" i="17" a="1"/>
  <c r="I829" i="17" s="1"/>
  <c r="I794" i="17" a="1"/>
  <c r="I794" i="17" s="1"/>
  <c r="I796" i="17" a="1"/>
  <c r="I796" i="17" s="1"/>
  <c r="I798" i="17" a="1"/>
  <c r="I798" i="17" s="1"/>
  <c r="I800" i="17" a="1"/>
  <c r="I800" i="17" s="1"/>
  <c r="I802" i="17" a="1"/>
  <c r="I802" i="17" s="1"/>
  <c r="I804" i="17" a="1"/>
  <c r="I804" i="17" s="1"/>
  <c r="I806" i="17" a="1"/>
  <c r="I806" i="17" s="1"/>
  <c r="I808" i="17" a="1"/>
  <c r="I808" i="17" s="1"/>
  <c r="I810" i="17" a="1"/>
  <c r="I810" i="17" s="1"/>
  <c r="I812" i="17" a="1"/>
  <c r="I812" i="17" s="1"/>
  <c r="I814" i="17" a="1"/>
  <c r="I814" i="17" s="1"/>
  <c r="I816" i="17" a="1"/>
  <c r="I816" i="17" s="1"/>
  <c r="I818" i="17" a="1"/>
  <c r="I818" i="17" s="1"/>
  <c r="I820" i="17" a="1"/>
  <c r="I820" i="17" s="1"/>
  <c r="I822" i="17" a="1"/>
  <c r="I822" i="17" s="1"/>
  <c r="I824" i="17" a="1"/>
  <c r="I824" i="17" s="1"/>
  <c r="I826" i="17" a="1"/>
  <c r="I826" i="17" s="1"/>
  <c r="I828" i="17" a="1"/>
  <c r="I828" i="17" s="1"/>
  <c r="I687" i="17" a="1"/>
  <c r="I687" i="17" s="1"/>
  <c r="I716" i="17" a="1"/>
  <c r="I716" i="17" s="1"/>
  <c r="I718" i="17" a="1"/>
  <c r="I718" i="17" s="1"/>
  <c r="I720" i="17" a="1"/>
  <c r="I720" i="17" s="1"/>
  <c r="I694" i="17" a="1"/>
  <c r="I694" i="17" s="1"/>
  <c r="I689" i="17" a="1"/>
  <c r="I689" i="17" s="1"/>
  <c r="I691" i="17" a="1"/>
  <c r="I691" i="17" s="1"/>
  <c r="I700" i="17" a="1"/>
  <c r="I700" i="17" s="1"/>
  <c r="I704" i="17" a="1"/>
  <c r="I704" i="17" s="1"/>
  <c r="I693" i="17" a="1"/>
  <c r="I693" i="17" s="1"/>
  <c r="I695" i="17" a="1"/>
  <c r="I695" i="17" s="1"/>
  <c r="I697" i="17" a="1"/>
  <c r="I697" i="17" s="1"/>
  <c r="I699" i="17" a="1"/>
  <c r="I699" i="17" s="1"/>
  <c r="I701" i="17" a="1"/>
  <c r="I701" i="17" s="1"/>
  <c r="I703" i="17" a="1"/>
  <c r="I703" i="17" s="1"/>
  <c r="I705" i="17" a="1"/>
  <c r="I705" i="17" s="1"/>
  <c r="I707" i="17" a="1"/>
  <c r="I707" i="17" s="1"/>
  <c r="I696" i="17" a="1"/>
  <c r="I696" i="17" s="1"/>
  <c r="I708" i="17" a="1"/>
  <c r="I708" i="17" s="1"/>
  <c r="I709" i="17" a="1"/>
  <c r="I709" i="17" s="1"/>
  <c r="I711" i="17" a="1"/>
  <c r="I711" i="17" s="1"/>
  <c r="I713" i="17" a="1"/>
  <c r="I713" i="17" s="1"/>
  <c r="I692" i="17" a="1"/>
  <c r="I692" i="17" s="1"/>
  <c r="I710" i="17" a="1"/>
  <c r="I710" i="17" s="1"/>
  <c r="I686" i="17" a="1"/>
  <c r="I686" i="17" s="1"/>
  <c r="I688" i="17" a="1"/>
  <c r="I688" i="17" s="1"/>
  <c r="I715" i="17" a="1"/>
  <c r="I715" i="17" s="1"/>
  <c r="I717" i="17" a="1"/>
  <c r="I717" i="17" s="1"/>
  <c r="I719" i="17" a="1"/>
  <c r="I719" i="17" s="1"/>
  <c r="I721" i="17" a="1"/>
  <c r="I721" i="17" s="1"/>
  <c r="I702" i="17" a="1"/>
  <c r="I702" i="17" s="1"/>
  <c r="I706" i="17" a="1"/>
  <c r="I706" i="17" s="1"/>
  <c r="I714" i="17" a="1"/>
  <c r="I714" i="17" s="1"/>
  <c r="I690" i="17" a="1"/>
  <c r="I690" i="17" s="1"/>
  <c r="I698" i="17" a="1"/>
  <c r="I698" i="17" s="1"/>
  <c r="I712" i="17" a="1"/>
  <c r="I712" i="17" s="1"/>
  <c r="I729" i="17" a="1"/>
  <c r="I729" i="17" s="1"/>
  <c r="I736" i="17" a="1"/>
  <c r="I736" i="17" s="1"/>
  <c r="I738" i="17" a="1"/>
  <c r="I738" i="17" s="1"/>
  <c r="I740" i="17" a="1"/>
  <c r="I740" i="17" s="1"/>
  <c r="I747" i="17" a="1"/>
  <c r="I747" i="17" s="1"/>
  <c r="I731" i="17" a="1"/>
  <c r="I731" i="17" s="1"/>
  <c r="I742" i="17" a="1"/>
  <c r="I742" i="17" s="1"/>
  <c r="I744" i="17" a="1"/>
  <c r="I744" i="17" s="1"/>
  <c r="I726" i="17" a="1"/>
  <c r="I726" i="17" s="1"/>
  <c r="I755" i="17" a="1"/>
  <c r="I755" i="17" s="1"/>
  <c r="I722" i="17" a="1"/>
  <c r="I722" i="17" s="1"/>
  <c r="I724" i="17" a="1"/>
  <c r="I724" i="17" s="1"/>
  <c r="I733" i="17" a="1"/>
  <c r="I733" i="17" s="1"/>
  <c r="I746" i="17" a="1"/>
  <c r="I746" i="17" s="1"/>
  <c r="I748" i="17" a="1"/>
  <c r="I748" i="17" s="1"/>
  <c r="I750" i="17" a="1"/>
  <c r="I750" i="17" s="1"/>
  <c r="I752" i="17" a="1"/>
  <c r="I752" i="17" s="1"/>
  <c r="I754" i="17" a="1"/>
  <c r="I754" i="17" s="1"/>
  <c r="I756" i="17" a="1"/>
  <c r="I756" i="17" s="1"/>
  <c r="I753" i="17" a="1"/>
  <c r="I753" i="17" s="1"/>
  <c r="I728" i="17" a="1"/>
  <c r="I728" i="17" s="1"/>
  <c r="I730" i="17" a="1"/>
  <c r="I730" i="17" s="1"/>
  <c r="I737" i="17" a="1"/>
  <c r="I737" i="17" s="1"/>
  <c r="I739" i="17" a="1"/>
  <c r="I739" i="17" s="1"/>
  <c r="I741" i="17" a="1"/>
  <c r="I741" i="17" s="1"/>
  <c r="I725" i="17" a="1"/>
  <c r="I725" i="17" s="1"/>
  <c r="I732" i="17" a="1"/>
  <c r="I732" i="17" s="1"/>
  <c r="I743" i="17" a="1"/>
  <c r="I743" i="17" s="1"/>
  <c r="I745" i="17" a="1"/>
  <c r="I745" i="17" s="1"/>
  <c r="I751" i="17" a="1"/>
  <c r="I751" i="17" s="1"/>
  <c r="I727" i="17" a="1"/>
  <c r="I727" i="17" s="1"/>
  <c r="I734" i="17" a="1"/>
  <c r="I734" i="17" s="1"/>
  <c r="I735" i="17" a="1"/>
  <c r="I735" i="17" s="1"/>
  <c r="I723" i="17" a="1"/>
  <c r="I723" i="17" s="1"/>
  <c r="I749" i="17" a="1"/>
  <c r="I749" i="17" s="1"/>
  <c r="I757" i="17" a="1"/>
  <c r="I757" i="17" s="1"/>
  <c r="I364" i="17" a="1"/>
  <c r="I364" i="17" s="1"/>
  <c r="I371" i="17" a="1"/>
  <c r="I371" i="17" s="1"/>
  <c r="I392" i="17" a="1"/>
  <c r="I392" i="17" s="1"/>
  <c r="I397" i="17" a="1"/>
  <c r="I397" i="17" s="1"/>
  <c r="I376" i="17" a="1"/>
  <c r="I376" i="17" s="1"/>
  <c r="I387" i="17" a="1"/>
  <c r="I387" i="17" s="1"/>
  <c r="I366" i="17" a="1"/>
  <c r="I366" i="17" s="1"/>
  <c r="I368" i="17" a="1"/>
  <c r="I368" i="17" s="1"/>
  <c r="I378" i="17" a="1"/>
  <c r="I378" i="17" s="1"/>
  <c r="I380" i="17" a="1"/>
  <c r="I380" i="17" s="1"/>
  <c r="I389" i="17" a="1"/>
  <c r="I389" i="17" s="1"/>
  <c r="I394" i="17" a="1"/>
  <c r="I394" i="17" s="1"/>
  <c r="I370" i="17" a="1"/>
  <c r="I370" i="17" s="1"/>
  <c r="I373" i="17" a="1"/>
  <c r="I373" i="17" s="1"/>
  <c r="I382" i="17" a="1"/>
  <c r="I382" i="17" s="1"/>
  <c r="I384" i="17" a="1"/>
  <c r="I384" i="17" s="1"/>
  <c r="I363" i="17" a="1"/>
  <c r="I363" i="17" s="1"/>
  <c r="I386" i="17" a="1"/>
  <c r="I386" i="17" s="1"/>
  <c r="I391" i="17" a="1"/>
  <c r="I391" i="17" s="1"/>
  <c r="I393" i="17" a="1"/>
  <c r="I393" i="17" s="1"/>
  <c r="I396" i="17" a="1"/>
  <c r="I396" i="17" s="1"/>
  <c r="I365" i="17" a="1"/>
  <c r="I365" i="17" s="1"/>
  <c r="I375" i="17" a="1"/>
  <c r="I375" i="17" s="1"/>
  <c r="I377" i="17" a="1"/>
  <c r="I377" i="17" s="1"/>
  <c r="I362" i="17" a="1"/>
  <c r="I362" i="17" s="1"/>
  <c r="I369" i="17" a="1"/>
  <c r="I369" i="17" s="1"/>
  <c r="I374" i="17" a="1"/>
  <c r="I374" i="17" s="1"/>
  <c r="I381" i="17" a="1"/>
  <c r="I381" i="17" s="1"/>
  <c r="I383" i="17" a="1"/>
  <c r="I383" i="17" s="1"/>
  <c r="I385" i="17" a="1"/>
  <c r="I385" i="17" s="1"/>
  <c r="I390" i="17" a="1"/>
  <c r="I390" i="17" s="1"/>
  <c r="I395" i="17" a="1"/>
  <c r="I395" i="17" s="1"/>
  <c r="I372" i="17" a="1"/>
  <c r="I372" i="17" s="1"/>
  <c r="I388" i="17" a="1"/>
  <c r="I388" i="17" s="1"/>
  <c r="I367" i="17" a="1"/>
  <c r="I367" i="17" s="1"/>
  <c r="I379" i="17" a="1"/>
  <c r="I379" i="17" s="1"/>
  <c r="I183" i="17" a="1"/>
  <c r="I183" i="17" s="1"/>
  <c r="I186" i="17" a="1"/>
  <c r="I186" i="17" s="1"/>
  <c r="I207" i="17" a="1"/>
  <c r="I207" i="17" s="1"/>
  <c r="I189" i="17" a="1"/>
  <c r="I189" i="17" s="1"/>
  <c r="I192" i="17" a="1"/>
  <c r="I192" i="17" s="1"/>
  <c r="I195" i="17" a="1"/>
  <c r="I195" i="17" s="1"/>
  <c r="I198" i="17" a="1"/>
  <c r="I198" i="17" s="1"/>
  <c r="I201" i="17" a="1"/>
  <c r="I201" i="17" s="1"/>
  <c r="I204" i="17" a="1"/>
  <c r="I204" i="17" s="1"/>
  <c r="I210" i="17" a="1"/>
  <c r="I210" i="17" s="1"/>
  <c r="I213" i="17" a="1"/>
  <c r="I213" i="17" s="1"/>
  <c r="I215" i="17" a="1"/>
  <c r="I215" i="17" s="1"/>
  <c r="I185" i="17" a="1"/>
  <c r="I185" i="17" s="1"/>
  <c r="I188" i="17" a="1"/>
  <c r="I188" i="17" s="1"/>
  <c r="I191" i="17" a="1"/>
  <c r="I191" i="17" s="1"/>
  <c r="I203" i="17" a="1"/>
  <c r="I203" i="17" s="1"/>
  <c r="I209" i="17" a="1"/>
  <c r="I209" i="17" s="1"/>
  <c r="I212" i="17" a="1"/>
  <c r="I212" i="17" s="1"/>
  <c r="I217" i="17" a="1"/>
  <c r="I217" i="17" s="1"/>
  <c r="I182" i="17" a="1"/>
  <c r="I182" i="17" s="1"/>
  <c r="I194" i="17" a="1"/>
  <c r="I194" i="17" s="1"/>
  <c r="I197" i="17" a="1"/>
  <c r="I197" i="17" s="1"/>
  <c r="I200" i="17" a="1"/>
  <c r="I200" i="17" s="1"/>
  <c r="I206" i="17" a="1"/>
  <c r="I206" i="17" s="1"/>
  <c r="I187" i="17" a="1"/>
  <c r="I187" i="17" s="1"/>
  <c r="I214" i="17" a="1"/>
  <c r="I214" i="17" s="1"/>
  <c r="I184" i="17" a="1"/>
  <c r="I184" i="17" s="1"/>
  <c r="I190" i="17" a="1"/>
  <c r="I190" i="17" s="1"/>
  <c r="I193" i="17" a="1"/>
  <c r="I193" i="17" s="1"/>
  <c r="I196" i="17" a="1"/>
  <c r="I196" i="17" s="1"/>
  <c r="I199" i="17" a="1"/>
  <c r="I199" i="17" s="1"/>
  <c r="I202" i="17" a="1"/>
  <c r="I202" i="17" s="1"/>
  <c r="I208" i="17" a="1"/>
  <c r="I208" i="17" s="1"/>
  <c r="I211" i="17" a="1"/>
  <c r="I211" i="17" s="1"/>
  <c r="I205" i="17" a="1"/>
  <c r="I205" i="17" s="1"/>
  <c r="I216" i="17" a="1"/>
  <c r="I216" i="17" s="1"/>
  <c r="N3" i="14" l="1"/>
  <c r="N4" i="14"/>
  <c r="N5" i="14"/>
  <c r="N6" i="14"/>
  <c r="N7" i="14"/>
  <c r="N8" i="14"/>
  <c r="N9" i="14"/>
  <c r="N10" i="14"/>
  <c r="N11" i="14"/>
  <c r="N12" i="14"/>
  <c r="N13" i="14"/>
  <c r="N74" i="14"/>
  <c r="N75" i="14"/>
  <c r="N76" i="14"/>
  <c r="N77" i="14"/>
  <c r="N78" i="14"/>
  <c r="N79" i="14"/>
  <c r="N80" i="14"/>
  <c r="N81" i="14"/>
  <c r="N82" i="14"/>
  <c r="N83" i="14"/>
  <c r="N84" i="14"/>
  <c r="N85" i="14"/>
  <c r="N146" i="14"/>
  <c r="N147" i="14"/>
  <c r="N148" i="14"/>
  <c r="N149" i="14"/>
  <c r="N150" i="14"/>
  <c r="N151" i="14"/>
  <c r="N152" i="14"/>
  <c r="N153" i="14"/>
  <c r="N154" i="14"/>
  <c r="N155" i="14"/>
  <c r="N156" i="14"/>
  <c r="N157" i="14"/>
  <c r="N2" i="14"/>
  <c r="M2" i="14"/>
  <c r="K3" i="14"/>
  <c r="K4" i="14"/>
  <c r="K5" i="14"/>
  <c r="K6" i="14"/>
  <c r="K7" i="14"/>
  <c r="K8" i="14"/>
  <c r="K9" i="14"/>
  <c r="K10" i="14"/>
  <c r="K11" i="14"/>
  <c r="K12" i="14"/>
  <c r="K13" i="14"/>
  <c r="K74" i="14"/>
  <c r="K75" i="14"/>
  <c r="K76" i="14"/>
  <c r="K77" i="14"/>
  <c r="K78" i="14"/>
  <c r="K79" i="14"/>
  <c r="K80" i="14"/>
  <c r="K81" i="14"/>
  <c r="K82" i="14"/>
  <c r="K83" i="14"/>
  <c r="K84" i="14"/>
  <c r="K85" i="14"/>
  <c r="K146" i="14"/>
  <c r="K147" i="14"/>
  <c r="K148" i="14"/>
  <c r="K149" i="14"/>
  <c r="K150" i="14"/>
  <c r="K151" i="14"/>
  <c r="K152" i="14"/>
  <c r="K153" i="14"/>
  <c r="K154" i="14"/>
  <c r="K155" i="14"/>
  <c r="K156" i="14"/>
  <c r="K157" i="14"/>
  <c r="K2" i="14"/>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P894" i="17" l="1"/>
  <c r="Q894" i="17"/>
  <c r="P887" i="17"/>
  <c r="Q887" i="17"/>
  <c r="P879" i="17"/>
  <c r="Q879" i="17"/>
  <c r="P870" i="17"/>
  <c r="Q870" i="17"/>
  <c r="P861" i="17"/>
  <c r="Q861" i="17"/>
  <c r="P853" i="17"/>
  <c r="Q853" i="17"/>
  <c r="P845" i="17"/>
  <c r="Q845" i="17"/>
  <c r="P837" i="17"/>
  <c r="Q837" i="17"/>
  <c r="P829" i="17"/>
  <c r="Q829" i="17"/>
  <c r="P821" i="17"/>
  <c r="Q821" i="17"/>
  <c r="P813" i="17"/>
  <c r="Q813" i="17"/>
  <c r="P806" i="17"/>
  <c r="Q806" i="17"/>
  <c r="P798" i="17"/>
  <c r="Q798" i="17"/>
  <c r="P790" i="17"/>
  <c r="Q790" i="17"/>
  <c r="P782" i="17"/>
  <c r="Q782" i="17"/>
  <c r="P775" i="17"/>
  <c r="Q775" i="17"/>
  <c r="P767" i="17"/>
  <c r="Q767" i="17"/>
  <c r="P759" i="17"/>
  <c r="Q759" i="17"/>
  <c r="P751" i="17"/>
  <c r="Q751" i="17"/>
  <c r="P743" i="17"/>
  <c r="Q743" i="17"/>
  <c r="P735" i="17"/>
  <c r="Q735" i="17"/>
  <c r="P727" i="17"/>
  <c r="Q727" i="17"/>
  <c r="P718" i="17"/>
  <c r="Q718" i="17"/>
  <c r="P710" i="17"/>
  <c r="Q710" i="17"/>
  <c r="P702" i="17"/>
  <c r="Q702" i="17"/>
  <c r="P695" i="17"/>
  <c r="Q695" i="17"/>
  <c r="P687" i="17"/>
  <c r="Q687" i="17"/>
  <c r="P679" i="17"/>
  <c r="Q679" i="17"/>
  <c r="P671" i="17"/>
  <c r="Q671" i="17"/>
  <c r="P663" i="17"/>
  <c r="Q663" i="17"/>
  <c r="P655" i="17"/>
  <c r="Q655" i="17"/>
  <c r="P647" i="17"/>
  <c r="Q647" i="17"/>
  <c r="P639" i="17"/>
  <c r="Q639" i="17"/>
  <c r="P631" i="17"/>
  <c r="Q631" i="17"/>
  <c r="P622" i="17"/>
  <c r="Q622" i="17"/>
  <c r="P615" i="17"/>
  <c r="Q615" i="17"/>
  <c r="P607" i="17"/>
  <c r="Q607" i="17"/>
  <c r="P599" i="17"/>
  <c r="Q599" i="17"/>
  <c r="P591" i="17"/>
  <c r="Q591" i="17"/>
  <c r="Q583" i="17"/>
  <c r="P583" i="17"/>
  <c r="Q575" i="17"/>
  <c r="P575" i="17"/>
  <c r="Q567" i="17"/>
  <c r="P567" i="17"/>
  <c r="P560" i="17"/>
  <c r="Q560" i="17"/>
  <c r="Q555" i="17"/>
  <c r="P555" i="17"/>
  <c r="P550" i="17"/>
  <c r="Q550" i="17"/>
  <c r="P545" i="17"/>
  <c r="Q545" i="17"/>
  <c r="P540" i="17"/>
  <c r="Q540" i="17"/>
  <c r="P532" i="17"/>
  <c r="Q532" i="17"/>
  <c r="Q527" i="17"/>
  <c r="P527" i="17"/>
  <c r="P521" i="17"/>
  <c r="Q521" i="17"/>
  <c r="P516" i="17"/>
  <c r="Q516" i="17"/>
  <c r="Q511" i="17"/>
  <c r="P511" i="17"/>
  <c r="P506" i="17"/>
  <c r="Q506" i="17"/>
  <c r="P501" i="17"/>
  <c r="Q501" i="17"/>
  <c r="P496" i="17"/>
  <c r="Q496" i="17"/>
  <c r="Q491" i="17"/>
  <c r="P491" i="17"/>
  <c r="P486" i="17"/>
  <c r="Q486" i="17"/>
  <c r="P482" i="17"/>
  <c r="Q482" i="17"/>
  <c r="P477" i="17"/>
  <c r="Q477" i="17"/>
  <c r="P472" i="17"/>
  <c r="Q472" i="17"/>
  <c r="Q467" i="17"/>
  <c r="P467" i="17"/>
  <c r="P462" i="17"/>
  <c r="Q462" i="17"/>
  <c r="P457" i="17"/>
  <c r="Q457" i="17"/>
  <c r="P452" i="17"/>
  <c r="Q452" i="17"/>
  <c r="P448" i="17"/>
  <c r="Q448" i="17"/>
  <c r="Q443" i="17"/>
  <c r="P443" i="17"/>
  <c r="Q439" i="17"/>
  <c r="P439" i="17"/>
  <c r="P434" i="17"/>
  <c r="Q434" i="17"/>
  <c r="P428" i="17"/>
  <c r="Q428" i="17"/>
  <c r="Q423" i="17"/>
  <c r="P423" i="17"/>
  <c r="P417" i="17"/>
  <c r="Q417" i="17"/>
  <c r="Q411" i="17"/>
  <c r="P411" i="17"/>
  <c r="P406" i="17"/>
  <c r="Q406" i="17"/>
  <c r="P401" i="17"/>
  <c r="Q401" i="17"/>
  <c r="P396" i="17"/>
  <c r="Q396" i="17"/>
  <c r="P390" i="17"/>
  <c r="Q390" i="17"/>
  <c r="P385" i="17"/>
  <c r="Q385" i="17"/>
  <c r="P380" i="17"/>
  <c r="Q380" i="17"/>
  <c r="Q375" i="17"/>
  <c r="P375" i="17"/>
  <c r="P370" i="17"/>
  <c r="Q370" i="17"/>
  <c r="P365" i="17"/>
  <c r="Q365" i="17"/>
  <c r="P361" i="17"/>
  <c r="Q361" i="17"/>
  <c r="P356" i="17"/>
  <c r="Q356" i="17"/>
  <c r="Q351" i="17"/>
  <c r="P351" i="17"/>
  <c r="P346" i="17"/>
  <c r="Q346" i="17"/>
  <c r="P341" i="17"/>
  <c r="Q341" i="17"/>
  <c r="P336" i="17"/>
  <c r="Q336" i="17"/>
  <c r="P331" i="17"/>
  <c r="Q331" i="17"/>
  <c r="P327" i="17"/>
  <c r="Q327" i="17"/>
  <c r="P322" i="17"/>
  <c r="Q322" i="17"/>
  <c r="P317" i="17"/>
  <c r="Q317" i="17"/>
  <c r="Q312" i="17"/>
  <c r="P312" i="17"/>
  <c r="P307" i="17"/>
  <c r="Q307" i="17"/>
  <c r="P302" i="17"/>
  <c r="Q302" i="17"/>
  <c r="P297" i="17"/>
  <c r="Q297" i="17"/>
  <c r="P292" i="17"/>
  <c r="Q292" i="17"/>
  <c r="P287" i="17"/>
  <c r="Q287" i="17"/>
  <c r="P283" i="17"/>
  <c r="Q283" i="17"/>
  <c r="P278" i="17"/>
  <c r="Q278" i="17"/>
  <c r="P273" i="17"/>
  <c r="Q273" i="17"/>
  <c r="P268" i="17"/>
  <c r="Q268" i="17"/>
  <c r="P263" i="17"/>
  <c r="Q263" i="17"/>
  <c r="P257" i="17"/>
  <c r="Q257" i="17"/>
  <c r="P252" i="17"/>
  <c r="Q252" i="17"/>
  <c r="Q248" i="17"/>
  <c r="P248" i="17"/>
  <c r="P243" i="17"/>
  <c r="Q243" i="17"/>
  <c r="P239" i="17"/>
  <c r="Q239" i="17"/>
  <c r="Q232" i="17"/>
  <c r="P232" i="17"/>
  <c r="P227" i="17"/>
  <c r="Q227" i="17"/>
  <c r="P224" i="17"/>
  <c r="Q224" i="17"/>
  <c r="Q216" i="17"/>
  <c r="P216" i="17"/>
  <c r="P211" i="17"/>
  <c r="Q211" i="17"/>
  <c r="P206" i="17"/>
  <c r="Q206" i="17"/>
  <c r="P202" i="17"/>
  <c r="Q202" i="17"/>
  <c r="P193" i="17"/>
  <c r="Q193" i="17"/>
  <c r="P69" i="17"/>
  <c r="Q69" i="17"/>
  <c r="Q900" i="17"/>
  <c r="P900" i="17"/>
  <c r="P891" i="17"/>
  <c r="Q891" i="17"/>
  <c r="P883" i="17"/>
  <c r="Q883" i="17"/>
  <c r="P875" i="17"/>
  <c r="Q875" i="17"/>
  <c r="Q868" i="17"/>
  <c r="P868" i="17"/>
  <c r="P859" i="17"/>
  <c r="Q859" i="17"/>
  <c r="P851" i="17"/>
  <c r="Q851" i="17"/>
  <c r="P843" i="17"/>
  <c r="Q843" i="17"/>
  <c r="P835" i="17"/>
  <c r="Q835" i="17"/>
  <c r="P827" i="17"/>
  <c r="Q827" i="17"/>
  <c r="P819" i="17"/>
  <c r="Q819" i="17"/>
  <c r="P811" i="17"/>
  <c r="Q811" i="17"/>
  <c r="Q804" i="17"/>
  <c r="P804" i="17"/>
  <c r="Q796" i="17"/>
  <c r="P796" i="17"/>
  <c r="Q788" i="17"/>
  <c r="P788" i="17"/>
  <c r="Q780" i="17"/>
  <c r="P780" i="17"/>
  <c r="Q772" i="17"/>
  <c r="P772" i="17"/>
  <c r="Q764" i="17"/>
  <c r="P764" i="17"/>
  <c r="Q756" i="17"/>
  <c r="P756" i="17"/>
  <c r="Q748" i="17"/>
  <c r="P748" i="17"/>
  <c r="Q740" i="17"/>
  <c r="P740" i="17"/>
  <c r="Q732" i="17"/>
  <c r="P732" i="17"/>
  <c r="Q724" i="17"/>
  <c r="P724" i="17"/>
  <c r="P716" i="17"/>
  <c r="Q716" i="17"/>
  <c r="P708" i="17"/>
  <c r="Q708" i="17"/>
  <c r="P700" i="17"/>
  <c r="Q700" i="17"/>
  <c r="P692" i="17"/>
  <c r="Q692" i="17"/>
  <c r="P684" i="17"/>
  <c r="Q684" i="17"/>
  <c r="P676" i="17"/>
  <c r="Q676" i="17"/>
  <c r="P668" i="17"/>
  <c r="Q668" i="17"/>
  <c r="P660" i="17"/>
  <c r="Q660" i="17"/>
  <c r="P652" i="17"/>
  <c r="Q652" i="17"/>
  <c r="P644" i="17"/>
  <c r="Q644" i="17"/>
  <c r="P636" i="17"/>
  <c r="Q636" i="17"/>
  <c r="Q627" i="17"/>
  <c r="P627" i="17"/>
  <c r="P618" i="17"/>
  <c r="Q618" i="17"/>
  <c r="P610" i="17"/>
  <c r="Q610" i="17"/>
  <c r="P601" i="17"/>
  <c r="Q601" i="17"/>
  <c r="P593" i="17"/>
  <c r="Q593" i="17"/>
  <c r="P584" i="17"/>
  <c r="Q584" i="17"/>
  <c r="P576" i="17"/>
  <c r="Q576" i="17"/>
  <c r="P568" i="17"/>
  <c r="Q568" i="17"/>
  <c r="P561" i="17"/>
  <c r="Q561" i="17"/>
  <c r="P553" i="17"/>
  <c r="Q553" i="17"/>
  <c r="P548" i="17"/>
  <c r="Q548" i="17"/>
  <c r="Q543" i="17"/>
  <c r="P543" i="17"/>
  <c r="Q539" i="17"/>
  <c r="P539" i="17"/>
  <c r="Q531" i="17"/>
  <c r="P531" i="17"/>
  <c r="P525" i="17"/>
  <c r="Q525" i="17"/>
  <c r="P520" i="17"/>
  <c r="Q520" i="17"/>
  <c r="P514" i="17"/>
  <c r="Q514" i="17"/>
  <c r="P509" i="17"/>
  <c r="Q509" i="17"/>
  <c r="P504" i="17"/>
  <c r="Q504" i="17"/>
  <c r="Q499" i="17"/>
  <c r="P499" i="17"/>
  <c r="P494" i="17"/>
  <c r="Q494" i="17"/>
  <c r="P490" i="17"/>
  <c r="Q490" i="17"/>
  <c r="P485" i="17"/>
  <c r="Q485" i="17"/>
  <c r="Q479" i="17"/>
  <c r="P479" i="17"/>
  <c r="P474" i="17"/>
  <c r="Q474" i="17"/>
  <c r="P470" i="17"/>
  <c r="Q470" i="17"/>
  <c r="P465" i="17"/>
  <c r="Q465" i="17"/>
  <c r="P460" i="17"/>
  <c r="Q460" i="17"/>
  <c r="P454" i="17"/>
  <c r="Q454" i="17"/>
  <c r="P450" i="17"/>
  <c r="Q450" i="17"/>
  <c r="P445" i="17"/>
  <c r="Q445" i="17"/>
  <c r="P441" i="17"/>
  <c r="Q441" i="17"/>
  <c r="P436" i="17"/>
  <c r="Q436" i="17"/>
  <c r="Q431" i="17"/>
  <c r="P431" i="17"/>
  <c r="P426" i="17"/>
  <c r="Q426" i="17"/>
  <c r="P421" i="17"/>
  <c r="Q421" i="17"/>
  <c r="P412" i="17"/>
  <c r="Q412" i="17"/>
  <c r="Q407" i="17"/>
  <c r="P407" i="17"/>
  <c r="P402" i="17"/>
  <c r="Q402" i="17"/>
  <c r="P397" i="17"/>
  <c r="Q397" i="17"/>
  <c r="P393" i="17"/>
  <c r="Q393" i="17"/>
  <c r="P388" i="17"/>
  <c r="Q388" i="17"/>
  <c r="Q383" i="17"/>
  <c r="P383" i="17"/>
  <c r="P378" i="17"/>
  <c r="Q378" i="17"/>
  <c r="P373" i="17"/>
  <c r="Q373" i="17"/>
  <c r="P368" i="17"/>
  <c r="Q368" i="17"/>
  <c r="Q363" i="17"/>
  <c r="P363" i="17"/>
  <c r="Q359" i="17"/>
  <c r="P359" i="17"/>
  <c r="P354" i="17"/>
  <c r="Q354" i="17"/>
  <c r="P349" i="17"/>
  <c r="Q349" i="17"/>
  <c r="P344" i="17"/>
  <c r="Q344" i="17"/>
  <c r="Q339" i="17"/>
  <c r="P339" i="17"/>
  <c r="P334" i="17"/>
  <c r="Q334" i="17"/>
  <c r="P329" i="17"/>
  <c r="Q329" i="17"/>
  <c r="P324" i="17"/>
  <c r="Q324" i="17"/>
  <c r="P319" i="17"/>
  <c r="Q319" i="17"/>
  <c r="P314" i="17"/>
  <c r="Q314" i="17"/>
  <c r="P308" i="17"/>
  <c r="Q308" i="17"/>
  <c r="P303" i="17"/>
  <c r="Q303" i="17"/>
  <c r="P299" i="17"/>
  <c r="Q299" i="17"/>
  <c r="P295" i="17"/>
  <c r="Q295" i="17"/>
  <c r="P290" i="17"/>
  <c r="Q290" i="17"/>
  <c r="P285" i="17"/>
  <c r="Q285" i="17"/>
  <c r="P279" i="17"/>
  <c r="Q279" i="17"/>
  <c r="P275" i="17"/>
  <c r="Q275" i="17"/>
  <c r="P270" i="17"/>
  <c r="Q270" i="17"/>
  <c r="P266" i="17"/>
  <c r="Q266" i="17"/>
  <c r="P261" i="17"/>
  <c r="Q261" i="17"/>
  <c r="P256" i="17"/>
  <c r="Q256" i="17"/>
  <c r="P251" i="17"/>
  <c r="Q251" i="17"/>
  <c r="P246" i="17"/>
  <c r="Q246" i="17"/>
  <c r="P241" i="17"/>
  <c r="Q241" i="17"/>
  <c r="P237" i="17"/>
  <c r="Q237" i="17"/>
  <c r="P234" i="17"/>
  <c r="Q234" i="17"/>
  <c r="P228" i="17"/>
  <c r="Q228" i="17"/>
  <c r="P222" i="17"/>
  <c r="Q222" i="17"/>
  <c r="P218" i="17"/>
  <c r="Q218" i="17"/>
  <c r="P213" i="17"/>
  <c r="Q213" i="17"/>
  <c r="P207" i="17"/>
  <c r="Q207" i="17"/>
  <c r="P203" i="17"/>
  <c r="Q203" i="17"/>
  <c r="P199" i="17"/>
  <c r="Q199" i="17"/>
  <c r="P198" i="17"/>
  <c r="Q198" i="17"/>
  <c r="P197" i="17"/>
  <c r="Q197" i="17"/>
  <c r="P196" i="17"/>
  <c r="Q196" i="17"/>
  <c r="P195" i="17"/>
  <c r="Q195" i="17"/>
  <c r="P194" i="17"/>
  <c r="Q194" i="17"/>
  <c r="P191" i="17"/>
  <c r="Q191" i="17"/>
  <c r="P188" i="17"/>
  <c r="Q188" i="17"/>
  <c r="P187" i="17"/>
  <c r="Q187" i="17"/>
  <c r="P186" i="17"/>
  <c r="Q186" i="17"/>
  <c r="P185" i="17"/>
  <c r="Q185" i="17"/>
  <c r="Q184" i="17"/>
  <c r="P184" i="17"/>
  <c r="P183" i="17"/>
  <c r="Q183" i="17"/>
  <c r="P182" i="17"/>
  <c r="Q182" i="17"/>
  <c r="P181" i="17"/>
  <c r="Q181" i="17"/>
  <c r="P180" i="17"/>
  <c r="Q180" i="17"/>
  <c r="P179" i="17"/>
  <c r="Q179" i="17"/>
  <c r="P178" i="17"/>
  <c r="Q178" i="17"/>
  <c r="P177" i="17"/>
  <c r="Q177" i="17"/>
  <c r="P176" i="17"/>
  <c r="Q176" i="17"/>
  <c r="P175" i="17"/>
  <c r="Q175" i="17"/>
  <c r="P174" i="17"/>
  <c r="Q174" i="17"/>
  <c r="P173" i="17"/>
  <c r="Q173" i="17"/>
  <c r="P172" i="17"/>
  <c r="Q172" i="17"/>
  <c r="P171" i="17"/>
  <c r="Q171" i="17"/>
  <c r="P170" i="17"/>
  <c r="Q170" i="17"/>
  <c r="P169" i="17"/>
  <c r="Q169" i="17"/>
  <c r="Q168" i="17"/>
  <c r="P168" i="17"/>
  <c r="P167" i="17"/>
  <c r="Q167" i="17"/>
  <c r="P166" i="17"/>
  <c r="Q166" i="17"/>
  <c r="P165" i="17"/>
  <c r="Q165" i="17"/>
  <c r="P164" i="17"/>
  <c r="Q164" i="17"/>
  <c r="P163" i="17"/>
  <c r="Q163" i="17"/>
  <c r="P162" i="17"/>
  <c r="Q162" i="17"/>
  <c r="P161" i="17"/>
  <c r="Q161" i="17"/>
  <c r="P160" i="17"/>
  <c r="Q160" i="17"/>
  <c r="P159" i="17"/>
  <c r="Q159" i="17"/>
  <c r="P158" i="17"/>
  <c r="Q158" i="17"/>
  <c r="P157" i="17"/>
  <c r="Q157" i="17"/>
  <c r="P156" i="17"/>
  <c r="Q156" i="17"/>
  <c r="P155" i="17"/>
  <c r="Q155" i="17"/>
  <c r="P154" i="17"/>
  <c r="Q154" i="17"/>
  <c r="P153" i="17"/>
  <c r="Q153" i="17"/>
  <c r="Q152" i="17"/>
  <c r="P152" i="17"/>
  <c r="P151" i="17"/>
  <c r="Q151" i="17"/>
  <c r="P150" i="17"/>
  <c r="Q150" i="17"/>
  <c r="P149" i="17"/>
  <c r="Q149" i="17"/>
  <c r="P148" i="17"/>
  <c r="Q148" i="17"/>
  <c r="P147" i="17"/>
  <c r="Q147" i="17"/>
  <c r="P146" i="17"/>
  <c r="Q146" i="17"/>
  <c r="P145" i="17"/>
  <c r="Q145" i="17"/>
  <c r="P144" i="17"/>
  <c r="Q144" i="17"/>
  <c r="P143" i="17"/>
  <c r="Q143" i="17"/>
  <c r="P142" i="17"/>
  <c r="Q142" i="17"/>
  <c r="P141" i="17"/>
  <c r="Q141" i="17"/>
  <c r="P140" i="17"/>
  <c r="Q140" i="17"/>
  <c r="P139" i="17"/>
  <c r="Q139" i="17"/>
  <c r="P138" i="17"/>
  <c r="Q138" i="17"/>
  <c r="P137" i="17"/>
  <c r="Q137" i="17"/>
  <c r="Q136" i="17"/>
  <c r="P136" i="17"/>
  <c r="P135" i="17"/>
  <c r="Q135" i="17"/>
  <c r="P134" i="17"/>
  <c r="Q134" i="17"/>
  <c r="P133" i="17"/>
  <c r="Q133" i="17"/>
  <c r="P132" i="17"/>
  <c r="Q132" i="17"/>
  <c r="P131" i="17"/>
  <c r="Q131" i="17"/>
  <c r="P130" i="17"/>
  <c r="Q130" i="17"/>
  <c r="P129" i="17"/>
  <c r="Q129" i="17"/>
  <c r="P128" i="17"/>
  <c r="Q128" i="17"/>
  <c r="P127" i="17"/>
  <c r="Q127" i="17"/>
  <c r="P126" i="17"/>
  <c r="Q126" i="17"/>
  <c r="P125" i="17"/>
  <c r="Q125" i="17"/>
  <c r="P124" i="17"/>
  <c r="Q124" i="17"/>
  <c r="P123" i="17"/>
  <c r="Q123" i="17"/>
  <c r="P122" i="17"/>
  <c r="Q122" i="17"/>
  <c r="P121" i="17"/>
  <c r="Q121" i="17"/>
  <c r="Q120" i="17"/>
  <c r="P120" i="17"/>
  <c r="P119" i="17"/>
  <c r="Q119" i="17"/>
  <c r="P118" i="17"/>
  <c r="Q118" i="17"/>
  <c r="P117" i="17"/>
  <c r="Q117" i="17"/>
  <c r="P116" i="17"/>
  <c r="Q116" i="17"/>
  <c r="P115" i="17"/>
  <c r="Q115" i="17"/>
  <c r="P114" i="17"/>
  <c r="Q114" i="17"/>
  <c r="P113" i="17"/>
  <c r="Q113" i="17"/>
  <c r="P112" i="17"/>
  <c r="Q112" i="17"/>
  <c r="P111" i="17"/>
  <c r="Q111" i="17"/>
  <c r="P110" i="17"/>
  <c r="Q110" i="17"/>
  <c r="P109" i="17"/>
  <c r="Q109" i="17"/>
  <c r="P108" i="17"/>
  <c r="Q108" i="17"/>
  <c r="P107" i="17"/>
  <c r="Q107" i="17"/>
  <c r="P106" i="17"/>
  <c r="Q106" i="17"/>
  <c r="P105" i="17"/>
  <c r="Q105" i="17"/>
  <c r="Q104" i="17"/>
  <c r="P104" i="17"/>
  <c r="P103" i="17"/>
  <c r="Q103" i="17"/>
  <c r="P102" i="17"/>
  <c r="Q102" i="17"/>
  <c r="P101" i="17"/>
  <c r="Q101" i="17"/>
  <c r="P100" i="17"/>
  <c r="Q100" i="17"/>
  <c r="P99" i="17"/>
  <c r="Q99" i="17"/>
  <c r="P98" i="17"/>
  <c r="Q98" i="17"/>
  <c r="P97" i="17"/>
  <c r="Q97" i="17"/>
  <c r="P96" i="17"/>
  <c r="Q96" i="17"/>
  <c r="P95" i="17"/>
  <c r="Q95" i="17"/>
  <c r="P94" i="17"/>
  <c r="Q94" i="17"/>
  <c r="P93" i="17"/>
  <c r="Q93" i="17"/>
  <c r="P92" i="17"/>
  <c r="Q92" i="17"/>
  <c r="P91" i="17"/>
  <c r="Q91" i="17"/>
  <c r="P90" i="17"/>
  <c r="Q90" i="17"/>
  <c r="P89" i="17"/>
  <c r="Q89" i="17"/>
  <c r="Q88" i="17"/>
  <c r="P88" i="17"/>
  <c r="P87" i="17"/>
  <c r="Q87" i="17"/>
  <c r="P86" i="17"/>
  <c r="Q86" i="17"/>
  <c r="P85" i="17"/>
  <c r="Q85" i="17"/>
  <c r="P84" i="17"/>
  <c r="Q84" i="17"/>
  <c r="P83" i="17"/>
  <c r="Q83" i="17"/>
  <c r="P82" i="17"/>
  <c r="Q82" i="17"/>
  <c r="P81" i="17"/>
  <c r="Q81" i="17"/>
  <c r="P80" i="17"/>
  <c r="Q80" i="17"/>
  <c r="P79" i="17"/>
  <c r="Q79" i="17"/>
  <c r="P78" i="17"/>
  <c r="Q78" i="17"/>
  <c r="P77" i="17"/>
  <c r="Q77" i="17"/>
  <c r="P76" i="17"/>
  <c r="Q76" i="17"/>
  <c r="P75" i="17"/>
  <c r="Q75" i="17"/>
  <c r="P74" i="17"/>
  <c r="Q74" i="17"/>
  <c r="P73" i="17"/>
  <c r="Q73" i="17"/>
  <c r="Q72" i="17"/>
  <c r="P72" i="17"/>
  <c r="P67" i="17"/>
  <c r="Q67" i="17"/>
  <c r="P66" i="17"/>
  <c r="Q66" i="17"/>
  <c r="P65" i="17"/>
  <c r="Q65" i="17"/>
  <c r="P64" i="17"/>
  <c r="Q64" i="17"/>
  <c r="P63" i="17"/>
  <c r="Q63" i="17"/>
  <c r="P62" i="17"/>
  <c r="Q62" i="17"/>
  <c r="P61" i="17"/>
  <c r="Q61" i="17"/>
  <c r="P60" i="17"/>
  <c r="Q60" i="17"/>
  <c r="P59" i="17"/>
  <c r="Q59" i="17"/>
  <c r="P58" i="17"/>
  <c r="Q58" i="17"/>
  <c r="P57" i="17"/>
  <c r="Q57" i="17"/>
  <c r="Q56" i="17"/>
  <c r="P56" i="17"/>
  <c r="P55" i="17"/>
  <c r="Q55" i="17"/>
  <c r="P54" i="17"/>
  <c r="Q54" i="17"/>
  <c r="P53" i="17"/>
  <c r="Q53" i="17"/>
  <c r="P52" i="17"/>
  <c r="Q52" i="17"/>
  <c r="P51" i="17"/>
  <c r="Q51" i="17"/>
  <c r="P50" i="17"/>
  <c r="Q50" i="17"/>
  <c r="P49" i="17"/>
  <c r="Q49" i="17"/>
  <c r="P48" i="17"/>
  <c r="Q48" i="17"/>
  <c r="P47" i="17"/>
  <c r="Q47" i="17"/>
  <c r="P46" i="17"/>
  <c r="Q46" i="17"/>
  <c r="P45" i="17"/>
  <c r="Q45" i="17"/>
  <c r="P44" i="17"/>
  <c r="Q44" i="17"/>
  <c r="P43" i="17"/>
  <c r="Q43" i="17"/>
  <c r="P42" i="17"/>
  <c r="Q42" i="17"/>
  <c r="P41" i="17"/>
  <c r="Q41" i="17"/>
  <c r="Q40" i="17"/>
  <c r="P40" i="17"/>
  <c r="P39" i="17"/>
  <c r="Q39" i="17"/>
  <c r="P38" i="17"/>
  <c r="Q38" i="17"/>
  <c r="P37" i="17"/>
  <c r="Q37" i="17"/>
  <c r="P36" i="17"/>
  <c r="Q36" i="17"/>
  <c r="P35" i="17"/>
  <c r="Q35" i="17"/>
  <c r="P34" i="17"/>
  <c r="Q34" i="17"/>
  <c r="P33" i="17"/>
  <c r="Q33" i="17"/>
  <c r="P32" i="17"/>
  <c r="Q32" i="17"/>
  <c r="P31" i="17"/>
  <c r="Q31" i="17"/>
  <c r="P30" i="17"/>
  <c r="Q30" i="17"/>
  <c r="P29" i="17"/>
  <c r="Q29" i="17"/>
  <c r="P28" i="17"/>
  <c r="Q28" i="17"/>
  <c r="P27" i="17"/>
  <c r="Q27" i="17"/>
  <c r="P26" i="17"/>
  <c r="Q26" i="17"/>
  <c r="P25" i="17"/>
  <c r="Q25" i="17"/>
  <c r="Q24" i="17"/>
  <c r="P24" i="17"/>
  <c r="P23" i="17"/>
  <c r="Q23" i="17"/>
  <c r="P22" i="17"/>
  <c r="Q22" i="17"/>
  <c r="P21" i="17"/>
  <c r="Q21" i="17"/>
  <c r="P20" i="17"/>
  <c r="Q20" i="17"/>
  <c r="P19" i="17"/>
  <c r="Q19" i="17"/>
  <c r="P18" i="17"/>
  <c r="Q18" i="17"/>
  <c r="P17" i="17"/>
  <c r="Q17" i="17"/>
  <c r="P16" i="17"/>
  <c r="Q16" i="17"/>
  <c r="P15" i="17"/>
  <c r="Q15" i="17"/>
  <c r="P14" i="17"/>
  <c r="Q14" i="17"/>
  <c r="P13" i="17"/>
  <c r="Q13" i="17"/>
  <c r="P12" i="17"/>
  <c r="Q12" i="17"/>
  <c r="P11" i="17"/>
  <c r="Q11" i="17"/>
  <c r="P10" i="17"/>
  <c r="Q10" i="17"/>
  <c r="P9" i="17"/>
  <c r="Q9" i="17"/>
  <c r="Q8" i="17"/>
  <c r="P8" i="17"/>
  <c r="P7" i="17"/>
  <c r="Q7" i="17"/>
  <c r="P6" i="17"/>
  <c r="Q6" i="17"/>
  <c r="P5" i="17"/>
  <c r="Q5" i="17"/>
  <c r="P4" i="17"/>
  <c r="Q4" i="17"/>
  <c r="P3" i="17"/>
  <c r="Q3" i="17"/>
  <c r="P897" i="17"/>
  <c r="Q897" i="17"/>
  <c r="P889" i="17"/>
  <c r="Q889" i="17"/>
  <c r="P881" i="17"/>
  <c r="Q881" i="17"/>
  <c r="P873" i="17"/>
  <c r="Q873" i="17"/>
  <c r="P866" i="17"/>
  <c r="Q866" i="17"/>
  <c r="P858" i="17"/>
  <c r="Q858" i="17"/>
  <c r="P850" i="17"/>
  <c r="Q850" i="17"/>
  <c r="P842" i="17"/>
  <c r="Q842" i="17"/>
  <c r="P834" i="17"/>
  <c r="Q834" i="17"/>
  <c r="P825" i="17"/>
  <c r="Q825" i="17"/>
  <c r="P817" i="17"/>
  <c r="Q817" i="17"/>
  <c r="P809" i="17"/>
  <c r="Q809" i="17"/>
  <c r="P801" i="17"/>
  <c r="Q801" i="17"/>
  <c r="P793" i="17"/>
  <c r="Q793" i="17"/>
  <c r="P785" i="17"/>
  <c r="Q785" i="17"/>
  <c r="P777" i="17"/>
  <c r="Q777" i="17"/>
  <c r="P769" i="17"/>
  <c r="Q769" i="17"/>
  <c r="P761" i="17"/>
  <c r="Q761" i="17"/>
  <c r="P753" i="17"/>
  <c r="Q753" i="17"/>
  <c r="P745" i="17"/>
  <c r="Q745" i="17"/>
  <c r="P738" i="17"/>
  <c r="Q738" i="17"/>
  <c r="P730" i="17"/>
  <c r="Q730" i="17"/>
  <c r="P722" i="17"/>
  <c r="Q722" i="17"/>
  <c r="P714" i="17"/>
  <c r="Q714" i="17"/>
  <c r="P706" i="17"/>
  <c r="Q706" i="17"/>
  <c r="P699" i="17"/>
  <c r="Q699" i="17"/>
  <c r="Q691" i="17"/>
  <c r="P691" i="17"/>
  <c r="P683" i="17"/>
  <c r="Q683" i="17"/>
  <c r="Q675" i="17"/>
  <c r="P675" i="17"/>
  <c r="P667" i="17"/>
  <c r="Q667" i="17"/>
  <c r="Q659" i="17"/>
  <c r="P659" i="17"/>
  <c r="P651" i="17"/>
  <c r="Q651" i="17"/>
  <c r="Q643" i="17"/>
  <c r="P643" i="17"/>
  <c r="P635" i="17"/>
  <c r="Q635" i="17"/>
  <c r="P628" i="17"/>
  <c r="Q628" i="17"/>
  <c r="P619" i="17"/>
  <c r="Q619" i="17"/>
  <c r="Q611" i="17"/>
  <c r="P611" i="17"/>
  <c r="P602" i="17"/>
  <c r="Q602" i="17"/>
  <c r="P594" i="17"/>
  <c r="Q594" i="17"/>
  <c r="P586" i="17"/>
  <c r="Q586" i="17"/>
  <c r="P578" i="17"/>
  <c r="Q578" i="17"/>
  <c r="P569" i="17"/>
  <c r="Q569" i="17"/>
  <c r="P557" i="17"/>
  <c r="Q557" i="17"/>
  <c r="P533" i="17"/>
  <c r="Q533" i="17"/>
  <c r="Q415" i="17"/>
  <c r="P415" i="17"/>
  <c r="P895" i="17"/>
  <c r="Q895" i="17"/>
  <c r="P886" i="17"/>
  <c r="Q886" i="17"/>
  <c r="P878" i="17"/>
  <c r="Q878" i="17"/>
  <c r="P871" i="17"/>
  <c r="Q871" i="17"/>
  <c r="P862" i="17"/>
  <c r="Q862" i="17"/>
  <c r="P854" i="17"/>
  <c r="Q854" i="17"/>
  <c r="P846" i="17"/>
  <c r="Q846" i="17"/>
  <c r="P838" i="17"/>
  <c r="Q838" i="17"/>
  <c r="P830" i="17"/>
  <c r="Q830" i="17"/>
  <c r="P822" i="17"/>
  <c r="Q822" i="17"/>
  <c r="P814" i="17"/>
  <c r="Q814" i="17"/>
  <c r="P805" i="17"/>
  <c r="Q805" i="17"/>
  <c r="P797" i="17"/>
  <c r="Q797" i="17"/>
  <c r="P789" i="17"/>
  <c r="Q789" i="17"/>
  <c r="P781" i="17"/>
  <c r="Q781" i="17"/>
  <c r="P773" i="17"/>
  <c r="Q773" i="17"/>
  <c r="P765" i="17"/>
  <c r="Q765" i="17"/>
  <c r="P757" i="17"/>
  <c r="Q757" i="17"/>
  <c r="P749" i="17"/>
  <c r="Q749" i="17"/>
  <c r="P741" i="17"/>
  <c r="Q741" i="17"/>
  <c r="P733" i="17"/>
  <c r="Q733" i="17"/>
  <c r="P725" i="17"/>
  <c r="Q725" i="17"/>
  <c r="P717" i="17"/>
  <c r="Q717" i="17"/>
  <c r="P709" i="17"/>
  <c r="Q709" i="17"/>
  <c r="P701" i="17"/>
  <c r="Q701" i="17"/>
  <c r="P693" i="17"/>
  <c r="Q693" i="17"/>
  <c r="P685" i="17"/>
  <c r="Q685" i="17"/>
  <c r="P677" i="17"/>
  <c r="Q677" i="17"/>
  <c r="P669" i="17"/>
  <c r="Q669" i="17"/>
  <c r="P661" i="17"/>
  <c r="Q661" i="17"/>
  <c r="P654" i="17"/>
  <c r="Q654" i="17"/>
  <c r="P646" i="17"/>
  <c r="Q646" i="17"/>
  <c r="P638" i="17"/>
  <c r="Q638" i="17"/>
  <c r="P630" i="17"/>
  <c r="Q630" i="17"/>
  <c r="P623" i="17"/>
  <c r="Q623" i="17"/>
  <c r="P614" i="17"/>
  <c r="Q614" i="17"/>
  <c r="P606" i="17"/>
  <c r="Q606" i="17"/>
  <c r="P598" i="17"/>
  <c r="Q598" i="17"/>
  <c r="P590" i="17"/>
  <c r="Q590" i="17"/>
  <c r="P581" i="17"/>
  <c r="Q581" i="17"/>
  <c r="P573" i="17"/>
  <c r="Q573" i="17"/>
  <c r="Q563" i="17"/>
  <c r="P563" i="17"/>
  <c r="P534" i="17"/>
  <c r="Q534" i="17"/>
  <c r="P418" i="17"/>
  <c r="Q418" i="17"/>
  <c r="Q896" i="17"/>
  <c r="P896" i="17"/>
  <c r="Q888" i="17"/>
  <c r="P888" i="17"/>
  <c r="Q880" i="17"/>
  <c r="P880" i="17"/>
  <c r="Q872" i="17"/>
  <c r="P872" i="17"/>
  <c r="Q864" i="17"/>
  <c r="P864" i="17"/>
  <c r="Q856" i="17"/>
  <c r="P856" i="17"/>
  <c r="Q848" i="17"/>
  <c r="P848" i="17"/>
  <c r="Q840" i="17"/>
  <c r="P840" i="17"/>
  <c r="Q832" i="17"/>
  <c r="P832" i="17"/>
  <c r="Q824" i="17"/>
  <c r="P824" i="17"/>
  <c r="Q816" i="17"/>
  <c r="P816" i="17"/>
  <c r="Q808" i="17"/>
  <c r="P808" i="17"/>
  <c r="P799" i="17"/>
  <c r="Q799" i="17"/>
  <c r="P791" i="17"/>
  <c r="Q791" i="17"/>
  <c r="P783" i="17"/>
  <c r="Q783" i="17"/>
  <c r="P774" i="17"/>
  <c r="Q774" i="17"/>
  <c r="P766" i="17"/>
  <c r="Q766" i="17"/>
  <c r="P758" i="17"/>
  <c r="Q758" i="17"/>
  <c r="P750" i="17"/>
  <c r="Q750" i="17"/>
  <c r="P742" i="17"/>
  <c r="Q742" i="17"/>
  <c r="P734" i="17"/>
  <c r="Q734" i="17"/>
  <c r="P726" i="17"/>
  <c r="Q726" i="17"/>
  <c r="P719" i="17"/>
  <c r="Q719" i="17"/>
  <c r="P711" i="17"/>
  <c r="Q711" i="17"/>
  <c r="P703" i="17"/>
  <c r="Q703" i="17"/>
  <c r="P694" i="17"/>
  <c r="Q694" i="17"/>
  <c r="P686" i="17"/>
  <c r="Q686" i="17"/>
  <c r="P678" i="17"/>
  <c r="Q678" i="17"/>
  <c r="P670" i="17"/>
  <c r="Q670" i="17"/>
  <c r="P662" i="17"/>
  <c r="Q662" i="17"/>
  <c r="P653" i="17"/>
  <c r="Q653" i="17"/>
  <c r="P645" i="17"/>
  <c r="Q645" i="17"/>
  <c r="P637" i="17"/>
  <c r="Q637" i="17"/>
  <c r="P629" i="17"/>
  <c r="Q629" i="17"/>
  <c r="P621" i="17"/>
  <c r="Q621" i="17"/>
  <c r="P613" i="17"/>
  <c r="Q613" i="17"/>
  <c r="P605" i="17"/>
  <c r="Q605" i="17"/>
  <c r="P597" i="17"/>
  <c r="Q597" i="17"/>
  <c r="P589" i="17"/>
  <c r="Q589" i="17"/>
  <c r="P580" i="17"/>
  <c r="Q580" i="17"/>
  <c r="P572" i="17"/>
  <c r="Q572" i="17"/>
  <c r="P562" i="17"/>
  <c r="Q562" i="17"/>
  <c r="Q535" i="17"/>
  <c r="P535" i="17"/>
  <c r="Q419" i="17"/>
  <c r="P419" i="17"/>
  <c r="P901" i="17"/>
  <c r="Q901" i="17"/>
  <c r="P893" i="17"/>
  <c r="Q893" i="17"/>
  <c r="P885" i="17"/>
  <c r="Q885" i="17"/>
  <c r="Q876" i="17"/>
  <c r="P876" i="17"/>
  <c r="P867" i="17"/>
  <c r="Q867" i="17"/>
  <c r="Q860" i="17"/>
  <c r="P860" i="17"/>
  <c r="Q852" i="17"/>
  <c r="P852" i="17"/>
  <c r="Q844" i="17"/>
  <c r="P844" i="17"/>
  <c r="Q836" i="17"/>
  <c r="P836" i="17"/>
  <c r="Q828" i="17"/>
  <c r="P828" i="17"/>
  <c r="P818" i="17"/>
  <c r="Q818" i="17"/>
  <c r="P810" i="17"/>
  <c r="Q810" i="17"/>
  <c r="P802" i="17"/>
  <c r="Q802" i="17"/>
  <c r="P794" i="17"/>
  <c r="Q794" i="17"/>
  <c r="P786" i="17"/>
  <c r="Q786" i="17"/>
  <c r="P778" i="17"/>
  <c r="Q778" i="17"/>
  <c r="P770" i="17"/>
  <c r="Q770" i="17"/>
  <c r="P762" i="17"/>
  <c r="Q762" i="17"/>
  <c r="P754" i="17"/>
  <c r="Q754" i="17"/>
  <c r="P746" i="17"/>
  <c r="Q746" i="17"/>
  <c r="P737" i="17"/>
  <c r="Q737" i="17"/>
  <c r="P729" i="17"/>
  <c r="Q729" i="17"/>
  <c r="P721" i="17"/>
  <c r="Q721" i="17"/>
  <c r="P713" i="17"/>
  <c r="Q713" i="17"/>
  <c r="P705" i="17"/>
  <c r="Q705" i="17"/>
  <c r="P697" i="17"/>
  <c r="Q697" i="17"/>
  <c r="P689" i="17"/>
  <c r="Q689" i="17"/>
  <c r="P681" i="17"/>
  <c r="Q681" i="17"/>
  <c r="P673" i="17"/>
  <c r="Q673" i="17"/>
  <c r="P664" i="17"/>
  <c r="Q664" i="17"/>
  <c r="P656" i="17"/>
  <c r="Q656" i="17"/>
  <c r="P648" i="17"/>
  <c r="Q648" i="17"/>
  <c r="P640" i="17"/>
  <c r="Q640" i="17"/>
  <c r="P632" i="17"/>
  <c r="Q632" i="17"/>
  <c r="P624" i="17"/>
  <c r="Q624" i="17"/>
  <c r="P616" i="17"/>
  <c r="Q616" i="17"/>
  <c r="P608" i="17"/>
  <c r="Q608" i="17"/>
  <c r="P600" i="17"/>
  <c r="Q600" i="17"/>
  <c r="P592" i="17"/>
  <c r="Q592" i="17"/>
  <c r="P585" i="17"/>
  <c r="Q585" i="17"/>
  <c r="P577" i="17"/>
  <c r="Q577" i="17"/>
  <c r="P570" i="17"/>
  <c r="Q570" i="17"/>
  <c r="P564" i="17"/>
  <c r="Q564" i="17"/>
  <c r="P556" i="17"/>
  <c r="Q556" i="17"/>
  <c r="Q551" i="17"/>
  <c r="P551" i="17"/>
  <c r="P546" i="17"/>
  <c r="Q546" i="17"/>
  <c r="P541" i="17"/>
  <c r="Q541" i="17"/>
  <c r="P536" i="17"/>
  <c r="Q536" i="17"/>
  <c r="P530" i="17"/>
  <c r="Q530" i="17"/>
  <c r="P526" i="17"/>
  <c r="Q526" i="17"/>
  <c r="P522" i="17"/>
  <c r="Q522" i="17"/>
  <c r="P517" i="17"/>
  <c r="Q517" i="17"/>
  <c r="P512" i="17"/>
  <c r="Q512" i="17"/>
  <c r="Q507" i="17"/>
  <c r="P507" i="17"/>
  <c r="P502" i="17"/>
  <c r="Q502" i="17"/>
  <c r="P497" i="17"/>
  <c r="Q497" i="17"/>
  <c r="P492" i="17"/>
  <c r="Q492" i="17"/>
  <c r="Q487" i="17"/>
  <c r="P487" i="17"/>
  <c r="Q483" i="17"/>
  <c r="P483" i="17"/>
  <c r="P478" i="17"/>
  <c r="Q478" i="17"/>
  <c r="P473" i="17"/>
  <c r="Q473" i="17"/>
  <c r="P468" i="17"/>
  <c r="Q468" i="17"/>
  <c r="Q463" i="17"/>
  <c r="P463" i="17"/>
  <c r="P458" i="17"/>
  <c r="Q458" i="17"/>
  <c r="P453" i="17"/>
  <c r="Q453" i="17"/>
  <c r="Q447" i="17"/>
  <c r="P447" i="17"/>
  <c r="P442" i="17"/>
  <c r="Q442" i="17"/>
  <c r="P437" i="17"/>
  <c r="Q437" i="17"/>
  <c r="P433" i="17"/>
  <c r="Q433" i="17"/>
  <c r="P429" i="17"/>
  <c r="Q429" i="17"/>
  <c r="P424" i="17"/>
  <c r="Q424" i="17"/>
  <c r="P416" i="17"/>
  <c r="Q416" i="17"/>
  <c r="P410" i="17"/>
  <c r="Q410" i="17"/>
  <c r="P405" i="17"/>
  <c r="Q405" i="17"/>
  <c r="P400" i="17"/>
  <c r="Q400" i="17"/>
  <c r="P394" i="17"/>
  <c r="Q394" i="17"/>
  <c r="P389" i="17"/>
  <c r="Q389" i="17"/>
  <c r="P384" i="17"/>
  <c r="Q384" i="17"/>
  <c r="Q379" i="17"/>
  <c r="P379" i="17"/>
  <c r="P374" i="17"/>
  <c r="Q374" i="17"/>
  <c r="P369" i="17"/>
  <c r="Q369" i="17"/>
  <c r="P364" i="17"/>
  <c r="Q364" i="17"/>
  <c r="P360" i="17"/>
  <c r="Q360" i="17"/>
  <c r="Q355" i="17"/>
  <c r="P355" i="17"/>
  <c r="P350" i="17"/>
  <c r="Q350" i="17"/>
  <c r="P345" i="17"/>
  <c r="Q345" i="17"/>
  <c r="P340" i="17"/>
  <c r="Q340" i="17"/>
  <c r="Q335" i="17"/>
  <c r="P335" i="17"/>
  <c r="P330" i="17"/>
  <c r="Q330" i="17"/>
  <c r="P325" i="17"/>
  <c r="Q325" i="17"/>
  <c r="P320" i="17"/>
  <c r="Q320" i="17"/>
  <c r="P315" i="17"/>
  <c r="Q315" i="17"/>
  <c r="P311" i="17"/>
  <c r="Q311" i="17"/>
  <c r="P306" i="17"/>
  <c r="Q306" i="17"/>
  <c r="P301" i="17"/>
  <c r="Q301" i="17"/>
  <c r="Q296" i="17"/>
  <c r="P296" i="17"/>
  <c r="P291" i="17"/>
  <c r="Q291" i="17"/>
  <c r="P286" i="17"/>
  <c r="Q286" i="17"/>
  <c r="P282" i="17"/>
  <c r="Q282" i="17"/>
  <c r="P277" i="17"/>
  <c r="Q277" i="17"/>
  <c r="P272" i="17"/>
  <c r="Q272" i="17"/>
  <c r="P267" i="17"/>
  <c r="Q267" i="17"/>
  <c r="P262" i="17"/>
  <c r="Q262" i="17"/>
  <c r="P258" i="17"/>
  <c r="Q258" i="17"/>
  <c r="P253" i="17"/>
  <c r="Q253" i="17"/>
  <c r="P250" i="17"/>
  <c r="Q250" i="17"/>
  <c r="P244" i="17"/>
  <c r="Q244" i="17"/>
  <c r="P238" i="17"/>
  <c r="Q238" i="17"/>
  <c r="P233" i="17"/>
  <c r="Q233" i="17"/>
  <c r="P229" i="17"/>
  <c r="Q229" i="17"/>
  <c r="P223" i="17"/>
  <c r="Q223" i="17"/>
  <c r="P219" i="17"/>
  <c r="Q219" i="17"/>
  <c r="P214" i="17"/>
  <c r="Q214" i="17"/>
  <c r="P208" i="17"/>
  <c r="Q208" i="17"/>
  <c r="P201" i="17"/>
  <c r="Q201" i="17"/>
  <c r="P192" i="17"/>
  <c r="Q192" i="17"/>
  <c r="P68" i="17"/>
  <c r="Q68" i="17"/>
  <c r="P898" i="17"/>
  <c r="Q898" i="17"/>
  <c r="P890" i="17"/>
  <c r="Q890" i="17"/>
  <c r="P882" i="17"/>
  <c r="Q882" i="17"/>
  <c r="P874" i="17"/>
  <c r="Q874" i="17"/>
  <c r="P865" i="17"/>
  <c r="Q865" i="17"/>
  <c r="P857" i="17"/>
  <c r="Q857" i="17"/>
  <c r="P849" i="17"/>
  <c r="Q849" i="17"/>
  <c r="P841" i="17"/>
  <c r="Q841" i="17"/>
  <c r="P833" i="17"/>
  <c r="Q833" i="17"/>
  <c r="P826" i="17"/>
  <c r="Q826" i="17"/>
  <c r="Q820" i="17"/>
  <c r="P820" i="17"/>
  <c r="Q812" i="17"/>
  <c r="P812" i="17"/>
  <c r="P803" i="17"/>
  <c r="Q803" i="17"/>
  <c r="P795" i="17"/>
  <c r="Q795" i="17"/>
  <c r="P787" i="17"/>
  <c r="Q787" i="17"/>
  <c r="P779" i="17"/>
  <c r="Q779" i="17"/>
  <c r="P771" i="17"/>
  <c r="Q771" i="17"/>
  <c r="P763" i="17"/>
  <c r="Q763" i="17"/>
  <c r="P755" i="17"/>
  <c r="Q755" i="17"/>
  <c r="P747" i="17"/>
  <c r="Q747" i="17"/>
  <c r="P739" i="17"/>
  <c r="Q739" i="17"/>
  <c r="P731" i="17"/>
  <c r="Q731" i="17"/>
  <c r="P723" i="17"/>
  <c r="Q723" i="17"/>
  <c r="P715" i="17"/>
  <c r="Q715" i="17"/>
  <c r="Q707" i="17"/>
  <c r="P707" i="17"/>
  <c r="P698" i="17"/>
  <c r="Q698" i="17"/>
  <c r="P690" i="17"/>
  <c r="Q690" i="17"/>
  <c r="P682" i="17"/>
  <c r="Q682" i="17"/>
  <c r="P674" i="17"/>
  <c r="Q674" i="17"/>
  <c r="P666" i="17"/>
  <c r="Q666" i="17"/>
  <c r="P658" i="17"/>
  <c r="Q658" i="17"/>
  <c r="P650" i="17"/>
  <c r="Q650" i="17"/>
  <c r="P642" i="17"/>
  <c r="Q642" i="17"/>
  <c r="P634" i="17"/>
  <c r="Q634" i="17"/>
  <c r="P626" i="17"/>
  <c r="Q626" i="17"/>
  <c r="P620" i="17"/>
  <c r="Q620" i="17"/>
  <c r="P612" i="17"/>
  <c r="Q612" i="17"/>
  <c r="P604" i="17"/>
  <c r="Q604" i="17"/>
  <c r="P596" i="17"/>
  <c r="Q596" i="17"/>
  <c r="P588" i="17"/>
  <c r="Q588" i="17"/>
  <c r="P582" i="17"/>
  <c r="Q582" i="17"/>
  <c r="P574" i="17"/>
  <c r="Q574" i="17"/>
  <c r="P566" i="17"/>
  <c r="Q566" i="17"/>
  <c r="Q559" i="17"/>
  <c r="P559" i="17"/>
  <c r="P554" i="17"/>
  <c r="Q554" i="17"/>
  <c r="P549" i="17"/>
  <c r="Q549" i="17"/>
  <c r="P544" i="17"/>
  <c r="Q544" i="17"/>
  <c r="P538" i="17"/>
  <c r="Q538" i="17"/>
  <c r="P528" i="17"/>
  <c r="Q528" i="17"/>
  <c r="Q523" i="17"/>
  <c r="P523" i="17"/>
  <c r="P518" i="17"/>
  <c r="Q518" i="17"/>
  <c r="P513" i="17"/>
  <c r="Q513" i="17"/>
  <c r="P508" i="17"/>
  <c r="Q508" i="17"/>
  <c r="Q503" i="17"/>
  <c r="P503" i="17"/>
  <c r="P498" i="17"/>
  <c r="Q498" i="17"/>
  <c r="P493" i="17"/>
  <c r="Q493" i="17"/>
  <c r="P488" i="17"/>
  <c r="Q488" i="17"/>
  <c r="P481" i="17"/>
  <c r="Q481" i="17"/>
  <c r="Q475" i="17"/>
  <c r="P475" i="17"/>
  <c r="P469" i="17"/>
  <c r="Q469" i="17"/>
  <c r="P464" i="17"/>
  <c r="Q464" i="17"/>
  <c r="Q459" i="17"/>
  <c r="P459" i="17"/>
  <c r="Q455" i="17"/>
  <c r="P455" i="17"/>
  <c r="P449" i="17"/>
  <c r="Q449" i="17"/>
  <c r="P444" i="17"/>
  <c r="Q444" i="17"/>
  <c r="P438" i="17"/>
  <c r="Q438" i="17"/>
  <c r="P432" i="17"/>
  <c r="Q432" i="17"/>
  <c r="Q427" i="17"/>
  <c r="P427" i="17"/>
  <c r="P422" i="17"/>
  <c r="Q422" i="17"/>
  <c r="P414" i="17"/>
  <c r="Q414" i="17"/>
  <c r="P409" i="17"/>
  <c r="Q409" i="17"/>
  <c r="P404" i="17"/>
  <c r="Q404" i="17"/>
  <c r="P398" i="17"/>
  <c r="Q398" i="17"/>
  <c r="P392" i="17"/>
  <c r="Q392" i="17"/>
  <c r="Q387" i="17"/>
  <c r="P387" i="17"/>
  <c r="P382" i="17"/>
  <c r="Q382" i="17"/>
  <c r="P377" i="17"/>
  <c r="Q377" i="17"/>
  <c r="Q371" i="17"/>
  <c r="P371" i="17"/>
  <c r="P366" i="17"/>
  <c r="Q366" i="17"/>
  <c r="P358" i="17"/>
  <c r="Q358" i="17"/>
  <c r="P353" i="17"/>
  <c r="Q353" i="17"/>
  <c r="P348" i="17"/>
  <c r="Q348" i="17"/>
  <c r="P342" i="17"/>
  <c r="Q342" i="17"/>
  <c r="P337" i="17"/>
  <c r="Q337" i="17"/>
  <c r="P332" i="17"/>
  <c r="Q332" i="17"/>
  <c r="P326" i="17"/>
  <c r="Q326" i="17"/>
  <c r="P321" i="17"/>
  <c r="Q321" i="17"/>
  <c r="P316" i="17"/>
  <c r="Q316" i="17"/>
  <c r="P310" i="17"/>
  <c r="Q310" i="17"/>
  <c r="P305" i="17"/>
  <c r="Q305" i="17"/>
  <c r="P300" i="17"/>
  <c r="Q300" i="17"/>
  <c r="P293" i="17"/>
  <c r="Q293" i="17"/>
  <c r="P288" i="17"/>
  <c r="Q288" i="17"/>
  <c r="P281" i="17"/>
  <c r="Q281" i="17"/>
  <c r="P276" i="17"/>
  <c r="Q276" i="17"/>
  <c r="P271" i="17"/>
  <c r="Q271" i="17"/>
  <c r="P265" i="17"/>
  <c r="Q265" i="17"/>
  <c r="P260" i="17"/>
  <c r="Q260" i="17"/>
  <c r="P255" i="17"/>
  <c r="Q255" i="17"/>
  <c r="P247" i="17"/>
  <c r="Q247" i="17"/>
  <c r="P242" i="17"/>
  <c r="Q242" i="17"/>
  <c r="P235" i="17"/>
  <c r="Q235" i="17"/>
  <c r="P230" i="17"/>
  <c r="Q230" i="17"/>
  <c r="P225" i="17"/>
  <c r="Q225" i="17"/>
  <c r="P220" i="17"/>
  <c r="Q220" i="17"/>
  <c r="P215" i="17"/>
  <c r="Q215" i="17"/>
  <c r="P209" i="17"/>
  <c r="Q209" i="17"/>
  <c r="P204" i="17"/>
  <c r="Q204" i="17"/>
  <c r="P190" i="17"/>
  <c r="Q190" i="17"/>
  <c r="P71" i="17"/>
  <c r="Q71" i="17"/>
  <c r="P899" i="17"/>
  <c r="Q899" i="17"/>
  <c r="Q892" i="17"/>
  <c r="P892" i="17"/>
  <c r="Q884" i="17"/>
  <c r="P884" i="17"/>
  <c r="P877" i="17"/>
  <c r="Q877" i="17"/>
  <c r="P869" i="17"/>
  <c r="Q869" i="17"/>
  <c r="P863" i="17"/>
  <c r="Q863" i="17"/>
  <c r="P855" i="17"/>
  <c r="Q855" i="17"/>
  <c r="P847" i="17"/>
  <c r="Q847" i="17"/>
  <c r="P839" i="17"/>
  <c r="Q839" i="17"/>
  <c r="P831" i="17"/>
  <c r="Q831" i="17"/>
  <c r="P823" i="17"/>
  <c r="Q823" i="17"/>
  <c r="P815" i="17"/>
  <c r="Q815" i="17"/>
  <c r="P807" i="17"/>
  <c r="Q807" i="17"/>
  <c r="Q800" i="17"/>
  <c r="P800" i="17"/>
  <c r="Q792" i="17"/>
  <c r="P792" i="17"/>
  <c r="Q784" i="17"/>
  <c r="P784" i="17"/>
  <c r="Q776" i="17"/>
  <c r="P776" i="17"/>
  <c r="Q768" i="17"/>
  <c r="P768" i="17"/>
  <c r="Q760" i="17"/>
  <c r="P760" i="17"/>
  <c r="Q752" i="17"/>
  <c r="P752" i="17"/>
  <c r="Q744" i="17"/>
  <c r="P744" i="17"/>
  <c r="Q736" i="17"/>
  <c r="P736" i="17"/>
  <c r="Q728" i="17"/>
  <c r="P728" i="17"/>
  <c r="Q720" i="17"/>
  <c r="P720" i="17"/>
  <c r="P712" i="17"/>
  <c r="Q712" i="17"/>
  <c r="P704" i="17"/>
  <c r="Q704" i="17"/>
  <c r="P696" i="17"/>
  <c r="Q696" i="17"/>
  <c r="P688" i="17"/>
  <c r="Q688" i="17"/>
  <c r="P680" i="17"/>
  <c r="Q680" i="17"/>
  <c r="P672" i="17"/>
  <c r="Q672" i="17"/>
  <c r="P665" i="17"/>
  <c r="Q665" i="17"/>
  <c r="P657" i="17"/>
  <c r="Q657" i="17"/>
  <c r="P649" i="17"/>
  <c r="Q649" i="17"/>
  <c r="P641" i="17"/>
  <c r="Q641" i="17"/>
  <c r="P633" i="17"/>
  <c r="Q633" i="17"/>
  <c r="P625" i="17"/>
  <c r="Q625" i="17"/>
  <c r="P617" i="17"/>
  <c r="Q617" i="17"/>
  <c r="P609" i="17"/>
  <c r="Q609" i="17"/>
  <c r="P603" i="17"/>
  <c r="Q603" i="17"/>
  <c r="Q595" i="17"/>
  <c r="P595" i="17"/>
  <c r="Q587" i="17"/>
  <c r="P587" i="17"/>
  <c r="Q579" i="17"/>
  <c r="P579" i="17"/>
  <c r="Q571" i="17"/>
  <c r="P571" i="17"/>
  <c r="P565" i="17"/>
  <c r="Q565" i="17"/>
  <c r="P558" i="17"/>
  <c r="Q558" i="17"/>
  <c r="P552" i="17"/>
  <c r="Q552" i="17"/>
  <c r="Q547" i="17"/>
  <c r="P547" i="17"/>
  <c r="P542" i="17"/>
  <c r="Q542" i="17"/>
  <c r="P537" i="17"/>
  <c r="Q537" i="17"/>
  <c r="P529" i="17"/>
  <c r="Q529" i="17"/>
  <c r="P524" i="17"/>
  <c r="Q524" i="17"/>
  <c r="Q519" i="17"/>
  <c r="P519" i="17"/>
  <c r="Q515" i="17"/>
  <c r="P515" i="17"/>
  <c r="P510" i="17"/>
  <c r="Q510" i="17"/>
  <c r="P505" i="17"/>
  <c r="Q505" i="17"/>
  <c r="P500" i="17"/>
  <c r="Q500" i="17"/>
  <c r="Q495" i="17"/>
  <c r="P495" i="17"/>
  <c r="P489" i="17"/>
  <c r="Q489" i="17"/>
  <c r="P484" i="17"/>
  <c r="Q484" i="17"/>
  <c r="P480" i="17"/>
  <c r="Q480" i="17"/>
  <c r="P476" i="17"/>
  <c r="Q476" i="17"/>
  <c r="Q471" i="17"/>
  <c r="P471" i="17"/>
  <c r="P466" i="17"/>
  <c r="Q466" i="17"/>
  <c r="P461" i="17"/>
  <c r="Q461" i="17"/>
  <c r="P456" i="17"/>
  <c r="Q456" i="17"/>
  <c r="Q451" i="17"/>
  <c r="P451" i="17"/>
  <c r="P446" i="17"/>
  <c r="Q446" i="17"/>
  <c r="P440" i="17"/>
  <c r="Q440" i="17"/>
  <c r="Q435" i="17"/>
  <c r="P435" i="17"/>
  <c r="P430" i="17"/>
  <c r="Q430" i="17"/>
  <c r="P425" i="17"/>
  <c r="Q425" i="17"/>
  <c r="P420" i="17"/>
  <c r="Q420" i="17"/>
  <c r="P413" i="17"/>
  <c r="Q413" i="17"/>
  <c r="P408" i="17"/>
  <c r="Q408" i="17"/>
  <c r="Q403" i="17"/>
  <c r="P403" i="17"/>
  <c r="Q399" i="17"/>
  <c r="P399" i="17"/>
  <c r="Q395" i="17"/>
  <c r="P395" i="17"/>
  <c r="Q391" i="17"/>
  <c r="P391" i="17"/>
  <c r="P386" i="17"/>
  <c r="Q386" i="17"/>
  <c r="P381" i="17"/>
  <c r="Q381" i="17"/>
  <c r="P376" i="17"/>
  <c r="Q376" i="17"/>
  <c r="P372" i="17"/>
  <c r="Q372" i="17"/>
  <c r="Q367" i="17"/>
  <c r="P367" i="17"/>
  <c r="P362" i="17"/>
  <c r="Q362" i="17"/>
  <c r="P357" i="17"/>
  <c r="Q357" i="17"/>
  <c r="P352" i="17"/>
  <c r="Q352" i="17"/>
  <c r="Q347" i="17"/>
  <c r="P347" i="17"/>
  <c r="Q343" i="17"/>
  <c r="P343" i="17"/>
  <c r="P338" i="17"/>
  <c r="Q338" i="17"/>
  <c r="P333" i="17"/>
  <c r="Q333" i="17"/>
  <c r="Q328" i="17"/>
  <c r="P328" i="17"/>
  <c r="P323" i="17"/>
  <c r="Q323" i="17"/>
  <c r="P318" i="17"/>
  <c r="Q318" i="17"/>
  <c r="P313" i="17"/>
  <c r="Q313" i="17"/>
  <c r="P309" i="17"/>
  <c r="Q309" i="17"/>
  <c r="P304" i="17"/>
  <c r="Q304" i="17"/>
  <c r="P298" i="17"/>
  <c r="Q298" i="17"/>
  <c r="P294" i="17"/>
  <c r="Q294" i="17"/>
  <c r="P289" i="17"/>
  <c r="Q289" i="17"/>
  <c r="P284" i="17"/>
  <c r="Q284" i="17"/>
  <c r="Q280" i="17"/>
  <c r="P280" i="17"/>
  <c r="P274" i="17"/>
  <c r="Q274" i="17"/>
  <c r="P269" i="17"/>
  <c r="Q269" i="17"/>
  <c r="Q264" i="17"/>
  <c r="P264" i="17"/>
  <c r="P259" i="17"/>
  <c r="Q259" i="17"/>
  <c r="P254" i="17"/>
  <c r="Q254" i="17"/>
  <c r="P249" i="17"/>
  <c r="Q249" i="17"/>
  <c r="P245" i="17"/>
  <c r="Q245" i="17"/>
  <c r="P240" i="17"/>
  <c r="Q240" i="17"/>
  <c r="P236" i="17"/>
  <c r="Q236" i="17"/>
  <c r="P231" i="17"/>
  <c r="Q231" i="17"/>
  <c r="P226" i="17"/>
  <c r="Q226" i="17"/>
  <c r="P221" i="17"/>
  <c r="Q221" i="17"/>
  <c r="P217" i="17"/>
  <c r="Q217" i="17"/>
  <c r="P212" i="17"/>
  <c r="Q212" i="17"/>
  <c r="P210" i="17"/>
  <c r="Q210" i="17"/>
  <c r="P205" i="17"/>
  <c r="Q205" i="17"/>
  <c r="Q200" i="17"/>
  <c r="P200" i="17"/>
  <c r="P189" i="17"/>
  <c r="Q189" i="17"/>
  <c r="P70" i="17"/>
  <c r="Q70" i="17"/>
  <c r="A17" i="5" l="1"/>
  <c r="A23" i="5"/>
  <c r="A11" i="5"/>
  <c r="M74" i="14"/>
  <c r="M75" i="14"/>
  <c r="M76" i="14"/>
  <c r="M77" i="14"/>
  <c r="M78" i="14"/>
  <c r="M79" i="14"/>
  <c r="M80" i="14"/>
  <c r="M81" i="14"/>
  <c r="M82" i="14"/>
  <c r="M83" i="14"/>
  <c r="M84" i="14"/>
  <c r="M85" i="14"/>
  <c r="M146" i="14"/>
  <c r="M147" i="14"/>
  <c r="M148" i="14"/>
  <c r="M149" i="14"/>
  <c r="M150" i="14"/>
  <c r="M151" i="14"/>
  <c r="M152" i="14"/>
  <c r="M153" i="14"/>
  <c r="M154" i="14"/>
  <c r="M155" i="14"/>
  <c r="M156" i="14"/>
  <c r="M157" i="14"/>
  <c r="M3" i="14"/>
  <c r="M4" i="14"/>
  <c r="M5" i="14"/>
  <c r="M6" i="14"/>
  <c r="M7" i="14"/>
  <c r="M8" i="14"/>
  <c r="M9" i="14"/>
  <c r="M10" i="14"/>
  <c r="M11" i="14"/>
  <c r="M12" i="14"/>
  <c r="M13" i="14"/>
  <c r="A3" i="14" l="1"/>
  <c r="O3" i="14" s="1"/>
  <c r="A4" i="14"/>
  <c r="O4" i="14" s="1"/>
  <c r="A5" i="14"/>
  <c r="O5" i="14" s="1"/>
  <c r="A6" i="14"/>
  <c r="O6" i="14" s="1"/>
  <c r="A7" i="14"/>
  <c r="O7" i="14" s="1"/>
  <c r="A8" i="14"/>
  <c r="O8" i="14" s="1"/>
  <c r="A9" i="14"/>
  <c r="O9" i="14" s="1"/>
  <c r="A10" i="14"/>
  <c r="O10" i="14" s="1"/>
  <c r="A11" i="14"/>
  <c r="O11" i="14" s="1"/>
  <c r="A12" i="14"/>
  <c r="O12" i="14" s="1"/>
  <c r="A13" i="14"/>
  <c r="O13" i="14" s="1"/>
  <c r="A14" i="14"/>
  <c r="A15" i="14"/>
  <c r="A16" i="14"/>
  <c r="A17" i="14"/>
  <c r="A18" i="14"/>
  <c r="A19" i="14"/>
  <c r="A20" i="14"/>
  <c r="A21" i="14"/>
  <c r="A22" i="14"/>
  <c r="A23" i="14"/>
  <c r="A24" i="14"/>
  <c r="A25" i="14"/>
  <c r="A26" i="14"/>
  <c r="A27" i="14"/>
  <c r="A28" i="14"/>
  <c r="A29" i="14"/>
  <c r="A30" i="14"/>
  <c r="A31" i="14"/>
  <c r="A32" i="14"/>
  <c r="A33" i="14"/>
  <c r="A34" i="14"/>
  <c r="A35" i="14"/>
  <c r="A36" i="14"/>
  <c r="A37" i="14"/>
  <c r="A38" i="14"/>
  <c r="A39" i="14"/>
  <c r="A40" i="14"/>
  <c r="A41" i="14"/>
  <c r="A42" i="14"/>
  <c r="A43" i="14"/>
  <c r="A44" i="14"/>
  <c r="A45" i="14"/>
  <c r="A46" i="14"/>
  <c r="A47" i="14"/>
  <c r="A48" i="14"/>
  <c r="A49" i="14"/>
  <c r="A50" i="14"/>
  <c r="A51" i="14"/>
  <c r="A52" i="14"/>
  <c r="A53" i="14"/>
  <c r="A54" i="14"/>
  <c r="A55" i="14"/>
  <c r="A56" i="14"/>
  <c r="A57" i="14"/>
  <c r="A58" i="14"/>
  <c r="A59" i="14"/>
  <c r="A60" i="14"/>
  <c r="A61" i="14"/>
  <c r="A62" i="14"/>
  <c r="A63" i="14"/>
  <c r="A64" i="14"/>
  <c r="A65" i="14"/>
  <c r="A66" i="14"/>
  <c r="A67" i="14"/>
  <c r="A68" i="14"/>
  <c r="A69" i="14"/>
  <c r="A70" i="14"/>
  <c r="A71" i="14"/>
  <c r="A72" i="14"/>
  <c r="A73" i="14"/>
  <c r="A74" i="14"/>
  <c r="O74" i="14" s="1"/>
  <c r="A75" i="14"/>
  <c r="O75" i="14" s="1"/>
  <c r="A76" i="14"/>
  <c r="O76" i="14" s="1"/>
  <c r="A77" i="14"/>
  <c r="O77" i="14" s="1"/>
  <c r="A78" i="14"/>
  <c r="O78" i="14" s="1"/>
  <c r="A79" i="14"/>
  <c r="O79" i="14" s="1"/>
  <c r="A80" i="14"/>
  <c r="O80" i="14" s="1"/>
  <c r="A81" i="14"/>
  <c r="O81" i="14" s="1"/>
  <c r="A82" i="14"/>
  <c r="O82" i="14" s="1"/>
  <c r="A83" i="14"/>
  <c r="O83" i="14" s="1"/>
  <c r="A84" i="14"/>
  <c r="O84" i="14" s="1"/>
  <c r="A85" i="14"/>
  <c r="O85" i="14" s="1"/>
  <c r="A86" i="14"/>
  <c r="A87" i="14"/>
  <c r="A88" i="14"/>
  <c r="A89" i="14"/>
  <c r="A90" i="14"/>
  <c r="A91" i="14"/>
  <c r="A92" i="14"/>
  <c r="A93" i="14"/>
  <c r="A94" i="14"/>
  <c r="A95" i="14"/>
  <c r="A96" i="14"/>
  <c r="A97" i="14"/>
  <c r="A98" i="14"/>
  <c r="A99" i="14"/>
  <c r="A100" i="14"/>
  <c r="A101" i="14"/>
  <c r="A102" i="14"/>
  <c r="A103" i="14"/>
  <c r="A104" i="14"/>
  <c r="A105" i="14"/>
  <c r="A106" i="14"/>
  <c r="A107" i="14"/>
  <c r="A108" i="14"/>
  <c r="A109" i="14"/>
  <c r="A110" i="14"/>
  <c r="A111" i="14"/>
  <c r="A112" i="14"/>
  <c r="A113" i="14"/>
  <c r="A114" i="14"/>
  <c r="A115" i="14"/>
  <c r="A116" i="14"/>
  <c r="A117" i="14"/>
  <c r="A118" i="14"/>
  <c r="A119" i="14"/>
  <c r="A120" i="14"/>
  <c r="A121" i="14"/>
  <c r="A122" i="14"/>
  <c r="A123" i="14"/>
  <c r="A124" i="14"/>
  <c r="A125" i="14"/>
  <c r="A126" i="14"/>
  <c r="A127" i="14"/>
  <c r="A128" i="14"/>
  <c r="A129" i="14"/>
  <c r="A130" i="14"/>
  <c r="A131" i="14"/>
  <c r="A132" i="14"/>
  <c r="A133" i="14"/>
  <c r="A134" i="14"/>
  <c r="A135" i="14"/>
  <c r="A136" i="14"/>
  <c r="A137" i="14"/>
  <c r="A138" i="14"/>
  <c r="A139" i="14"/>
  <c r="A140" i="14"/>
  <c r="A141" i="14"/>
  <c r="A142" i="14"/>
  <c r="A143" i="14"/>
  <c r="A144" i="14"/>
  <c r="A145" i="14"/>
  <c r="A146" i="14"/>
  <c r="O146" i="14" s="1"/>
  <c r="A147" i="14"/>
  <c r="O147" i="14" s="1"/>
  <c r="A148" i="14"/>
  <c r="O148" i="14" s="1"/>
  <c r="A149" i="14"/>
  <c r="O149" i="14" s="1"/>
  <c r="A150" i="14"/>
  <c r="O150" i="14" s="1"/>
  <c r="A151" i="14"/>
  <c r="O151" i="14" s="1"/>
  <c r="A152" i="14"/>
  <c r="O152" i="14" s="1"/>
  <c r="A153" i="14"/>
  <c r="O153" i="14" s="1"/>
  <c r="A154" i="14"/>
  <c r="O154" i="14" s="1"/>
  <c r="A155" i="14"/>
  <c r="O155" i="14" s="1"/>
  <c r="A156" i="14"/>
  <c r="O156" i="14" s="1"/>
  <c r="A157" i="14"/>
  <c r="O157" i="14" s="1"/>
  <c r="A158" i="14"/>
  <c r="A159" i="14"/>
  <c r="A160" i="14"/>
  <c r="A161" i="14"/>
  <c r="A162" i="14"/>
  <c r="A163" i="14"/>
  <c r="A164" i="14"/>
  <c r="A165" i="14"/>
  <c r="A166" i="14"/>
  <c r="A167" i="14"/>
  <c r="A168" i="14"/>
  <c r="A169" i="14"/>
  <c r="A170" i="14"/>
  <c r="A171" i="14"/>
  <c r="A172" i="14"/>
  <c r="A173" i="14"/>
  <c r="A174" i="14"/>
  <c r="A175" i="14"/>
  <c r="A176" i="14"/>
  <c r="A177" i="14"/>
  <c r="A178" i="14"/>
  <c r="A179" i="14"/>
  <c r="A180" i="14"/>
  <c r="A181" i="14"/>
  <c r="A182" i="14"/>
  <c r="A183" i="14"/>
  <c r="A184" i="14"/>
  <c r="A185" i="14"/>
  <c r="A186" i="14"/>
  <c r="A187" i="14"/>
  <c r="A188" i="14"/>
  <c r="A189" i="14"/>
  <c r="A190" i="14"/>
  <c r="A191" i="14"/>
  <c r="A192" i="14"/>
  <c r="A193" i="14"/>
  <c r="A194" i="14"/>
  <c r="A195" i="14"/>
  <c r="A196" i="14"/>
  <c r="A197" i="14"/>
  <c r="A198" i="14"/>
  <c r="A199" i="14"/>
  <c r="A200" i="14"/>
  <c r="A201" i="14"/>
  <c r="A202" i="14"/>
  <c r="A203" i="14"/>
  <c r="A204" i="14"/>
  <c r="A205" i="14"/>
  <c r="A206" i="14"/>
  <c r="A207" i="14"/>
  <c r="A208" i="14"/>
  <c r="A209" i="14"/>
  <c r="A210" i="14"/>
  <c r="A211" i="14"/>
  <c r="A212" i="14"/>
  <c r="A213" i="14"/>
  <c r="A214" i="14"/>
  <c r="A215" i="14"/>
  <c r="A216" i="14"/>
  <c r="A217" i="14"/>
  <c r="A2" i="14"/>
  <c r="O2" i="14" l="1"/>
  <c r="G14" i="14" s="1"/>
  <c r="H16" i="13"/>
  <c r="A16" i="13"/>
  <c r="H15" i="13"/>
  <c r="A15" i="13"/>
  <c r="H14" i="13"/>
  <c r="A14" i="13"/>
  <c r="H13" i="13"/>
  <c r="A13" i="13"/>
  <c r="H12" i="13"/>
  <c r="A12" i="13"/>
  <c r="H11" i="13"/>
  <c r="A11" i="13"/>
  <c r="H10" i="13"/>
  <c r="A10" i="13"/>
  <c r="H9" i="13"/>
  <c r="A9" i="13"/>
  <c r="H8" i="13"/>
  <c r="A8" i="13"/>
  <c r="H7" i="13"/>
  <c r="A7" i="13"/>
  <c r="H6" i="13"/>
  <c r="A6" i="13"/>
  <c r="H5" i="13"/>
  <c r="A5" i="13"/>
  <c r="H4" i="13"/>
  <c r="A4" i="13"/>
  <c r="H3" i="13"/>
  <c r="A3" i="13"/>
  <c r="A2" i="13"/>
  <c r="A2" i="12"/>
  <c r="A3" i="12"/>
  <c r="A4" i="12"/>
  <c r="A5" i="12"/>
  <c r="A6" i="12"/>
  <c r="A7" i="12"/>
  <c r="A8" i="12"/>
  <c r="A9" i="12"/>
  <c r="A10" i="12"/>
  <c r="A11" i="12"/>
  <c r="A12" i="12"/>
  <c r="A13" i="12"/>
  <c r="A14" i="12"/>
  <c r="A15" i="12"/>
  <c r="A16" i="12"/>
  <c r="A62" i="1"/>
  <c r="A2"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3" i="1"/>
  <c r="A64" i="1"/>
  <c r="A65" i="1"/>
  <c r="A66" i="1"/>
  <c r="A67" i="1"/>
  <c r="A68" i="1"/>
  <c r="A69" i="1"/>
  <c r="A70" i="1"/>
  <c r="A71" i="1"/>
  <c r="A72" i="1"/>
  <c r="A73" i="1"/>
  <c r="A1" i="7"/>
  <c r="B1" i="7"/>
  <c r="B3" i="7"/>
  <c r="B4" i="7"/>
  <c r="B5" i="7"/>
  <c r="B6" i="7"/>
  <c r="B7" i="7"/>
  <c r="B8" i="7"/>
  <c r="B9" i="7"/>
  <c r="B10" i="7"/>
  <c r="B11" i="7"/>
  <c r="B12" i="7"/>
  <c r="B13" i="7"/>
  <c r="B14" i="7"/>
  <c r="B15" i="7"/>
  <c r="B16" i="7"/>
  <c r="B17" i="7"/>
  <c r="B18" i="7"/>
  <c r="B19" i="7"/>
  <c r="B20" i="7"/>
  <c r="B21" i="7"/>
  <c r="B22" i="7"/>
  <c r="B23" i="7"/>
  <c r="B24" i="7"/>
  <c r="B25" i="7"/>
  <c r="B26" i="7"/>
  <c r="B27" i="7"/>
  <c r="B28" i="7"/>
  <c r="B29" i="7"/>
  <c r="B30" i="7"/>
  <c r="B31" i="7"/>
  <c r="B32" i="7"/>
  <c r="B33" i="7"/>
  <c r="B34" i="7"/>
  <c r="B35" i="7"/>
  <c r="B36" i="7"/>
  <c r="B37" i="7"/>
  <c r="B38" i="7"/>
  <c r="B39" i="7"/>
  <c r="B40" i="7"/>
  <c r="B41" i="7"/>
  <c r="B42" i="7"/>
  <c r="B43" i="7"/>
  <c r="B44" i="7"/>
  <c r="B45" i="7"/>
  <c r="B46" i="7"/>
  <c r="B47" i="7"/>
  <c r="B48" i="7"/>
  <c r="B49" i="7"/>
  <c r="B50" i="7"/>
  <c r="B51" i="7"/>
  <c r="B52" i="7"/>
  <c r="B53" i="7"/>
  <c r="B54" i="7"/>
  <c r="B55" i="7"/>
  <c r="B56" i="7"/>
  <c r="B57" i="7"/>
  <c r="B58" i="7"/>
  <c r="B59" i="7"/>
  <c r="B60" i="7"/>
  <c r="B61" i="7"/>
  <c r="B62" i="7"/>
  <c r="B63" i="7"/>
  <c r="B64" i="7"/>
  <c r="B65" i="7"/>
  <c r="B66" i="7"/>
  <c r="B67" i="7"/>
  <c r="B68" i="7"/>
  <c r="B69" i="7"/>
  <c r="B70" i="7"/>
  <c r="B71" i="7"/>
  <c r="B72" i="7"/>
  <c r="B73" i="7"/>
  <c r="B74" i="7"/>
  <c r="B75" i="7"/>
  <c r="B76" i="7"/>
  <c r="B77" i="7"/>
  <c r="B78" i="7"/>
  <c r="B79" i="7"/>
  <c r="B80" i="7"/>
  <c r="B81" i="7"/>
  <c r="B82" i="7"/>
  <c r="B83" i="7"/>
  <c r="B84" i="7"/>
  <c r="B85" i="7"/>
  <c r="B86" i="7"/>
  <c r="B87" i="7"/>
  <c r="B88" i="7"/>
  <c r="B89" i="7"/>
  <c r="B90" i="7"/>
  <c r="B91" i="7"/>
  <c r="B92" i="7"/>
  <c r="B93" i="7"/>
  <c r="B94" i="7"/>
  <c r="B95" i="7"/>
  <c r="B96" i="7"/>
  <c r="B97" i="7"/>
  <c r="B98" i="7"/>
  <c r="B99" i="7"/>
  <c r="B100" i="7"/>
  <c r="B101" i="7"/>
  <c r="B102" i="7"/>
  <c r="B103" i="7"/>
  <c r="B104" i="7"/>
  <c r="B105" i="7"/>
  <c r="B106" i="7"/>
  <c r="B107" i="7"/>
  <c r="B108" i="7"/>
  <c r="B109" i="7"/>
  <c r="B110" i="7"/>
  <c r="B111" i="7"/>
  <c r="B112" i="7"/>
  <c r="B113" i="7"/>
  <c r="B114" i="7"/>
  <c r="B115" i="7"/>
  <c r="B116" i="7"/>
  <c r="B117" i="7"/>
  <c r="B118" i="7"/>
  <c r="B119" i="7"/>
  <c r="B120" i="7"/>
  <c r="B121" i="7"/>
  <c r="B122" i="7"/>
  <c r="B123" i="7"/>
  <c r="B124" i="7"/>
  <c r="B125" i="7"/>
  <c r="B126" i="7"/>
  <c r="B127" i="7"/>
  <c r="B128" i="7"/>
  <c r="B129" i="7"/>
  <c r="B130" i="7"/>
  <c r="B131" i="7"/>
  <c r="B132" i="7"/>
  <c r="B133" i="7"/>
  <c r="B134" i="7"/>
  <c r="B135" i="7"/>
  <c r="B136" i="7"/>
  <c r="B137" i="7"/>
  <c r="B138" i="7"/>
  <c r="B139" i="7"/>
  <c r="B140" i="7"/>
  <c r="B141" i="7"/>
  <c r="B142" i="7"/>
  <c r="B143" i="7"/>
  <c r="B144" i="7"/>
  <c r="B145" i="7"/>
  <c r="B146" i="7"/>
  <c r="B147" i="7"/>
  <c r="B148" i="7"/>
  <c r="B149" i="7"/>
  <c r="B150" i="7"/>
  <c r="B151" i="7"/>
  <c r="B152" i="7"/>
  <c r="B153" i="7"/>
  <c r="B154" i="7"/>
  <c r="B155" i="7"/>
  <c r="B156" i="7"/>
  <c r="B157" i="7"/>
  <c r="B158" i="7"/>
  <c r="B159" i="7"/>
  <c r="B160" i="7"/>
  <c r="B161" i="7"/>
  <c r="B162" i="7"/>
  <c r="B163" i="7"/>
  <c r="B164" i="7"/>
  <c r="B165" i="7"/>
  <c r="B166" i="7"/>
  <c r="B167" i="7"/>
  <c r="B168" i="7"/>
  <c r="B169" i="7"/>
  <c r="B170" i="7"/>
  <c r="B171" i="7"/>
  <c r="B172" i="7"/>
  <c r="B173" i="7"/>
  <c r="B174" i="7"/>
  <c r="B175" i="7"/>
  <c r="B176" i="7"/>
  <c r="B177" i="7"/>
  <c r="B178" i="7"/>
  <c r="B179" i="7"/>
  <c r="B180" i="7"/>
  <c r="B181" i="7"/>
  <c r="B182" i="7"/>
  <c r="B183" i="7"/>
  <c r="B184" i="7"/>
  <c r="B185" i="7"/>
  <c r="B186" i="7"/>
  <c r="B187" i="7"/>
  <c r="B188" i="7"/>
  <c r="B189" i="7"/>
  <c r="B190" i="7"/>
  <c r="B191" i="7"/>
  <c r="B192" i="7"/>
  <c r="B193" i="7"/>
  <c r="B194" i="7"/>
  <c r="B195" i="7"/>
  <c r="B196" i="7"/>
  <c r="B197" i="7"/>
  <c r="B198" i="7"/>
  <c r="B199" i="7"/>
  <c r="B200" i="7"/>
  <c r="B201" i="7"/>
  <c r="B202" i="7"/>
  <c r="B203" i="7"/>
  <c r="B204" i="7"/>
  <c r="B205" i="7"/>
  <c r="B206" i="7"/>
  <c r="B207" i="7"/>
  <c r="B208" i="7"/>
  <c r="B209" i="7"/>
  <c r="B210" i="7"/>
  <c r="B211" i="7"/>
  <c r="B212" i="7"/>
  <c r="B213" i="7"/>
  <c r="B214" i="7"/>
  <c r="B215" i="7"/>
  <c r="B216" i="7"/>
  <c r="B217" i="7"/>
  <c r="B2" i="7"/>
  <c r="A24" i="5"/>
  <c r="A12" i="5"/>
  <c r="A19" i="5"/>
  <c r="A25" i="5"/>
  <c r="A13" i="5"/>
  <c r="A20" i="5"/>
  <c r="A26" i="5"/>
  <c r="A14" i="5"/>
  <c r="A21" i="5"/>
  <c r="A27" i="5"/>
  <c r="A15" i="5"/>
  <c r="A22" i="5"/>
  <c r="A28" i="5"/>
  <c r="A16" i="5"/>
  <c r="A18" i="5"/>
  <c r="A3" i="10"/>
  <c r="A4" i="10"/>
  <c r="A5" i="10"/>
  <c r="A6" i="10"/>
  <c r="A7" i="10"/>
  <c r="A8" i="10"/>
  <c r="E8" i="10" s="1"/>
  <c r="A9" i="10"/>
  <c r="A10" i="10"/>
  <c r="A11" i="10"/>
  <c r="A12" i="10"/>
  <c r="E12" i="10" s="1"/>
  <c r="A13" i="10"/>
  <c r="A14" i="10"/>
  <c r="A15" i="10"/>
  <c r="A16" i="10"/>
  <c r="E11" i="10" l="1"/>
  <c r="E9" i="10"/>
  <c r="E14" i="10"/>
  <c r="E10" i="10"/>
  <c r="E13" i="10"/>
  <c r="E4" i="10"/>
  <c r="E3" i="10"/>
  <c r="E16" i="10"/>
  <c r="E15" i="10"/>
  <c r="E6" i="10"/>
  <c r="E5" i="10"/>
  <c r="F13" i="13"/>
  <c r="F5" i="13"/>
  <c r="F8" i="13"/>
  <c r="F10" i="13"/>
  <c r="F15" i="13"/>
  <c r="F6" i="13"/>
  <c r="F7" i="13"/>
  <c r="F9" i="13"/>
  <c r="F11" i="13"/>
  <c r="F12" i="13"/>
  <c r="F14" i="13"/>
  <c r="F16" i="13"/>
  <c r="I4" i="5"/>
  <c r="J4" i="5" s="1"/>
  <c r="I3" i="5"/>
  <c r="J3" i="5" s="1"/>
  <c r="I2" i="5"/>
  <c r="N30" i="9" l="1"/>
  <c r="L30" i="9"/>
  <c r="J30" i="9"/>
  <c r="H30" i="9"/>
  <c r="F30" i="9"/>
  <c r="D38" i="9" l="1"/>
  <c r="D40" i="9" l="1"/>
  <c r="M180" i="7" l="1"/>
  <c r="M34" i="7"/>
  <c r="A3" i="7"/>
  <c r="H3" i="7" s="1"/>
  <c r="A4" i="7"/>
  <c r="H4" i="7" s="1"/>
  <c r="A5" i="7"/>
  <c r="H5" i="7" s="1"/>
  <c r="A6" i="7"/>
  <c r="H6" i="7" s="1"/>
  <c r="A7" i="7"/>
  <c r="H7" i="7" s="1"/>
  <c r="A8" i="7"/>
  <c r="H8" i="7" s="1"/>
  <c r="A9" i="7"/>
  <c r="H9" i="7" s="1"/>
  <c r="A10" i="7"/>
  <c r="H10" i="7" s="1"/>
  <c r="A11" i="7"/>
  <c r="H11" i="7" s="1"/>
  <c r="A12" i="7"/>
  <c r="H12" i="7" s="1"/>
  <c r="A13" i="7"/>
  <c r="H13" i="7" s="1"/>
  <c r="A14" i="7"/>
  <c r="H14" i="7" s="1"/>
  <c r="A15" i="7"/>
  <c r="H15" i="7" s="1"/>
  <c r="A16" i="7"/>
  <c r="H16" i="7" s="1"/>
  <c r="A17" i="7"/>
  <c r="H17" i="7" s="1"/>
  <c r="A18" i="7"/>
  <c r="H18" i="7" s="1"/>
  <c r="A19" i="7"/>
  <c r="H19" i="7" s="1"/>
  <c r="A20" i="7"/>
  <c r="H20" i="7" s="1"/>
  <c r="A21" i="7"/>
  <c r="H21" i="7" s="1"/>
  <c r="A22" i="7"/>
  <c r="H22" i="7" s="1"/>
  <c r="A23" i="7"/>
  <c r="H23" i="7" s="1"/>
  <c r="A24" i="7"/>
  <c r="H24" i="7" s="1"/>
  <c r="A25" i="7"/>
  <c r="H25" i="7" s="1"/>
  <c r="A26" i="7"/>
  <c r="H26" i="7" s="1"/>
  <c r="A27" i="7"/>
  <c r="H27" i="7" s="1"/>
  <c r="A28" i="7"/>
  <c r="H28" i="7" s="1"/>
  <c r="A29" i="7"/>
  <c r="H29" i="7" s="1"/>
  <c r="A30" i="7"/>
  <c r="H30" i="7" s="1"/>
  <c r="A31" i="7"/>
  <c r="H31" i="7" s="1"/>
  <c r="A32" i="7"/>
  <c r="H32" i="7" s="1"/>
  <c r="A33" i="7"/>
  <c r="H33" i="7" s="1"/>
  <c r="A34" i="7"/>
  <c r="H34" i="7" s="1"/>
  <c r="A35" i="7"/>
  <c r="H35" i="7" s="1"/>
  <c r="A36" i="7"/>
  <c r="H36" i="7" s="1"/>
  <c r="A37" i="7"/>
  <c r="H37" i="7" s="1"/>
  <c r="A38" i="7"/>
  <c r="H38" i="7" s="1"/>
  <c r="A39" i="7"/>
  <c r="H39" i="7" s="1"/>
  <c r="A40" i="7"/>
  <c r="H40" i="7" s="1"/>
  <c r="A41" i="7"/>
  <c r="H41" i="7" s="1"/>
  <c r="A42" i="7"/>
  <c r="H42" i="7" s="1"/>
  <c r="A43" i="7"/>
  <c r="H43" i="7" s="1"/>
  <c r="A44" i="7"/>
  <c r="H44" i="7" s="1"/>
  <c r="A45" i="7"/>
  <c r="H45" i="7" s="1"/>
  <c r="A46" i="7"/>
  <c r="H46" i="7" s="1"/>
  <c r="A47" i="7"/>
  <c r="H47" i="7" s="1"/>
  <c r="A48" i="7"/>
  <c r="H48" i="7" s="1"/>
  <c r="A49" i="7"/>
  <c r="H49" i="7" s="1"/>
  <c r="A50" i="7"/>
  <c r="H50" i="7" s="1"/>
  <c r="A51" i="7"/>
  <c r="H51" i="7" s="1"/>
  <c r="A52" i="7"/>
  <c r="H52" i="7" s="1"/>
  <c r="A53" i="7"/>
  <c r="H53" i="7" s="1"/>
  <c r="A54" i="7"/>
  <c r="H54" i="7" s="1"/>
  <c r="A55" i="7"/>
  <c r="H55" i="7" s="1"/>
  <c r="A56" i="7"/>
  <c r="H56" i="7" s="1"/>
  <c r="A57" i="7"/>
  <c r="H57" i="7" s="1"/>
  <c r="A58" i="7"/>
  <c r="H58" i="7" s="1"/>
  <c r="A59" i="7"/>
  <c r="H59" i="7" s="1"/>
  <c r="A60" i="7"/>
  <c r="H60" i="7" s="1"/>
  <c r="A61" i="7"/>
  <c r="H61" i="7" s="1"/>
  <c r="A62" i="7"/>
  <c r="H62" i="7" s="1"/>
  <c r="A63" i="7"/>
  <c r="H63" i="7" s="1"/>
  <c r="A64" i="7"/>
  <c r="H64" i="7" s="1"/>
  <c r="A65" i="7"/>
  <c r="H65" i="7" s="1"/>
  <c r="A66" i="7"/>
  <c r="H66" i="7" s="1"/>
  <c r="A67" i="7"/>
  <c r="H67" i="7" s="1"/>
  <c r="A68" i="7"/>
  <c r="H68" i="7" s="1"/>
  <c r="A69" i="7"/>
  <c r="H69" i="7" s="1"/>
  <c r="A70" i="7"/>
  <c r="H70" i="7" s="1"/>
  <c r="A71" i="7"/>
  <c r="H71" i="7" s="1"/>
  <c r="A72" i="7"/>
  <c r="H72" i="7" s="1"/>
  <c r="A73" i="7"/>
  <c r="H73" i="7" s="1"/>
  <c r="A74" i="7"/>
  <c r="H74" i="7" s="1"/>
  <c r="A75" i="7"/>
  <c r="H75" i="7" s="1"/>
  <c r="A76" i="7"/>
  <c r="H76" i="7" s="1"/>
  <c r="A77" i="7"/>
  <c r="H77" i="7" s="1"/>
  <c r="A78" i="7"/>
  <c r="H78" i="7" s="1"/>
  <c r="A79" i="7"/>
  <c r="H79" i="7" s="1"/>
  <c r="A80" i="7"/>
  <c r="H80" i="7" s="1"/>
  <c r="A81" i="7"/>
  <c r="H81" i="7" s="1"/>
  <c r="A82" i="7"/>
  <c r="H82" i="7" s="1"/>
  <c r="A83" i="7"/>
  <c r="H83" i="7" s="1"/>
  <c r="A84" i="7"/>
  <c r="H84" i="7" s="1"/>
  <c r="A85" i="7"/>
  <c r="H85" i="7" s="1"/>
  <c r="A86" i="7"/>
  <c r="H86" i="7" s="1"/>
  <c r="A87" i="7"/>
  <c r="H87" i="7" s="1"/>
  <c r="A88" i="7"/>
  <c r="H88" i="7" s="1"/>
  <c r="A89" i="7"/>
  <c r="H89" i="7" s="1"/>
  <c r="A90" i="7"/>
  <c r="H90" i="7" s="1"/>
  <c r="A91" i="7"/>
  <c r="H91" i="7" s="1"/>
  <c r="A92" i="7"/>
  <c r="H92" i="7" s="1"/>
  <c r="A93" i="7"/>
  <c r="H93" i="7" s="1"/>
  <c r="A94" i="7"/>
  <c r="H94" i="7" s="1"/>
  <c r="A95" i="7"/>
  <c r="H95" i="7" s="1"/>
  <c r="A96" i="7"/>
  <c r="H96" i="7" s="1"/>
  <c r="A97" i="7"/>
  <c r="H97" i="7" s="1"/>
  <c r="A98" i="7"/>
  <c r="H98" i="7" s="1"/>
  <c r="A99" i="7"/>
  <c r="H99" i="7" s="1"/>
  <c r="A100" i="7"/>
  <c r="H100" i="7" s="1"/>
  <c r="A101" i="7"/>
  <c r="H101" i="7" s="1"/>
  <c r="A102" i="7"/>
  <c r="H102" i="7" s="1"/>
  <c r="A103" i="7"/>
  <c r="H103" i="7" s="1"/>
  <c r="A104" i="7"/>
  <c r="H104" i="7" s="1"/>
  <c r="A105" i="7"/>
  <c r="H105" i="7" s="1"/>
  <c r="A106" i="7"/>
  <c r="H106" i="7" s="1"/>
  <c r="A107" i="7"/>
  <c r="H107" i="7" s="1"/>
  <c r="A108" i="7"/>
  <c r="H108" i="7" s="1"/>
  <c r="A109" i="7"/>
  <c r="H109" i="7" s="1"/>
  <c r="A110" i="7"/>
  <c r="H110" i="7" s="1"/>
  <c r="A111" i="7"/>
  <c r="H111" i="7" s="1"/>
  <c r="A112" i="7"/>
  <c r="H112" i="7" s="1"/>
  <c r="A113" i="7"/>
  <c r="H113" i="7" s="1"/>
  <c r="A114" i="7"/>
  <c r="H114" i="7" s="1"/>
  <c r="A115" i="7"/>
  <c r="H115" i="7" s="1"/>
  <c r="A116" i="7"/>
  <c r="H116" i="7" s="1"/>
  <c r="A117" i="7"/>
  <c r="H117" i="7" s="1"/>
  <c r="A118" i="7"/>
  <c r="H118" i="7" s="1"/>
  <c r="A119" i="7"/>
  <c r="H119" i="7" s="1"/>
  <c r="A120" i="7"/>
  <c r="H120" i="7" s="1"/>
  <c r="A121" i="7"/>
  <c r="H121" i="7" s="1"/>
  <c r="A122" i="7"/>
  <c r="H122" i="7" s="1"/>
  <c r="A123" i="7"/>
  <c r="H123" i="7" s="1"/>
  <c r="A124" i="7"/>
  <c r="H124" i="7" s="1"/>
  <c r="A125" i="7"/>
  <c r="H125" i="7" s="1"/>
  <c r="A126" i="7"/>
  <c r="H126" i="7" s="1"/>
  <c r="A127" i="7"/>
  <c r="H127" i="7" s="1"/>
  <c r="A128" i="7"/>
  <c r="H128" i="7" s="1"/>
  <c r="A129" i="7"/>
  <c r="H129" i="7" s="1"/>
  <c r="A130" i="7"/>
  <c r="H130" i="7" s="1"/>
  <c r="A131" i="7"/>
  <c r="H131" i="7" s="1"/>
  <c r="A132" i="7"/>
  <c r="H132" i="7" s="1"/>
  <c r="A133" i="7"/>
  <c r="H133" i="7" s="1"/>
  <c r="A134" i="7"/>
  <c r="H134" i="7" s="1"/>
  <c r="A135" i="7"/>
  <c r="H135" i="7" s="1"/>
  <c r="A136" i="7"/>
  <c r="H136" i="7" s="1"/>
  <c r="A137" i="7"/>
  <c r="H137" i="7" s="1"/>
  <c r="A138" i="7"/>
  <c r="H138" i="7" s="1"/>
  <c r="A139" i="7"/>
  <c r="H139" i="7" s="1"/>
  <c r="A140" i="7"/>
  <c r="H140" i="7" s="1"/>
  <c r="A141" i="7"/>
  <c r="H141" i="7" s="1"/>
  <c r="A142" i="7"/>
  <c r="H142" i="7" s="1"/>
  <c r="A143" i="7"/>
  <c r="H143" i="7" s="1"/>
  <c r="A144" i="7"/>
  <c r="H144" i="7" s="1"/>
  <c r="A145" i="7"/>
  <c r="H145" i="7" s="1"/>
  <c r="A146" i="7"/>
  <c r="H146" i="7" s="1"/>
  <c r="A147" i="7"/>
  <c r="H147" i="7" s="1"/>
  <c r="A148" i="7"/>
  <c r="H148" i="7" s="1"/>
  <c r="A149" i="7"/>
  <c r="H149" i="7" s="1"/>
  <c r="A150" i="7"/>
  <c r="H150" i="7" s="1"/>
  <c r="A151" i="7"/>
  <c r="H151" i="7" s="1"/>
  <c r="A152" i="7"/>
  <c r="H152" i="7" s="1"/>
  <c r="A153" i="7"/>
  <c r="H153" i="7" s="1"/>
  <c r="A154" i="7"/>
  <c r="H154" i="7" s="1"/>
  <c r="A155" i="7"/>
  <c r="H155" i="7" s="1"/>
  <c r="A156" i="7"/>
  <c r="H156" i="7" s="1"/>
  <c r="A157" i="7"/>
  <c r="H157" i="7" s="1"/>
  <c r="A158" i="7"/>
  <c r="H158" i="7" s="1"/>
  <c r="A159" i="7"/>
  <c r="H159" i="7" s="1"/>
  <c r="A160" i="7"/>
  <c r="H160" i="7" s="1"/>
  <c r="A161" i="7"/>
  <c r="H161" i="7" s="1"/>
  <c r="A162" i="7"/>
  <c r="H162" i="7" s="1"/>
  <c r="A163" i="7"/>
  <c r="H163" i="7" s="1"/>
  <c r="A164" i="7"/>
  <c r="H164" i="7" s="1"/>
  <c r="A165" i="7"/>
  <c r="H165" i="7" s="1"/>
  <c r="A166" i="7"/>
  <c r="H166" i="7" s="1"/>
  <c r="A167" i="7"/>
  <c r="H167" i="7" s="1"/>
  <c r="A168" i="7"/>
  <c r="H168" i="7" s="1"/>
  <c r="A169" i="7"/>
  <c r="H169" i="7" s="1"/>
  <c r="A170" i="7"/>
  <c r="H170" i="7" s="1"/>
  <c r="A171" i="7"/>
  <c r="H171" i="7" s="1"/>
  <c r="A172" i="7"/>
  <c r="H172" i="7" s="1"/>
  <c r="A173" i="7"/>
  <c r="H173" i="7" s="1"/>
  <c r="A174" i="7"/>
  <c r="H174" i="7" s="1"/>
  <c r="A175" i="7"/>
  <c r="H175" i="7" s="1"/>
  <c r="A176" i="7"/>
  <c r="H176" i="7" s="1"/>
  <c r="A177" i="7"/>
  <c r="H177" i="7" s="1"/>
  <c r="A178" i="7"/>
  <c r="H178" i="7" s="1"/>
  <c r="A179" i="7"/>
  <c r="H179" i="7" s="1"/>
  <c r="A180" i="7"/>
  <c r="H180" i="7" s="1"/>
  <c r="A181" i="7"/>
  <c r="H181" i="7" s="1"/>
  <c r="A182" i="7"/>
  <c r="H182" i="7" s="1"/>
  <c r="A183" i="7"/>
  <c r="H183" i="7" s="1"/>
  <c r="A184" i="7"/>
  <c r="H184" i="7" s="1"/>
  <c r="A185" i="7"/>
  <c r="H185" i="7" s="1"/>
  <c r="A186" i="7"/>
  <c r="H186" i="7" s="1"/>
  <c r="A187" i="7"/>
  <c r="H187" i="7" s="1"/>
  <c r="A188" i="7"/>
  <c r="H188" i="7" s="1"/>
  <c r="A189" i="7"/>
  <c r="H189" i="7" s="1"/>
  <c r="A190" i="7"/>
  <c r="H190" i="7" s="1"/>
  <c r="A191" i="7"/>
  <c r="H191" i="7" s="1"/>
  <c r="A192" i="7"/>
  <c r="H192" i="7" s="1"/>
  <c r="A193" i="7"/>
  <c r="H193" i="7" s="1"/>
  <c r="A194" i="7"/>
  <c r="H194" i="7" s="1"/>
  <c r="A195" i="7"/>
  <c r="H195" i="7" s="1"/>
  <c r="A196" i="7"/>
  <c r="H196" i="7" s="1"/>
  <c r="A197" i="7"/>
  <c r="H197" i="7" s="1"/>
  <c r="A198" i="7"/>
  <c r="H198" i="7" s="1"/>
  <c r="A199" i="7"/>
  <c r="H199" i="7" s="1"/>
  <c r="A200" i="7"/>
  <c r="H200" i="7" s="1"/>
  <c r="A201" i="7"/>
  <c r="H201" i="7" s="1"/>
  <c r="A202" i="7"/>
  <c r="H202" i="7" s="1"/>
  <c r="A203" i="7"/>
  <c r="H203" i="7" s="1"/>
  <c r="A204" i="7"/>
  <c r="H204" i="7" s="1"/>
  <c r="A205" i="7"/>
  <c r="H205" i="7" s="1"/>
  <c r="A206" i="7"/>
  <c r="H206" i="7" s="1"/>
  <c r="A207" i="7"/>
  <c r="H207" i="7" s="1"/>
  <c r="A208" i="7"/>
  <c r="H208" i="7" s="1"/>
  <c r="A209" i="7"/>
  <c r="H209" i="7" s="1"/>
  <c r="A210" i="7"/>
  <c r="H210" i="7" s="1"/>
  <c r="A211" i="7"/>
  <c r="H211" i="7" s="1"/>
  <c r="A212" i="7"/>
  <c r="H212" i="7" s="1"/>
  <c r="A213" i="7"/>
  <c r="H213" i="7" s="1"/>
  <c r="A214" i="7"/>
  <c r="H214" i="7" s="1"/>
  <c r="A215" i="7"/>
  <c r="H215" i="7" s="1"/>
  <c r="A216" i="7"/>
  <c r="H216" i="7" s="1"/>
  <c r="A217" i="7"/>
  <c r="H217" i="7" s="1"/>
  <c r="A2" i="7"/>
  <c r="H2" i="7" s="1"/>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2" i="7"/>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A4" i="3"/>
  <c r="F3" i="7" s="1"/>
  <c r="L3" i="7" s="1"/>
  <c r="D16" i="3"/>
  <c r="A16" i="3" s="1"/>
  <c r="D10" i="3"/>
  <c r="A10" i="3" s="1"/>
  <c r="D5" i="3"/>
  <c r="D17" i="3" s="1"/>
  <c r="A17" i="3" s="1"/>
  <c r="G160" i="14" l="1"/>
  <c r="G169" i="14"/>
  <c r="G92" i="14"/>
  <c r="G19" i="14"/>
  <c r="G21" i="14"/>
  <c r="G16" i="14"/>
  <c r="G94" i="14"/>
  <c r="G167" i="14"/>
  <c r="G89" i="14"/>
  <c r="G24" i="14"/>
  <c r="G162" i="14"/>
  <c r="G93" i="14"/>
  <c r="G87" i="14"/>
  <c r="G166" i="14"/>
  <c r="G96" i="14"/>
  <c r="G161" i="14"/>
  <c r="G22" i="14"/>
  <c r="G163" i="14"/>
  <c r="G86" i="14"/>
  <c r="G159" i="14"/>
  <c r="G20" i="14"/>
  <c r="G23" i="14"/>
  <c r="G18" i="14"/>
  <c r="G168" i="14"/>
  <c r="G90" i="14"/>
  <c r="G164" i="14"/>
  <c r="G25" i="14"/>
  <c r="G17" i="14"/>
  <c r="G158" i="14"/>
  <c r="G88" i="14"/>
  <c r="G97" i="14"/>
  <c r="G15" i="14"/>
  <c r="G91" i="14"/>
  <c r="G165" i="14"/>
  <c r="G95" i="14"/>
  <c r="F2" i="7"/>
  <c r="L2" i="7" s="1"/>
  <c r="F10" i="7"/>
  <c r="L10" i="7" s="1"/>
  <c r="F9" i="7"/>
  <c r="L9" i="7" s="1"/>
  <c r="F8" i="7"/>
  <c r="L8" i="7" s="1"/>
  <c r="F7" i="7"/>
  <c r="L7" i="7" s="1"/>
  <c r="F6" i="7"/>
  <c r="L6" i="7" s="1"/>
  <c r="F13" i="7"/>
  <c r="L13" i="7" s="1"/>
  <c r="F5" i="7"/>
  <c r="L5" i="7" s="1"/>
  <c r="F12" i="7"/>
  <c r="L12" i="7" s="1"/>
  <c r="F4" i="7"/>
  <c r="L4" i="7" s="1"/>
  <c r="A5" i="3"/>
  <c r="F11" i="7"/>
  <c r="L11" i="7" s="1"/>
  <c r="L76" i="14"/>
  <c r="L10" i="14"/>
  <c r="L4" i="14"/>
  <c r="L9" i="14"/>
  <c r="L157" i="14"/>
  <c r="L149" i="14"/>
  <c r="L81" i="14"/>
  <c r="L5" i="14"/>
  <c r="L3" i="14"/>
  <c r="L8" i="14"/>
  <c r="L156" i="14"/>
  <c r="L148" i="14"/>
  <c r="L80" i="14"/>
  <c r="L153" i="14"/>
  <c r="L7" i="14"/>
  <c r="L155" i="14"/>
  <c r="L147" i="14"/>
  <c r="L79" i="14"/>
  <c r="L150" i="14"/>
  <c r="L152" i="14"/>
  <c r="L84" i="14"/>
  <c r="L6" i="14"/>
  <c r="L154" i="14"/>
  <c r="L78" i="14"/>
  <c r="L13" i="14"/>
  <c r="L151" i="14"/>
  <c r="L83" i="14"/>
  <c r="L82" i="14"/>
  <c r="L12" i="14"/>
  <c r="L77" i="14"/>
  <c r="L11" i="14"/>
  <c r="M33" i="7"/>
  <c r="M178" i="7"/>
  <c r="M179" i="7"/>
  <c r="M177" i="7"/>
  <c r="M32" i="7"/>
  <c r="M37" i="7"/>
  <c r="M36" i="7"/>
  <c r="M176" i="7"/>
  <c r="M35" i="7"/>
  <c r="M181" i="7"/>
  <c r="D6" i="3"/>
  <c r="D18" i="3" s="1"/>
  <c r="A18" i="3" s="1"/>
  <c r="D11" i="3"/>
  <c r="A11" i="3" s="1"/>
  <c r="L85" i="14" l="1"/>
  <c r="L74" i="14"/>
  <c r="L146" i="14"/>
  <c r="G13" i="13"/>
  <c r="I13" i="13" s="1"/>
  <c r="G14" i="13"/>
  <c r="I14" i="13" s="1"/>
  <c r="G15" i="13"/>
  <c r="I15" i="13" s="1"/>
  <c r="G16" i="13"/>
  <c r="I16" i="13" s="1"/>
  <c r="G12" i="13"/>
  <c r="I12" i="13" s="1"/>
  <c r="F22" i="7"/>
  <c r="L22" i="7" s="1"/>
  <c r="N22" i="7" s="1"/>
  <c r="F15" i="7"/>
  <c r="L15" i="7" s="1"/>
  <c r="N15" i="7" s="1"/>
  <c r="D7" i="3"/>
  <c r="A6" i="3"/>
  <c r="F18" i="7"/>
  <c r="F24" i="7"/>
  <c r="L24" i="7" s="1"/>
  <c r="N24" i="7" s="1"/>
  <c r="F16" i="7"/>
  <c r="L16" i="7" s="1"/>
  <c r="N16" i="7" s="1"/>
  <c r="F20" i="7"/>
  <c r="L20" i="7" s="1"/>
  <c r="N20" i="7" s="1"/>
  <c r="F23" i="7"/>
  <c r="L23" i="7" s="1"/>
  <c r="N23" i="7" s="1"/>
  <c r="D12" i="3"/>
  <c r="A12" i="3" s="1"/>
  <c r="F17" i="7"/>
  <c r="F21" i="7"/>
  <c r="L21" i="7" s="1"/>
  <c r="N21" i="7" s="1"/>
  <c r="F19" i="7"/>
  <c r="F14" i="7"/>
  <c r="L14" i="7" s="1"/>
  <c r="N14" i="7" s="1"/>
  <c r="F25" i="7"/>
  <c r="L25" i="7" s="1"/>
  <c r="N25" i="7" s="1"/>
  <c r="L93" i="14" l="1"/>
  <c r="M93" i="14" s="1"/>
  <c r="L96" i="14"/>
  <c r="M96" i="14" s="1"/>
  <c r="L95" i="14"/>
  <c r="M95" i="14" s="1"/>
  <c r="L94" i="14"/>
  <c r="M94" i="14" s="1"/>
  <c r="L17" i="7"/>
  <c r="N17" i="7" s="1"/>
  <c r="L19" i="7"/>
  <c r="N19" i="7" s="1"/>
  <c r="L18" i="7"/>
  <c r="N18" i="7" s="1"/>
  <c r="L88" i="14"/>
  <c r="M88" i="14" s="1"/>
  <c r="G2" i="13"/>
  <c r="I2" i="13" s="1"/>
  <c r="G4" i="13"/>
  <c r="I4" i="13" s="1"/>
  <c r="G3" i="13"/>
  <c r="I3" i="13" s="1"/>
  <c r="G5" i="13"/>
  <c r="I5" i="13" s="1"/>
  <c r="G6" i="13"/>
  <c r="I6" i="13" s="1"/>
  <c r="L92" i="14"/>
  <c r="M92" i="14" s="1"/>
  <c r="L97" i="14"/>
  <c r="M97" i="14" s="1"/>
  <c r="L2" i="14"/>
  <c r="B2" i="17" a="1"/>
  <c r="B2" i="17" s="1"/>
  <c r="L2" i="17" s="1"/>
  <c r="M2" i="17" s="1"/>
  <c r="L75" i="14"/>
  <c r="G11" i="13"/>
  <c r="I11" i="13" s="1"/>
  <c r="G8" i="13"/>
  <c r="I8" i="13" s="1"/>
  <c r="G7" i="13"/>
  <c r="I7" i="13" s="1"/>
  <c r="G9" i="13"/>
  <c r="I9" i="13" s="1"/>
  <c r="G10" i="13"/>
  <c r="I10" i="13" s="1"/>
  <c r="F34" i="7"/>
  <c r="L34" i="7" s="1"/>
  <c r="N34" i="7" s="1"/>
  <c r="A7" i="3"/>
  <c r="F40" i="7" s="1"/>
  <c r="L40" i="7" s="1"/>
  <c r="D13" i="3"/>
  <c r="A13" i="3" s="1"/>
  <c r="D19" i="3"/>
  <c r="A19" i="3" s="1"/>
  <c r="D8" i="3"/>
  <c r="F35" i="7"/>
  <c r="L35" i="7" s="1"/>
  <c r="N35" i="7" s="1"/>
  <c r="F37" i="7"/>
  <c r="L37" i="7" s="1"/>
  <c r="N37" i="7" s="1"/>
  <c r="F26" i="7"/>
  <c r="L26" i="7" s="1"/>
  <c r="N26" i="7" s="1"/>
  <c r="F31" i="7"/>
  <c r="L31" i="7" s="1"/>
  <c r="N31" i="7" s="1"/>
  <c r="F49" i="7"/>
  <c r="L49" i="7" s="1"/>
  <c r="F33" i="7"/>
  <c r="L33" i="7" s="1"/>
  <c r="N33" i="7" s="1"/>
  <c r="F30" i="7"/>
  <c r="L30" i="7" s="1"/>
  <c r="N30" i="7" s="1"/>
  <c r="F27" i="7"/>
  <c r="L27" i="7" s="1"/>
  <c r="N27" i="7" s="1"/>
  <c r="F28" i="7"/>
  <c r="L28" i="7" s="1"/>
  <c r="N28" i="7" s="1"/>
  <c r="F39" i="7"/>
  <c r="L39" i="7" s="1"/>
  <c r="F46" i="7"/>
  <c r="L46" i="7" s="1"/>
  <c r="F32" i="7"/>
  <c r="L32" i="7" s="1"/>
  <c r="N32" i="7" s="1"/>
  <c r="F29" i="7"/>
  <c r="L29" i="7" s="1"/>
  <c r="N29" i="7" s="1"/>
  <c r="F36" i="7"/>
  <c r="L36" i="7" s="1"/>
  <c r="N36" i="7" s="1"/>
  <c r="F42" i="7"/>
  <c r="L42" i="7" s="1"/>
  <c r="F48" i="7"/>
  <c r="L48" i="7" s="1"/>
  <c r="L15" i="5"/>
  <c r="F24" i="5" l="1"/>
  <c r="N40" i="7"/>
  <c r="N42" i="7"/>
  <c r="L114" i="14" s="1"/>
  <c r="N48" i="7"/>
  <c r="N49" i="7"/>
  <c r="N39" i="7"/>
  <c r="N46" i="7"/>
  <c r="L118" i="14" s="1"/>
  <c r="L106" i="14"/>
  <c r="M106" i="14" s="1"/>
  <c r="L90" i="14"/>
  <c r="M90" i="14" s="1"/>
  <c r="L101" i="14"/>
  <c r="L103" i="14"/>
  <c r="L91" i="14"/>
  <c r="M91" i="14" s="1"/>
  <c r="L107" i="14"/>
  <c r="M107" i="14" s="1"/>
  <c r="L99" i="14"/>
  <c r="L87" i="14"/>
  <c r="M87" i="14" s="1"/>
  <c r="L104" i="14"/>
  <c r="M104" i="14" s="1"/>
  <c r="L100" i="14"/>
  <c r="M100" i="14" s="1"/>
  <c r="L102" i="14"/>
  <c r="L108" i="14"/>
  <c r="M108" i="14" s="1"/>
  <c r="L105" i="14"/>
  <c r="M105" i="14" s="1"/>
  <c r="L109" i="14"/>
  <c r="M109" i="14" s="1"/>
  <c r="F45" i="7"/>
  <c r="L45" i="7" s="1"/>
  <c r="N45" i="7" s="1"/>
  <c r="F47" i="7"/>
  <c r="L47" i="7" s="1"/>
  <c r="F41" i="7"/>
  <c r="L41" i="7" s="1"/>
  <c r="N41" i="7" s="1"/>
  <c r="F38" i="7"/>
  <c r="L38" i="7" s="1"/>
  <c r="N38" i="7" s="1"/>
  <c r="L86" i="14"/>
  <c r="M86" i="14" s="1"/>
  <c r="F44" i="7"/>
  <c r="L44" i="7" s="1"/>
  <c r="N44" i="7" s="1"/>
  <c r="A3" i="4"/>
  <c r="L98" i="14"/>
  <c r="A8" i="3"/>
  <c r="F59" i="7" s="1"/>
  <c r="L59" i="7" s="1"/>
  <c r="D20" i="3"/>
  <c r="A20" i="3" s="1"/>
  <c r="D14" i="3"/>
  <c r="A14" i="3" s="1"/>
  <c r="D9" i="3"/>
  <c r="F43" i="7"/>
  <c r="L43" i="7" s="1"/>
  <c r="N43" i="7" s="1"/>
  <c r="L111" i="14"/>
  <c r="L112" i="14"/>
  <c r="L120" i="14"/>
  <c r="E2" i="10" l="1"/>
  <c r="E7" i="10"/>
  <c r="M102" i="14"/>
  <c r="L113" i="14"/>
  <c r="L117" i="14"/>
  <c r="N47" i="7"/>
  <c r="L119" i="14" s="1"/>
  <c r="M119" i="14" s="1"/>
  <c r="N59" i="7"/>
  <c r="J8" i="13"/>
  <c r="K8" i="13" s="1"/>
  <c r="F8" i="12" s="1"/>
  <c r="F7" i="10"/>
  <c r="M120" i="14"/>
  <c r="J7" i="13"/>
  <c r="K7" i="13" s="1"/>
  <c r="F7" i="12" s="1"/>
  <c r="G7" i="12" s="1"/>
  <c r="F8" i="10"/>
  <c r="G8" i="10" s="1"/>
  <c r="M99" i="14"/>
  <c r="M103" i="14"/>
  <c r="M118" i="14"/>
  <c r="L115" i="14"/>
  <c r="M115" i="14" s="1"/>
  <c r="M113" i="14"/>
  <c r="L116" i="14"/>
  <c r="M116" i="14" s="1"/>
  <c r="L89" i="14"/>
  <c r="M89" i="14" s="1"/>
  <c r="M111" i="14"/>
  <c r="M117" i="14"/>
  <c r="M114" i="14"/>
  <c r="M112" i="14"/>
  <c r="L121" i="14"/>
  <c r="M121" i="14" s="1"/>
  <c r="M98" i="14"/>
  <c r="F56" i="7"/>
  <c r="L56" i="7" s="1"/>
  <c r="F55" i="7"/>
  <c r="L55" i="7" s="1"/>
  <c r="N55" i="7" s="1"/>
  <c r="B38" i="17" a="1"/>
  <c r="B38" i="17" s="1"/>
  <c r="B40" i="17" a="1"/>
  <c r="B40" i="17" s="1"/>
  <c r="B42" i="17" a="1"/>
  <c r="B42" i="17" s="1"/>
  <c r="B44" i="17" a="1"/>
  <c r="B44" i="17" s="1"/>
  <c r="B46" i="17" a="1"/>
  <c r="B46" i="17" s="1"/>
  <c r="B48" i="17" a="1"/>
  <c r="B48" i="17" s="1"/>
  <c r="B50" i="17" a="1"/>
  <c r="B50" i="17" s="1"/>
  <c r="B52" i="17" a="1"/>
  <c r="B52" i="17" s="1"/>
  <c r="B54" i="17" a="1"/>
  <c r="B54" i="17" s="1"/>
  <c r="B56" i="17" a="1"/>
  <c r="B56" i="17" s="1"/>
  <c r="B58" i="17" a="1"/>
  <c r="B58" i="17" s="1"/>
  <c r="B60" i="17" a="1"/>
  <c r="B60" i="17" s="1"/>
  <c r="B62" i="17" a="1"/>
  <c r="B62" i="17" s="1"/>
  <c r="B64" i="17" a="1"/>
  <c r="B64" i="17" s="1"/>
  <c r="B66" i="17" a="1"/>
  <c r="B66" i="17" s="1"/>
  <c r="B68" i="17" a="1"/>
  <c r="B68" i="17" s="1"/>
  <c r="B70" i="17" a="1"/>
  <c r="B70" i="17" s="1"/>
  <c r="B72" i="17" a="1"/>
  <c r="B72" i="17" s="1"/>
  <c r="B39" i="17" a="1"/>
  <c r="B39" i="17" s="1"/>
  <c r="B41" i="17" a="1"/>
  <c r="B41" i="17" s="1"/>
  <c r="B43" i="17" a="1"/>
  <c r="B43" i="17" s="1"/>
  <c r="B45" i="17" a="1"/>
  <c r="B45" i="17" s="1"/>
  <c r="B47" i="17" a="1"/>
  <c r="B47" i="17" s="1"/>
  <c r="B49" i="17" a="1"/>
  <c r="B49" i="17" s="1"/>
  <c r="B51" i="17" a="1"/>
  <c r="B51" i="17" s="1"/>
  <c r="B53" i="17" a="1"/>
  <c r="B53" i="17" s="1"/>
  <c r="B55" i="17" a="1"/>
  <c r="B55" i="17" s="1"/>
  <c r="B57" i="17" a="1"/>
  <c r="B57" i="17" s="1"/>
  <c r="B59" i="17" a="1"/>
  <c r="B59" i="17" s="1"/>
  <c r="B61" i="17" a="1"/>
  <c r="B61" i="17" s="1"/>
  <c r="B63" i="17" a="1"/>
  <c r="B63" i="17" s="1"/>
  <c r="B65" i="17" a="1"/>
  <c r="B65" i="17" s="1"/>
  <c r="B67" i="17" a="1"/>
  <c r="B67" i="17" s="1"/>
  <c r="B69" i="17" a="1"/>
  <c r="B69" i="17" s="1"/>
  <c r="B71" i="17" a="1"/>
  <c r="B71" i="17" s="1"/>
  <c r="B73" i="17" a="1"/>
  <c r="B73" i="17" s="1"/>
  <c r="L110" i="14"/>
  <c r="M110" i="14" s="1"/>
  <c r="A9" i="3"/>
  <c r="F93" i="7" s="1"/>
  <c r="L93" i="7" s="1"/>
  <c r="N93" i="7" s="1"/>
  <c r="D15" i="3"/>
  <c r="A15" i="3" s="1"/>
  <c r="D21" i="3"/>
  <c r="A21" i="3" s="1"/>
  <c r="F107" i="7"/>
  <c r="L107" i="7" s="1"/>
  <c r="F101" i="7"/>
  <c r="L101" i="7" s="1"/>
  <c r="F110" i="7"/>
  <c r="L110" i="7" s="1"/>
  <c r="F54" i="7"/>
  <c r="L54" i="7" s="1"/>
  <c r="N54" i="7" s="1"/>
  <c r="F61" i="7"/>
  <c r="L61" i="7" s="1"/>
  <c r="N61" i="7" s="1"/>
  <c r="F141" i="7"/>
  <c r="L141" i="7" s="1"/>
  <c r="F162" i="7"/>
  <c r="L162" i="7" s="1"/>
  <c r="N162" i="7" s="1"/>
  <c r="F111" i="7"/>
  <c r="L111" i="7" s="1"/>
  <c r="F117" i="7"/>
  <c r="L117" i="7" s="1"/>
  <c r="F139" i="7"/>
  <c r="L139" i="7" s="1"/>
  <c r="F179" i="7"/>
  <c r="L179" i="7" s="1"/>
  <c r="F177" i="7"/>
  <c r="L177" i="7" s="1"/>
  <c r="F208" i="7"/>
  <c r="L208" i="7" s="1"/>
  <c r="F148" i="7"/>
  <c r="L148" i="7" s="1"/>
  <c r="F60" i="7"/>
  <c r="L60" i="7" s="1"/>
  <c r="N60" i="7" s="1"/>
  <c r="F109" i="7"/>
  <c r="L109" i="7" s="1"/>
  <c r="F124" i="7"/>
  <c r="L124" i="7" s="1"/>
  <c r="F114" i="7"/>
  <c r="L114" i="7" s="1"/>
  <c r="F103" i="7"/>
  <c r="L103" i="7" s="1"/>
  <c r="F160" i="7"/>
  <c r="L160" i="7" s="1"/>
  <c r="N160" i="7" s="1"/>
  <c r="F53" i="7"/>
  <c r="L53" i="7" s="1"/>
  <c r="N53" i="7" s="1"/>
  <c r="F149" i="7"/>
  <c r="L149" i="7" s="1"/>
  <c r="F57" i="7"/>
  <c r="L57" i="7" s="1"/>
  <c r="N57" i="7" s="1"/>
  <c r="F170" i="7"/>
  <c r="L170" i="7" s="1"/>
  <c r="F52" i="7"/>
  <c r="L52" i="7" s="1"/>
  <c r="N52" i="7" s="1"/>
  <c r="F211" i="7"/>
  <c r="L211" i="7" s="1"/>
  <c r="F88" i="7"/>
  <c r="L88" i="7" s="1"/>
  <c r="N88" i="7" s="1"/>
  <c r="F144" i="7"/>
  <c r="L144" i="7" s="1"/>
  <c r="F67" i="7"/>
  <c r="L67" i="7" s="1"/>
  <c r="F210" i="7"/>
  <c r="L210" i="7" s="1"/>
  <c r="F166" i="7"/>
  <c r="L166" i="7" s="1"/>
  <c r="N166" i="7" s="1"/>
  <c r="F95" i="7"/>
  <c r="L95" i="7" s="1"/>
  <c r="N95" i="7" s="1"/>
  <c r="F64" i="7"/>
  <c r="L64" i="7" s="1"/>
  <c r="F161" i="7"/>
  <c r="L161" i="7" s="1"/>
  <c r="N161" i="7" s="1"/>
  <c r="F146" i="7"/>
  <c r="L146" i="7" s="1"/>
  <c r="F70" i="7"/>
  <c r="L70" i="7" s="1"/>
  <c r="F164" i="7"/>
  <c r="L164" i="7" s="1"/>
  <c r="N164" i="7" s="1"/>
  <c r="F50" i="7"/>
  <c r="L50" i="7" s="1"/>
  <c r="N50" i="7" s="1"/>
  <c r="F135" i="7"/>
  <c r="L135" i="7" s="1"/>
  <c r="F120" i="7"/>
  <c r="L120" i="7" s="1"/>
  <c r="F165" i="7"/>
  <c r="L165" i="7" s="1"/>
  <c r="N165" i="7" s="1"/>
  <c r="F75" i="7"/>
  <c r="L75" i="7" s="1"/>
  <c r="F189" i="7"/>
  <c r="L189" i="7" s="1"/>
  <c r="F154" i="7"/>
  <c r="L154" i="7" s="1"/>
  <c r="F159" i="7"/>
  <c r="L159" i="7" s="1"/>
  <c r="N159" i="7" s="1"/>
  <c r="F102" i="7"/>
  <c r="L102" i="7" s="1"/>
  <c r="F153" i="7"/>
  <c r="L153" i="7" s="1"/>
  <c r="F156" i="7"/>
  <c r="L156" i="7" s="1"/>
  <c r="F168" i="7"/>
  <c r="L168" i="7" s="1"/>
  <c r="N168" i="7" s="1"/>
  <c r="F89" i="7"/>
  <c r="L89" i="7" s="1"/>
  <c r="N89" i="7" s="1"/>
  <c r="F92" i="7"/>
  <c r="L92" i="7" s="1"/>
  <c r="N92" i="7" s="1"/>
  <c r="F128" i="7"/>
  <c r="L128" i="7" s="1"/>
  <c r="F98" i="7"/>
  <c r="L98" i="7" s="1"/>
  <c r="F196" i="7"/>
  <c r="L196" i="7" s="1"/>
  <c r="F100" i="7"/>
  <c r="L100" i="7" s="1"/>
  <c r="F216" i="7"/>
  <c r="L216" i="7" s="1"/>
  <c r="F71" i="7"/>
  <c r="L71" i="7" s="1"/>
  <c r="F198" i="7"/>
  <c r="L198" i="7" s="1"/>
  <c r="F115" i="7"/>
  <c r="L115" i="7" s="1"/>
  <c r="F79" i="7"/>
  <c r="L79" i="7" s="1"/>
  <c r="F86" i="7"/>
  <c r="L86" i="7" s="1"/>
  <c r="N86" i="7" s="1"/>
  <c r="F188" i="7"/>
  <c r="L188" i="7" s="1"/>
  <c r="F125" i="7"/>
  <c r="L125" i="7" s="1"/>
  <c r="F213" i="7"/>
  <c r="L213" i="7" s="1"/>
  <c r="F142" i="7"/>
  <c r="L142" i="7" s="1"/>
  <c r="F69" i="7"/>
  <c r="L69" i="7" s="1"/>
  <c r="F104" i="7"/>
  <c r="L104" i="7" s="1"/>
  <c r="F171" i="7"/>
  <c r="L171" i="7" s="1"/>
  <c r="F78" i="7"/>
  <c r="L78" i="7" s="1"/>
  <c r="F184" i="7"/>
  <c r="L184" i="7" s="1"/>
  <c r="F147" i="7"/>
  <c r="L147" i="7" s="1"/>
  <c r="F155" i="7"/>
  <c r="L155" i="7" s="1"/>
  <c r="F152" i="7"/>
  <c r="L152" i="7" s="1"/>
  <c r="F217" i="7"/>
  <c r="L217" i="7" s="1"/>
  <c r="F182" i="7"/>
  <c r="L182" i="7" s="1"/>
  <c r="F202" i="7"/>
  <c r="L202" i="7" s="1"/>
  <c r="F130" i="7"/>
  <c r="L130" i="7" s="1"/>
  <c r="F118" i="7"/>
  <c r="L118" i="7" s="1"/>
  <c r="F58" i="7"/>
  <c r="L58" i="7" s="1"/>
  <c r="N58" i="7" s="1"/>
  <c r="F132" i="7"/>
  <c r="L132" i="7" s="1"/>
  <c r="F190" i="7"/>
  <c r="L190" i="7" s="1"/>
  <c r="F90" i="7"/>
  <c r="L90" i="7" s="1"/>
  <c r="N90" i="7" s="1"/>
  <c r="F204" i="7"/>
  <c r="L204" i="7" s="1"/>
  <c r="F51" i="7"/>
  <c r="L51" i="7" s="1"/>
  <c r="N51" i="7" s="1"/>
  <c r="F105" i="7"/>
  <c r="L105" i="7" s="1"/>
  <c r="F99" i="7"/>
  <c r="L99" i="7" s="1"/>
  <c r="F72" i="7"/>
  <c r="L72" i="7" s="1"/>
  <c r="F172" i="7"/>
  <c r="L172" i="7" s="1"/>
  <c r="F87" i="7"/>
  <c r="L87" i="7" s="1"/>
  <c r="N87" i="7" s="1"/>
  <c r="F173" i="7"/>
  <c r="L173" i="7" s="1"/>
  <c r="F108" i="7"/>
  <c r="L108" i="7" s="1"/>
  <c r="F150" i="7"/>
  <c r="L150" i="7" s="1"/>
  <c r="F175" i="7"/>
  <c r="L175" i="7" s="1"/>
  <c r="F84" i="7"/>
  <c r="L84" i="7" s="1"/>
  <c r="F181" i="7"/>
  <c r="L181" i="7" s="1"/>
  <c r="F83" i="7"/>
  <c r="L83" i="7" s="1"/>
  <c r="F185" i="7"/>
  <c r="L185" i="7" s="1"/>
  <c r="F112" i="7"/>
  <c r="L112" i="7" s="1"/>
  <c r="F183" i="7"/>
  <c r="L183" i="7" s="1"/>
  <c r="F121" i="7"/>
  <c r="L121" i="7" s="1"/>
  <c r="F76" i="7"/>
  <c r="L76" i="7" s="1"/>
  <c r="F193" i="7"/>
  <c r="L193" i="7" s="1"/>
  <c r="F176" i="7"/>
  <c r="L176" i="7" s="1"/>
  <c r="F158" i="7"/>
  <c r="L158" i="7" s="1"/>
  <c r="N158" i="7" s="1"/>
  <c r="F140" i="7"/>
  <c r="L140" i="7" s="1"/>
  <c r="F113" i="7"/>
  <c r="L113" i="7" s="1"/>
  <c r="F157" i="7"/>
  <c r="L157" i="7" s="1"/>
  <c r="F187" i="7"/>
  <c r="L187" i="7" s="1"/>
  <c r="F91" i="7"/>
  <c r="L91" i="7" s="1"/>
  <c r="N91" i="7" s="1"/>
  <c r="F131" i="7"/>
  <c r="L131" i="7" s="1"/>
  <c r="F163" i="7"/>
  <c r="L163" i="7" s="1"/>
  <c r="N163" i="7" s="1"/>
  <c r="F82" i="7"/>
  <c r="L82" i="7" s="1"/>
  <c r="F85" i="7"/>
  <c r="L85" i="7" s="1"/>
  <c r="F74" i="7"/>
  <c r="L74" i="7" s="1"/>
  <c r="L131" i="14"/>
  <c r="F9" i="10"/>
  <c r="G9" i="10" s="1"/>
  <c r="G7" i="10" l="1"/>
  <c r="M131" i="14"/>
  <c r="N70" i="7"/>
  <c r="N71" i="7"/>
  <c r="N67" i="7"/>
  <c r="N64" i="7"/>
  <c r="N72" i="7"/>
  <c r="L144" i="14" s="1"/>
  <c r="N69" i="7"/>
  <c r="L141" i="14" s="1"/>
  <c r="L127" i="14"/>
  <c r="M127" i="14" s="1"/>
  <c r="N56" i="7"/>
  <c r="L128" i="14" s="1"/>
  <c r="M128" i="14" s="1"/>
  <c r="M101" i="14"/>
  <c r="J9" i="13"/>
  <c r="K9" i="13" s="1"/>
  <c r="F9" i="12" s="1"/>
  <c r="L123" i="14"/>
  <c r="M123" i="14" s="1"/>
  <c r="L16" i="14"/>
  <c r="M16" i="14" s="1"/>
  <c r="L126" i="14"/>
  <c r="M126" i="14" s="1"/>
  <c r="L164" i="14"/>
  <c r="M164" i="14" s="1"/>
  <c r="L160" i="14"/>
  <c r="M160" i="14" s="1"/>
  <c r="L162" i="14"/>
  <c r="M162" i="14" s="1"/>
  <c r="L161" i="14"/>
  <c r="M161" i="14" s="1"/>
  <c r="L17" i="14"/>
  <c r="M17" i="14" s="1"/>
  <c r="L159" i="14"/>
  <c r="M159" i="14" s="1"/>
  <c r="L24" i="14"/>
  <c r="M24" i="14" s="1"/>
  <c r="L21" i="14"/>
  <c r="M21" i="14" s="1"/>
  <c r="L124" i="14"/>
  <c r="M124" i="14" s="1"/>
  <c r="L163" i="14"/>
  <c r="M163" i="14" s="1"/>
  <c r="L167" i="14"/>
  <c r="M167" i="14" s="1"/>
  <c r="L19" i="14"/>
  <c r="M19" i="14" s="1"/>
  <c r="L130" i="14"/>
  <c r="M130" i="14" s="1"/>
  <c r="L22" i="14"/>
  <c r="M22" i="14" s="1"/>
  <c r="L129" i="14"/>
  <c r="M129" i="14" s="1"/>
  <c r="L132" i="14"/>
  <c r="M132" i="14" s="1"/>
  <c r="L18" i="14"/>
  <c r="M18" i="14" s="1"/>
  <c r="L165" i="14"/>
  <c r="M165" i="14" s="1"/>
  <c r="L15" i="14"/>
  <c r="M15" i="14" s="1"/>
  <c r="L20" i="14"/>
  <c r="M20" i="14" s="1"/>
  <c r="L125" i="14"/>
  <c r="M125" i="14" s="1"/>
  <c r="L133" i="14"/>
  <c r="M133" i="14" s="1"/>
  <c r="F134" i="7"/>
  <c r="L134" i="7" s="1"/>
  <c r="F186" i="7"/>
  <c r="L186" i="7" s="1"/>
  <c r="F68" i="7"/>
  <c r="L68" i="7" s="1"/>
  <c r="F73" i="7"/>
  <c r="L73" i="7" s="1"/>
  <c r="N73" i="7" s="1"/>
  <c r="F63" i="7"/>
  <c r="L63" i="7" s="1"/>
  <c r="F194" i="7"/>
  <c r="L194" i="7" s="1"/>
  <c r="F106" i="7"/>
  <c r="L106" i="7" s="1"/>
  <c r="F199" i="7"/>
  <c r="L199" i="7" s="1"/>
  <c r="F119" i="7"/>
  <c r="L119" i="7" s="1"/>
  <c r="F126" i="7"/>
  <c r="L126" i="7" s="1"/>
  <c r="F138" i="7"/>
  <c r="L138" i="7" s="1"/>
  <c r="F127" i="7"/>
  <c r="L127" i="7" s="1"/>
  <c r="F123" i="7"/>
  <c r="L123" i="7" s="1"/>
  <c r="F200" i="7"/>
  <c r="L200" i="7" s="1"/>
  <c r="F80" i="7"/>
  <c r="L80" i="7" s="1"/>
  <c r="F174" i="7"/>
  <c r="L174" i="7" s="1"/>
  <c r="F214" i="7"/>
  <c r="L214" i="7" s="1"/>
  <c r="F96" i="7"/>
  <c r="L96" i="7" s="1"/>
  <c r="N96" i="7" s="1"/>
  <c r="F143" i="7"/>
  <c r="L143" i="7" s="1"/>
  <c r="F77" i="7"/>
  <c r="L77" i="7" s="1"/>
  <c r="F203" i="7"/>
  <c r="L203" i="7" s="1"/>
  <c r="F207" i="7"/>
  <c r="L207" i="7" s="1"/>
  <c r="G8" i="12"/>
  <c r="L14" i="14"/>
  <c r="M14" i="14" s="1"/>
  <c r="L122" i="14"/>
  <c r="M122" i="14" s="1"/>
  <c r="L158" i="14"/>
  <c r="M158" i="14" s="1"/>
  <c r="F94" i="7"/>
  <c r="L94" i="7" s="1"/>
  <c r="N94" i="7" s="1"/>
  <c r="F205" i="7"/>
  <c r="L205" i="7" s="1"/>
  <c r="F136" i="7"/>
  <c r="L136" i="7" s="1"/>
  <c r="F65" i="7"/>
  <c r="L65" i="7" s="1"/>
  <c r="N65" i="7" s="1"/>
  <c r="F195" i="7"/>
  <c r="L195" i="7" s="1"/>
  <c r="F129" i="7"/>
  <c r="L129" i="7" s="1"/>
  <c r="F116" i="7"/>
  <c r="L116" i="7" s="1"/>
  <c r="F192" i="7"/>
  <c r="L192" i="7" s="1"/>
  <c r="F151" i="7"/>
  <c r="L151" i="7" s="1"/>
  <c r="F133" i="7"/>
  <c r="L133" i="7" s="1"/>
  <c r="F191" i="7"/>
  <c r="L191" i="7" s="1"/>
  <c r="F206" i="7"/>
  <c r="L206" i="7" s="1"/>
  <c r="F209" i="7"/>
  <c r="L209" i="7" s="1"/>
  <c r="F197" i="7"/>
  <c r="L197" i="7" s="1"/>
  <c r="F62" i="7"/>
  <c r="L62" i="7" s="1"/>
  <c r="N62" i="7" s="1"/>
  <c r="F145" i="7"/>
  <c r="L145" i="7" s="1"/>
  <c r="F122" i="7"/>
  <c r="L122" i="7" s="1"/>
  <c r="F201" i="7"/>
  <c r="L201" i="7" s="1"/>
  <c r="F180" i="7"/>
  <c r="L180" i="7" s="1"/>
  <c r="F169" i="7"/>
  <c r="L169" i="7" s="1"/>
  <c r="N169" i="7" s="1"/>
  <c r="F66" i="7"/>
  <c r="L66" i="7" s="1"/>
  <c r="N66" i="7" s="1"/>
  <c r="F97" i="7"/>
  <c r="L97" i="7" s="1"/>
  <c r="N97" i="7" s="1"/>
  <c r="F212" i="7"/>
  <c r="L212" i="7" s="1"/>
  <c r="F81" i="7"/>
  <c r="L81" i="7" s="1"/>
  <c r="F215" i="7"/>
  <c r="L215" i="7" s="1"/>
  <c r="F137" i="7"/>
  <c r="L137" i="7" s="1"/>
  <c r="F167" i="7"/>
  <c r="L167" i="7" s="1"/>
  <c r="N167" i="7" s="1"/>
  <c r="F178" i="7"/>
  <c r="L178" i="7" s="1"/>
  <c r="L139" i="14"/>
  <c r="L142" i="14"/>
  <c r="L136" i="14"/>
  <c r="L143" i="14"/>
  <c r="M143" i="14" s="1"/>
  <c r="N99" i="7" l="1"/>
  <c r="N98" i="7"/>
  <c r="N103" i="7"/>
  <c r="N105" i="7"/>
  <c r="L177" i="14" s="1"/>
  <c r="M177" i="14" s="1"/>
  <c r="N106" i="7"/>
  <c r="L178" i="14" s="1"/>
  <c r="N102" i="7"/>
  <c r="L174" i="14" s="1"/>
  <c r="M174" i="14" s="1"/>
  <c r="N109" i="7"/>
  <c r="N101" i="7"/>
  <c r="L173" i="14" s="1"/>
  <c r="M173" i="14" s="1"/>
  <c r="N108" i="7"/>
  <c r="N104" i="7"/>
  <c r="N107" i="7"/>
  <c r="N100" i="7"/>
  <c r="L172" i="14" s="1"/>
  <c r="M172" i="14" s="1"/>
  <c r="N68" i="7"/>
  <c r="L140" i="14" s="1"/>
  <c r="M140" i="14" s="1"/>
  <c r="M139" i="14"/>
  <c r="N63" i="7"/>
  <c r="L135" i="14" s="1"/>
  <c r="M135" i="14" s="1"/>
  <c r="N171" i="7"/>
  <c r="L27" i="14" s="1"/>
  <c r="M27" i="14" s="1"/>
  <c r="N170" i="7"/>
  <c r="N177" i="7"/>
  <c r="N178" i="7"/>
  <c r="L34" i="14" s="1"/>
  <c r="M34" i="14" s="1"/>
  <c r="N176" i="7"/>
  <c r="L32" i="14" s="1"/>
  <c r="M32" i="14" s="1"/>
  <c r="N180" i="7"/>
  <c r="N181" i="7"/>
  <c r="N179" i="7"/>
  <c r="L35" i="14" s="1"/>
  <c r="N173" i="7"/>
  <c r="L29" i="14" s="1"/>
  <c r="M29" i="14" s="1"/>
  <c r="N172" i="7"/>
  <c r="N174" i="7"/>
  <c r="L30" i="14" s="1"/>
  <c r="M30" i="14" s="1"/>
  <c r="N175" i="7"/>
  <c r="L31" i="14" s="1"/>
  <c r="M31" i="14" s="1"/>
  <c r="F10" i="10"/>
  <c r="G10" i="10" s="1"/>
  <c r="M141" i="14"/>
  <c r="J10" i="13"/>
  <c r="K10" i="13" s="1"/>
  <c r="F10" i="12" s="1"/>
  <c r="L179" i="14"/>
  <c r="M179" i="14" s="1"/>
  <c r="L175" i="14"/>
  <c r="M175" i="14" s="1"/>
  <c r="M136" i="14"/>
  <c r="L180" i="14"/>
  <c r="M142" i="14"/>
  <c r="M144" i="14"/>
  <c r="L171" i="14"/>
  <c r="M171" i="14" s="1"/>
  <c r="L168" i="14"/>
  <c r="M168" i="14" s="1"/>
  <c r="J2" i="13"/>
  <c r="K2" i="13" s="1"/>
  <c r="F2" i="12" s="1"/>
  <c r="F2" i="10"/>
  <c r="G2" i="10" s="1"/>
  <c r="F42" i="9"/>
  <c r="F43" i="9" s="1"/>
  <c r="L145" i="14"/>
  <c r="M145" i="14" s="1"/>
  <c r="G9" i="12"/>
  <c r="A4" i="4"/>
  <c r="L25" i="14"/>
  <c r="M25" i="14" s="1"/>
  <c r="J12" i="13"/>
  <c r="K12" i="13" s="1"/>
  <c r="F12" i="12" s="1"/>
  <c r="L166" i="14"/>
  <c r="M166" i="14" s="1"/>
  <c r="L23" i="14"/>
  <c r="M23" i="14" s="1"/>
  <c r="L134" i="14"/>
  <c r="M134" i="14" s="1"/>
  <c r="L169" i="14"/>
  <c r="M169" i="14" s="1"/>
  <c r="F12" i="10"/>
  <c r="G12" i="10" s="1"/>
  <c r="L33" i="14"/>
  <c r="M33" i="14" s="1"/>
  <c r="L36" i="14"/>
  <c r="M36" i="14" s="1"/>
  <c r="L28" i="14"/>
  <c r="M28" i="14" s="1"/>
  <c r="L176" i="14"/>
  <c r="M176" i="14" s="1"/>
  <c r="N187" i="7" l="1"/>
  <c r="N191" i="7"/>
  <c r="N185" i="7"/>
  <c r="N184" i="7"/>
  <c r="N188" i="7"/>
  <c r="N192" i="7"/>
  <c r="L48" i="14" s="1"/>
  <c r="M48" i="14" s="1"/>
  <c r="N183" i="7"/>
  <c r="L39" i="14" s="1"/>
  <c r="M39" i="14" s="1"/>
  <c r="N193" i="7"/>
  <c r="L49" i="14" s="1"/>
  <c r="N186" i="7"/>
  <c r="N189" i="7"/>
  <c r="N182" i="7"/>
  <c r="N190" i="7"/>
  <c r="N117" i="7"/>
  <c r="L189" i="14" s="1"/>
  <c r="M189" i="14" s="1"/>
  <c r="N110" i="7"/>
  <c r="N113" i="7"/>
  <c r="L185" i="14" s="1"/>
  <c r="M185" i="14" s="1"/>
  <c r="N121" i="7"/>
  <c r="N118" i="7"/>
  <c r="N116" i="7"/>
  <c r="N114" i="7"/>
  <c r="N115" i="7"/>
  <c r="N112" i="7"/>
  <c r="L184" i="14" s="1"/>
  <c r="M184" i="14" s="1"/>
  <c r="N111" i="7"/>
  <c r="L183" i="14" s="1"/>
  <c r="M183" i="14" s="1"/>
  <c r="N119" i="7"/>
  <c r="L191" i="14" s="1"/>
  <c r="M191" i="14" s="1"/>
  <c r="N120" i="7"/>
  <c r="L192" i="14" s="1"/>
  <c r="M192" i="14" s="1"/>
  <c r="F11" i="10"/>
  <c r="G11" i="10" s="1"/>
  <c r="L138" i="14"/>
  <c r="M138" i="14" s="1"/>
  <c r="J11" i="13"/>
  <c r="K11" i="13" s="1"/>
  <c r="F11" i="12" s="1"/>
  <c r="L137" i="14"/>
  <c r="M137" i="14" s="1"/>
  <c r="L41" i="14"/>
  <c r="M41" i="14" s="1"/>
  <c r="L40" i="14"/>
  <c r="M40" i="14" s="1"/>
  <c r="L187" i="14"/>
  <c r="M187" i="14" s="1"/>
  <c r="L190" i="14"/>
  <c r="M190" i="14" s="1"/>
  <c r="M178" i="14"/>
  <c r="M180" i="14"/>
  <c r="H42" i="9"/>
  <c r="H43" i="9" s="1"/>
  <c r="J3" i="13"/>
  <c r="K3" i="13" s="1"/>
  <c r="F3" i="12" s="1"/>
  <c r="M35" i="14"/>
  <c r="F16" i="9"/>
  <c r="B74" i="17" a="1"/>
  <c r="B74" i="17" s="1"/>
  <c r="B76" i="17" a="1"/>
  <c r="B76" i="17" s="1"/>
  <c r="B78" i="17" a="1"/>
  <c r="B78" i="17" s="1"/>
  <c r="B80" i="17" a="1"/>
  <c r="B80" i="17" s="1"/>
  <c r="B82" i="17" a="1"/>
  <c r="B82" i="17" s="1"/>
  <c r="B84" i="17" a="1"/>
  <c r="B84" i="17" s="1"/>
  <c r="B86" i="17" a="1"/>
  <c r="B86" i="17" s="1"/>
  <c r="B88" i="17" a="1"/>
  <c r="B88" i="17" s="1"/>
  <c r="B90" i="17" a="1"/>
  <c r="B90" i="17" s="1"/>
  <c r="B92" i="17" a="1"/>
  <c r="B92" i="17" s="1"/>
  <c r="B94" i="17" a="1"/>
  <c r="B94" i="17" s="1"/>
  <c r="B96" i="17" a="1"/>
  <c r="B96" i="17" s="1"/>
  <c r="B98" i="17" a="1"/>
  <c r="B98" i="17" s="1"/>
  <c r="B100" i="17" a="1"/>
  <c r="B100" i="17" s="1"/>
  <c r="B102" i="17" a="1"/>
  <c r="B102" i="17" s="1"/>
  <c r="B104" i="17" a="1"/>
  <c r="B104" i="17" s="1"/>
  <c r="B106" i="17" a="1"/>
  <c r="B106" i="17" s="1"/>
  <c r="B108" i="17" a="1"/>
  <c r="B108" i="17" s="1"/>
  <c r="B75" i="17" a="1"/>
  <c r="B75" i="17" s="1"/>
  <c r="B77" i="17" a="1"/>
  <c r="B77" i="17" s="1"/>
  <c r="B79" i="17" a="1"/>
  <c r="B79" i="17" s="1"/>
  <c r="B81" i="17" a="1"/>
  <c r="B81" i="17" s="1"/>
  <c r="B83" i="17" a="1"/>
  <c r="B83" i="17" s="1"/>
  <c r="B85" i="17" a="1"/>
  <c r="B85" i="17" s="1"/>
  <c r="B87" i="17" a="1"/>
  <c r="B87" i="17" s="1"/>
  <c r="B89" i="17" a="1"/>
  <c r="B89" i="17" s="1"/>
  <c r="B91" i="17" a="1"/>
  <c r="B91" i="17" s="1"/>
  <c r="B93" i="17" a="1"/>
  <c r="B93" i="17" s="1"/>
  <c r="B95" i="17" a="1"/>
  <c r="B95" i="17" s="1"/>
  <c r="B97" i="17" a="1"/>
  <c r="B97" i="17" s="1"/>
  <c r="B99" i="17" a="1"/>
  <c r="B99" i="17" s="1"/>
  <c r="B101" i="17" a="1"/>
  <c r="B101" i="17" s="1"/>
  <c r="B103" i="17" a="1"/>
  <c r="B103" i="17" s="1"/>
  <c r="B105" i="17" a="1"/>
  <c r="B105" i="17" s="1"/>
  <c r="B107" i="17" a="1"/>
  <c r="B107" i="17" s="1"/>
  <c r="B109" i="17" a="1"/>
  <c r="B109" i="17" s="1"/>
  <c r="G2" i="12"/>
  <c r="G10" i="12"/>
  <c r="L3" i="17"/>
  <c r="L38" i="17"/>
  <c r="L37" i="14"/>
  <c r="M37" i="14" s="1"/>
  <c r="L188" i="14"/>
  <c r="M188" i="14" s="1"/>
  <c r="L181" i="14"/>
  <c r="M181" i="14" s="1"/>
  <c r="L26" i="14"/>
  <c r="M26" i="14" s="1"/>
  <c r="L170" i="14"/>
  <c r="M170" i="14" s="1"/>
  <c r="J13" i="13"/>
  <c r="K13" i="13" s="1"/>
  <c r="F13" i="12" s="1"/>
  <c r="L47" i="14"/>
  <c r="M47" i="14" s="1"/>
  <c r="F3" i="10"/>
  <c r="G3" i="10" s="1"/>
  <c r="F13" i="10"/>
  <c r="G13" i="10" s="1"/>
  <c r="L45" i="14"/>
  <c r="M45" i="14" s="1"/>
  <c r="L43" i="14"/>
  <c r="M43" i="14" s="1"/>
  <c r="L46" i="14"/>
  <c r="M46" i="14" s="1"/>
  <c r="L44" i="14"/>
  <c r="M44" i="14" s="1"/>
  <c r="L42" i="14"/>
  <c r="M42" i="14" s="1"/>
  <c r="L186" i="14"/>
  <c r="M186" i="14" s="1"/>
  <c r="N196" i="7" l="1"/>
  <c r="N204" i="7"/>
  <c r="N200" i="7"/>
  <c r="N197" i="7"/>
  <c r="L53" i="14" s="1"/>
  <c r="M53" i="14" s="1"/>
  <c r="N195" i="7"/>
  <c r="N205" i="7"/>
  <c r="N199" i="7"/>
  <c r="L55" i="14" s="1"/>
  <c r="M55" i="14" s="1"/>
  <c r="N201" i="7"/>
  <c r="L57" i="14" s="1"/>
  <c r="M57" i="14" s="1"/>
  <c r="N202" i="7"/>
  <c r="L58" i="14" s="1"/>
  <c r="M58" i="14" s="1"/>
  <c r="N194" i="7"/>
  <c r="N203" i="7"/>
  <c r="N198" i="7"/>
  <c r="L54" i="14" s="1"/>
  <c r="M54" i="14" s="1"/>
  <c r="N123" i="7"/>
  <c r="L195" i="14" s="1"/>
  <c r="M195" i="14" s="1"/>
  <c r="N127" i="7"/>
  <c r="L199" i="14" s="1"/>
  <c r="M199" i="14" s="1"/>
  <c r="N131" i="7"/>
  <c r="L203" i="14" s="1"/>
  <c r="M203" i="14" s="1"/>
  <c r="N128" i="7"/>
  <c r="L200" i="14" s="1"/>
  <c r="M200" i="14" s="1"/>
  <c r="N130" i="7"/>
  <c r="L202" i="14" s="1"/>
  <c r="M202" i="14" s="1"/>
  <c r="N129" i="7"/>
  <c r="N132" i="7"/>
  <c r="N124" i="7"/>
  <c r="L196" i="14" s="1"/>
  <c r="M196" i="14" s="1"/>
  <c r="N122" i="7"/>
  <c r="N126" i="7"/>
  <c r="L198" i="14" s="1"/>
  <c r="M198" i="14" s="1"/>
  <c r="N125" i="7"/>
  <c r="L197" i="14" s="1"/>
  <c r="M197" i="14" s="1"/>
  <c r="N133" i="7"/>
  <c r="L60" i="14"/>
  <c r="M60" i="14" s="1"/>
  <c r="H16" i="9"/>
  <c r="L193" i="14"/>
  <c r="M193" i="14" s="1"/>
  <c r="J42" i="9"/>
  <c r="J43" i="9" s="1"/>
  <c r="G11" i="12"/>
  <c r="G12" i="12"/>
  <c r="M38" i="17"/>
  <c r="L39" i="17"/>
  <c r="M49" i="14"/>
  <c r="L38" i="14"/>
  <c r="M38" i="14" s="1"/>
  <c r="L182" i="14"/>
  <c r="M182" i="14" s="1"/>
  <c r="J4" i="13"/>
  <c r="K4" i="13" s="1"/>
  <c r="F4" i="12" s="1"/>
  <c r="J14" i="13"/>
  <c r="K14" i="13" s="1"/>
  <c r="F14" i="12" s="1"/>
  <c r="F14" i="10"/>
  <c r="G14" i="10" s="1"/>
  <c r="F4" i="10"/>
  <c r="G4" i="10" s="1"/>
  <c r="L204" i="14"/>
  <c r="M204" i="14" s="1"/>
  <c r="L201" i="14"/>
  <c r="M201" i="14" s="1"/>
  <c r="L52" i="14"/>
  <c r="M52" i="14" s="1"/>
  <c r="L59" i="14"/>
  <c r="M59" i="14" s="1"/>
  <c r="L56" i="14"/>
  <c r="M56" i="14" s="1"/>
  <c r="L61" i="14"/>
  <c r="M61" i="14" s="1"/>
  <c r="L51" i="14"/>
  <c r="M51" i="14" s="1"/>
  <c r="N211" i="7" l="1"/>
  <c r="N209" i="7"/>
  <c r="N212" i="7"/>
  <c r="N208" i="7"/>
  <c r="N213" i="7"/>
  <c r="L69" i="14" s="1"/>
  <c r="M69" i="14" s="1"/>
  <c r="N216" i="7"/>
  <c r="N217" i="7"/>
  <c r="L73" i="14" s="1"/>
  <c r="M73" i="14" s="1"/>
  <c r="N207" i="7"/>
  <c r="L63" i="14" s="1"/>
  <c r="M63" i="14" s="1"/>
  <c r="N210" i="7"/>
  <c r="L66" i="14" s="1"/>
  <c r="M66" i="14" s="1"/>
  <c r="N206" i="7"/>
  <c r="N214" i="7"/>
  <c r="N215" i="7"/>
  <c r="N139" i="7"/>
  <c r="N142" i="7"/>
  <c r="L214" i="14" s="1"/>
  <c r="M214" i="14" s="1"/>
  <c r="N135" i="7"/>
  <c r="L207" i="14" s="1"/>
  <c r="M207" i="14" s="1"/>
  <c r="N136" i="7"/>
  <c r="L208" i="14" s="1"/>
  <c r="M208" i="14" s="1"/>
  <c r="N145" i="7"/>
  <c r="N144" i="7"/>
  <c r="N141" i="7"/>
  <c r="N134" i="7"/>
  <c r="N140" i="7"/>
  <c r="L212" i="14" s="1"/>
  <c r="M212" i="14" s="1"/>
  <c r="N137" i="7"/>
  <c r="L209" i="14" s="1"/>
  <c r="M209" i="14" s="1"/>
  <c r="N143" i="7"/>
  <c r="L215" i="14" s="1"/>
  <c r="M215" i="14" s="1"/>
  <c r="N138" i="7"/>
  <c r="L210" i="14" s="1"/>
  <c r="M210" i="14" s="1"/>
  <c r="L64" i="14"/>
  <c r="M64" i="14" s="1"/>
  <c r="L71" i="14"/>
  <c r="M71" i="14" s="1"/>
  <c r="L68" i="14"/>
  <c r="M68" i="14" s="1"/>
  <c r="F5" i="10"/>
  <c r="G5" i="10" s="1"/>
  <c r="J16" i="9"/>
  <c r="F19" i="9"/>
  <c r="D5" i="23"/>
  <c r="E5" i="23" s="1"/>
  <c r="F20" i="9" s="1"/>
  <c r="L205" i="14"/>
  <c r="M205" i="14" s="1"/>
  <c r="L42" i="9"/>
  <c r="L43" i="9" s="1"/>
  <c r="G4" i="12"/>
  <c r="G3" i="12"/>
  <c r="G13" i="12"/>
  <c r="M3" i="17"/>
  <c r="L4" i="17"/>
  <c r="N2" i="17"/>
  <c r="O2" i="17"/>
  <c r="M39" i="17"/>
  <c r="L40" i="17"/>
  <c r="N38" i="17"/>
  <c r="O38" i="17"/>
  <c r="L194" i="14"/>
  <c r="M194" i="14" s="1"/>
  <c r="L50" i="14"/>
  <c r="M50" i="14" s="1"/>
  <c r="J5" i="13"/>
  <c r="K5" i="13" s="1"/>
  <c r="F5" i="12" s="1"/>
  <c r="J15" i="13"/>
  <c r="K15" i="13" s="1"/>
  <c r="F15" i="12" s="1"/>
  <c r="F15" i="10"/>
  <c r="G15" i="10" s="1"/>
  <c r="L216" i="14"/>
  <c r="M216" i="14" s="1"/>
  <c r="L213" i="14"/>
  <c r="M213" i="14" s="1"/>
  <c r="L211" i="14"/>
  <c r="M211" i="14" s="1"/>
  <c r="L72" i="14"/>
  <c r="M72" i="14" s="1"/>
  <c r="L65" i="14"/>
  <c r="M65" i="14" s="1"/>
  <c r="L67" i="14"/>
  <c r="M67" i="14" s="1"/>
  <c r="L70" i="14"/>
  <c r="M70" i="14" s="1"/>
  <c r="R2" i="17" l="1"/>
  <c r="L16" i="9"/>
  <c r="L217" i="14"/>
  <c r="M217" i="14" s="1"/>
  <c r="N42" i="9"/>
  <c r="N43" i="9" s="1"/>
  <c r="F21" i="9"/>
  <c r="D6" i="23"/>
  <c r="E6" i="23" s="1"/>
  <c r="H20" i="9" s="1"/>
  <c r="H19" i="9"/>
  <c r="G14" i="12"/>
  <c r="O39" i="17"/>
  <c r="N39" i="17"/>
  <c r="A2" i="17"/>
  <c r="A38" i="17"/>
  <c r="R38" i="17"/>
  <c r="S38" i="17" s="1"/>
  <c r="L74" i="17"/>
  <c r="M4" i="17"/>
  <c r="L5" i="17"/>
  <c r="M40" i="17"/>
  <c r="L41" i="17"/>
  <c r="O3" i="17"/>
  <c r="N3" i="17"/>
  <c r="A5" i="4"/>
  <c r="L206" i="14"/>
  <c r="M206" i="14" s="1"/>
  <c r="L62" i="14"/>
  <c r="M62" i="14" s="1"/>
  <c r="J6" i="13"/>
  <c r="K6" i="13" s="1"/>
  <c r="F6" i="12" s="1"/>
  <c r="J16" i="13"/>
  <c r="K16" i="13" s="1"/>
  <c r="F16" i="12" s="1"/>
  <c r="J18" i="9"/>
  <c r="H18" i="9"/>
  <c r="F6" i="10"/>
  <c r="G6" i="10" s="1"/>
  <c r="F16" i="10"/>
  <c r="G16" i="10" s="1"/>
  <c r="S2" i="17" l="1"/>
  <c r="U2" i="17" s="1"/>
  <c r="N16" i="9"/>
  <c r="B110" i="17" a="1"/>
  <c r="B110" i="17" s="1"/>
  <c r="B112" i="17" a="1"/>
  <c r="B112" i="17" s="1"/>
  <c r="B114" i="17" a="1"/>
  <c r="B114" i="17" s="1"/>
  <c r="B116" i="17" a="1"/>
  <c r="B116" i="17" s="1"/>
  <c r="B118" i="17" a="1"/>
  <c r="B118" i="17" s="1"/>
  <c r="B120" i="17" a="1"/>
  <c r="B120" i="17" s="1"/>
  <c r="B122" i="17" a="1"/>
  <c r="B122" i="17" s="1"/>
  <c r="B124" i="17" a="1"/>
  <c r="B124" i="17" s="1"/>
  <c r="B126" i="17" a="1"/>
  <c r="B126" i="17" s="1"/>
  <c r="B128" i="17" a="1"/>
  <c r="B128" i="17" s="1"/>
  <c r="B130" i="17" a="1"/>
  <c r="B130" i="17" s="1"/>
  <c r="B132" i="17" a="1"/>
  <c r="B132" i="17" s="1"/>
  <c r="B134" i="17" a="1"/>
  <c r="B134" i="17" s="1"/>
  <c r="B136" i="17" a="1"/>
  <c r="B136" i="17" s="1"/>
  <c r="B138" i="17" a="1"/>
  <c r="B138" i="17" s="1"/>
  <c r="B140" i="17" a="1"/>
  <c r="B140" i="17" s="1"/>
  <c r="B142" i="17" a="1"/>
  <c r="B142" i="17" s="1"/>
  <c r="B144" i="17" a="1"/>
  <c r="B144" i="17" s="1"/>
  <c r="B111" i="17" a="1"/>
  <c r="B111" i="17" s="1"/>
  <c r="B113" i="17" a="1"/>
  <c r="B113" i="17" s="1"/>
  <c r="B115" i="17" a="1"/>
  <c r="B115" i="17" s="1"/>
  <c r="B117" i="17" a="1"/>
  <c r="B117" i="17" s="1"/>
  <c r="B119" i="17" a="1"/>
  <c r="B119" i="17" s="1"/>
  <c r="B121" i="17" a="1"/>
  <c r="B121" i="17" s="1"/>
  <c r="B123" i="17" a="1"/>
  <c r="B123" i="17" s="1"/>
  <c r="B125" i="17" a="1"/>
  <c r="B125" i="17" s="1"/>
  <c r="B127" i="17" a="1"/>
  <c r="B127" i="17" s="1"/>
  <c r="B129" i="17" a="1"/>
  <c r="B129" i="17" s="1"/>
  <c r="B131" i="17" a="1"/>
  <c r="B131" i="17" s="1"/>
  <c r="B133" i="17" a="1"/>
  <c r="B133" i="17" s="1"/>
  <c r="B135" i="17" a="1"/>
  <c r="B135" i="17" s="1"/>
  <c r="B137" i="17" a="1"/>
  <c r="B137" i="17" s="1"/>
  <c r="B139" i="17" a="1"/>
  <c r="B139" i="17" s="1"/>
  <c r="B141" i="17" a="1"/>
  <c r="B141" i="17" s="1"/>
  <c r="B143" i="17" a="1"/>
  <c r="B143" i="17" s="1"/>
  <c r="B145" i="17" a="1"/>
  <c r="B145" i="17" s="1"/>
  <c r="H21" i="9"/>
  <c r="H22" i="9" s="1"/>
  <c r="H23" i="9" s="1"/>
  <c r="D7" i="23"/>
  <c r="E7" i="23" s="1"/>
  <c r="J20" i="9" s="1"/>
  <c r="J19" i="9"/>
  <c r="G5" i="12"/>
  <c r="G15" i="12"/>
  <c r="M5" i="17"/>
  <c r="L6" i="17"/>
  <c r="N4" i="17"/>
  <c r="O4" i="17"/>
  <c r="L75" i="17"/>
  <c r="M74" i="17"/>
  <c r="R3" i="17"/>
  <c r="S3" i="17" s="1"/>
  <c r="A3" i="17"/>
  <c r="M41" i="17"/>
  <c r="L42" i="17"/>
  <c r="A39" i="17"/>
  <c r="R39" i="17"/>
  <c r="S39" i="17" s="1"/>
  <c r="N40" i="17"/>
  <c r="O40" i="17"/>
  <c r="J21" i="9" l="1"/>
  <c r="D8" i="23"/>
  <c r="E8" i="23" s="1"/>
  <c r="L20" i="9" s="1"/>
  <c r="L19" i="9"/>
  <c r="G16" i="12"/>
  <c r="G6" i="12"/>
  <c r="R4" i="17"/>
  <c r="A4" i="17"/>
  <c r="A40" i="17"/>
  <c r="R40" i="17"/>
  <c r="S40" i="17" s="1"/>
  <c r="O74" i="17"/>
  <c r="N74" i="17"/>
  <c r="L110" i="17"/>
  <c r="L76" i="17"/>
  <c r="M75" i="17"/>
  <c r="M42" i="17"/>
  <c r="L43" i="17"/>
  <c r="N41" i="17"/>
  <c r="O41" i="17"/>
  <c r="M6" i="17"/>
  <c r="L7" i="17"/>
  <c r="N5" i="17"/>
  <c r="O5" i="17"/>
  <c r="J22" i="9"/>
  <c r="J23" i="9" s="1"/>
  <c r="S4" i="17" l="1"/>
  <c r="D9" i="23"/>
  <c r="E9" i="23" s="1"/>
  <c r="N20" i="9" s="1"/>
  <c r="N19" i="9"/>
  <c r="L21" i="9"/>
  <c r="M7" i="17"/>
  <c r="L8" i="17"/>
  <c r="N6" i="17"/>
  <c r="O6" i="17"/>
  <c r="R74" i="17"/>
  <c r="S74" i="17" s="1"/>
  <c r="A74" i="17"/>
  <c r="O75" i="17"/>
  <c r="N75" i="17"/>
  <c r="M76" i="17"/>
  <c r="L77" i="17"/>
  <c r="M43" i="17"/>
  <c r="L44" i="17"/>
  <c r="M110" i="17"/>
  <c r="L111" i="17"/>
  <c r="R5" i="17"/>
  <c r="A5" i="17"/>
  <c r="R41" i="17"/>
  <c r="S41" i="17" s="1"/>
  <c r="A41" i="17"/>
  <c r="N42" i="17"/>
  <c r="O42" i="17"/>
  <c r="S5" i="17" l="1"/>
  <c r="N21" i="9"/>
  <c r="M44" i="17"/>
  <c r="L45" i="17"/>
  <c r="A42" i="17"/>
  <c r="R42" i="17"/>
  <c r="S42" i="17" s="1"/>
  <c r="N43" i="17"/>
  <c r="O43" i="17"/>
  <c r="M77" i="17"/>
  <c r="L78" i="17"/>
  <c r="N76" i="17"/>
  <c r="O76" i="17"/>
  <c r="A6" i="17"/>
  <c r="R6" i="17"/>
  <c r="M111" i="17"/>
  <c r="L112" i="17"/>
  <c r="R75" i="17"/>
  <c r="S75" i="17" s="1"/>
  <c r="A75" i="17"/>
  <c r="M8" i="17"/>
  <c r="L9" i="17"/>
  <c r="N110" i="17"/>
  <c r="O110" i="17"/>
  <c r="O7" i="17"/>
  <c r="N7" i="17"/>
  <c r="S6" i="17" l="1"/>
  <c r="R43" i="17"/>
  <c r="S43" i="17" s="1"/>
  <c r="R110" i="17"/>
  <c r="S110" i="17" s="1"/>
  <c r="A110" i="17"/>
  <c r="L10" i="17"/>
  <c r="M9" i="17"/>
  <c r="N8" i="17"/>
  <c r="O8" i="17"/>
  <c r="A76" i="17"/>
  <c r="R76" i="17"/>
  <c r="S76" i="17" s="1"/>
  <c r="A43" i="17"/>
  <c r="R7" i="17"/>
  <c r="S7" i="17" s="1"/>
  <c r="A7" i="17"/>
  <c r="M112" i="17"/>
  <c r="L113" i="17"/>
  <c r="L79" i="17"/>
  <c r="M78" i="17"/>
  <c r="L46" i="17"/>
  <c r="M45" i="17"/>
  <c r="O111" i="17"/>
  <c r="N111" i="17"/>
  <c r="N77" i="17"/>
  <c r="O77" i="17"/>
  <c r="O44" i="17"/>
  <c r="N44" i="17"/>
  <c r="L80" i="17" l="1"/>
  <c r="M79" i="17"/>
  <c r="L114" i="17"/>
  <c r="M113" i="17"/>
  <c r="R8" i="17"/>
  <c r="S8" i="17" s="1"/>
  <c r="A8" i="17"/>
  <c r="A77" i="17"/>
  <c r="R77" i="17"/>
  <c r="S77" i="17" s="1"/>
  <c r="N112" i="17"/>
  <c r="O112" i="17"/>
  <c r="O9" i="17"/>
  <c r="N9" i="17"/>
  <c r="A111" i="17"/>
  <c r="R111" i="17"/>
  <c r="S111" i="17" s="1"/>
  <c r="L11" i="17"/>
  <c r="M10" i="17"/>
  <c r="N45" i="17"/>
  <c r="O45" i="17"/>
  <c r="L47" i="17"/>
  <c r="M46" i="17"/>
  <c r="A44" i="17"/>
  <c r="R44" i="17"/>
  <c r="S44" i="17" s="1"/>
  <c r="N78" i="17"/>
  <c r="O78" i="17"/>
  <c r="A6" i="4"/>
  <c r="B146" i="17" l="1" a="1"/>
  <c r="B146" i="17" s="1"/>
  <c r="B148" i="17" a="1"/>
  <c r="B148" i="17" s="1"/>
  <c r="B150" i="17" a="1"/>
  <c r="B150" i="17" s="1"/>
  <c r="B152" i="17" a="1"/>
  <c r="B152" i="17" s="1"/>
  <c r="B154" i="17" a="1"/>
  <c r="B154" i="17" s="1"/>
  <c r="B156" i="17" a="1"/>
  <c r="B156" i="17" s="1"/>
  <c r="B158" i="17" a="1"/>
  <c r="B158" i="17" s="1"/>
  <c r="B160" i="17" a="1"/>
  <c r="B160" i="17" s="1"/>
  <c r="B162" i="17" a="1"/>
  <c r="B162" i="17" s="1"/>
  <c r="B164" i="17" a="1"/>
  <c r="B164" i="17" s="1"/>
  <c r="B166" i="17" a="1"/>
  <c r="B166" i="17" s="1"/>
  <c r="B168" i="17" a="1"/>
  <c r="B168" i="17" s="1"/>
  <c r="B170" i="17" a="1"/>
  <c r="B170" i="17" s="1"/>
  <c r="B172" i="17" a="1"/>
  <c r="B172" i="17" s="1"/>
  <c r="B174" i="17" a="1"/>
  <c r="B174" i="17" s="1"/>
  <c r="B176" i="17" a="1"/>
  <c r="B176" i="17" s="1"/>
  <c r="B178" i="17" a="1"/>
  <c r="B178" i="17" s="1"/>
  <c r="B180" i="17" a="1"/>
  <c r="B180" i="17" s="1"/>
  <c r="B147" i="17" a="1"/>
  <c r="B147" i="17" s="1"/>
  <c r="B149" i="17" a="1"/>
  <c r="B149" i="17" s="1"/>
  <c r="B151" i="17" a="1"/>
  <c r="B151" i="17" s="1"/>
  <c r="B153" i="17" a="1"/>
  <c r="B153" i="17" s="1"/>
  <c r="B155" i="17" a="1"/>
  <c r="B155" i="17" s="1"/>
  <c r="B157" i="17" a="1"/>
  <c r="B157" i="17" s="1"/>
  <c r="B159" i="17" a="1"/>
  <c r="B159" i="17" s="1"/>
  <c r="B161" i="17" a="1"/>
  <c r="B161" i="17" s="1"/>
  <c r="B163" i="17" a="1"/>
  <c r="B163" i="17" s="1"/>
  <c r="B165" i="17" a="1"/>
  <c r="B165" i="17" s="1"/>
  <c r="B167" i="17" a="1"/>
  <c r="B167" i="17" s="1"/>
  <c r="B169" i="17" a="1"/>
  <c r="B169" i="17" s="1"/>
  <c r="B171" i="17" a="1"/>
  <c r="B171" i="17" s="1"/>
  <c r="B173" i="17" a="1"/>
  <c r="B173" i="17" s="1"/>
  <c r="B175" i="17" a="1"/>
  <c r="B175" i="17" s="1"/>
  <c r="B177" i="17" a="1"/>
  <c r="B177" i="17" s="1"/>
  <c r="B179" i="17" a="1"/>
  <c r="B179" i="17" s="1"/>
  <c r="B181" i="17" a="1"/>
  <c r="B181" i="17" s="1"/>
  <c r="A9" i="17"/>
  <c r="R9" i="17"/>
  <c r="O10" i="17"/>
  <c r="N10" i="17"/>
  <c r="M11" i="17"/>
  <c r="L12" i="17"/>
  <c r="N46" i="17"/>
  <c r="O46" i="17"/>
  <c r="N113" i="17"/>
  <c r="O113" i="17"/>
  <c r="L48" i="17"/>
  <c r="M47" i="17"/>
  <c r="R112" i="17"/>
  <c r="S112" i="17" s="1"/>
  <c r="A112" i="17"/>
  <c r="L115" i="17"/>
  <c r="M114" i="17"/>
  <c r="O79" i="17"/>
  <c r="N79" i="17"/>
  <c r="A78" i="17"/>
  <c r="R78" i="17"/>
  <c r="S78" i="17" s="1"/>
  <c r="R45" i="17"/>
  <c r="S45" i="17" s="1"/>
  <c r="A45" i="17"/>
  <c r="L81" i="17"/>
  <c r="M80" i="17"/>
  <c r="S9" i="17" l="1"/>
  <c r="L146" i="17"/>
  <c r="M146" i="17" s="1"/>
  <c r="O146" i="17" s="1"/>
  <c r="O80" i="17"/>
  <c r="N80" i="17"/>
  <c r="M81" i="17"/>
  <c r="L82" i="17"/>
  <c r="A46" i="17"/>
  <c r="R46" i="17"/>
  <c r="S46" i="17" s="1"/>
  <c r="O47" i="17"/>
  <c r="N47" i="17"/>
  <c r="A10" i="17"/>
  <c r="R10" i="17"/>
  <c r="M48" i="17"/>
  <c r="L49" i="17"/>
  <c r="N114" i="17"/>
  <c r="O114" i="17"/>
  <c r="M115" i="17"/>
  <c r="L116" i="17"/>
  <c r="A113" i="17"/>
  <c r="R113" i="17"/>
  <c r="S113" i="17" s="1"/>
  <c r="A79" i="17"/>
  <c r="R79" i="17"/>
  <c r="S79" i="17" s="1"/>
  <c r="M12" i="17"/>
  <c r="L13" i="17"/>
  <c r="N11" i="17"/>
  <c r="O11" i="17"/>
  <c r="S10" i="17" l="1"/>
  <c r="L147" i="17"/>
  <c r="M147" i="17" s="1"/>
  <c r="O147" i="17" s="1"/>
  <c r="N146" i="17"/>
  <c r="R146" i="17" s="1"/>
  <c r="S146" i="17" s="1"/>
  <c r="O12" i="17"/>
  <c r="N12" i="17"/>
  <c r="M82" i="17"/>
  <c r="L83" i="17"/>
  <c r="R11" i="17"/>
  <c r="S11" i="17" s="1"/>
  <c r="A11" i="17"/>
  <c r="L50" i="17"/>
  <c r="M49" i="17"/>
  <c r="N81" i="17"/>
  <c r="O81" i="17"/>
  <c r="M116" i="17"/>
  <c r="L117" i="17"/>
  <c r="N48" i="17"/>
  <c r="O48" i="17"/>
  <c r="R47" i="17"/>
  <c r="S47" i="17" s="1"/>
  <c r="A47" i="17"/>
  <c r="N115" i="17"/>
  <c r="O115" i="17"/>
  <c r="R80" i="17"/>
  <c r="S80" i="17" s="1"/>
  <c r="A80" i="17"/>
  <c r="L14" i="17"/>
  <c r="M13" i="17"/>
  <c r="A114" i="17"/>
  <c r="R114" i="17"/>
  <c r="S114" i="17" s="1"/>
  <c r="L148" i="17" l="1"/>
  <c r="M148" i="17" s="1"/>
  <c r="N147" i="17"/>
  <c r="A146" i="17"/>
  <c r="O13" i="17"/>
  <c r="N13" i="17"/>
  <c r="L15" i="17"/>
  <c r="M14" i="17"/>
  <c r="L84" i="17"/>
  <c r="M83" i="17"/>
  <c r="R81" i="17"/>
  <c r="S81" i="17" s="1"/>
  <c r="A81" i="17"/>
  <c r="N82" i="17"/>
  <c r="O82" i="17"/>
  <c r="O49" i="17"/>
  <c r="N49" i="17"/>
  <c r="R115" i="17"/>
  <c r="S115" i="17" s="1"/>
  <c r="A115" i="17"/>
  <c r="A48" i="17"/>
  <c r="R48" i="17"/>
  <c r="S48" i="17" s="1"/>
  <c r="L51" i="17"/>
  <c r="M50" i="17"/>
  <c r="L118" i="17"/>
  <c r="M117" i="17"/>
  <c r="A12" i="17"/>
  <c r="R12" i="17"/>
  <c r="S12" i="17" s="1"/>
  <c r="N116" i="17"/>
  <c r="O116" i="17"/>
  <c r="L149" i="17" l="1"/>
  <c r="L150" i="17" s="1"/>
  <c r="R147" i="17"/>
  <c r="S147" i="17" s="1"/>
  <c r="A147" i="17"/>
  <c r="M149" i="17"/>
  <c r="O148" i="17"/>
  <c r="N148" i="17"/>
  <c r="R116" i="17"/>
  <c r="S116" i="17" s="1"/>
  <c r="A116" i="17"/>
  <c r="N83" i="17"/>
  <c r="O83" i="17"/>
  <c r="L85" i="17"/>
  <c r="M84" i="17"/>
  <c r="N50" i="17"/>
  <c r="O50" i="17"/>
  <c r="R49" i="17"/>
  <c r="S49" i="17" s="1"/>
  <c r="A49" i="17"/>
  <c r="R13" i="17"/>
  <c r="A13" i="17"/>
  <c r="L52" i="17"/>
  <c r="M51" i="17"/>
  <c r="N117" i="17"/>
  <c r="O117" i="17"/>
  <c r="N14" i="17"/>
  <c r="O14" i="17"/>
  <c r="M118" i="17"/>
  <c r="L119" i="17"/>
  <c r="R82" i="17"/>
  <c r="S82" i="17" s="1"/>
  <c r="A82" i="17"/>
  <c r="L16" i="17"/>
  <c r="M15" i="17"/>
  <c r="A7" i="4"/>
  <c r="A8" i="4" l="1"/>
  <c r="B189" i="17" a="1"/>
  <c r="B189" i="17" s="1"/>
  <c r="B197" i="17" a="1"/>
  <c r="B197" i="17" s="1"/>
  <c r="B205" i="17" a="1"/>
  <c r="B205" i="17" s="1"/>
  <c r="B213" i="17" a="1"/>
  <c r="B213" i="17" s="1"/>
  <c r="B182" i="17" a="1"/>
  <c r="B182" i="17" s="1"/>
  <c r="B190" i="17" a="1"/>
  <c r="B190" i="17" s="1"/>
  <c r="B198" i="17" a="1"/>
  <c r="B198" i="17" s="1"/>
  <c r="B206" i="17" a="1"/>
  <c r="B206" i="17" s="1"/>
  <c r="B214" i="17" a="1"/>
  <c r="B214" i="17" s="1"/>
  <c r="B183" i="17" a="1"/>
  <c r="B183" i="17" s="1"/>
  <c r="B191" i="17" a="1"/>
  <c r="B191" i="17" s="1"/>
  <c r="B199" i="17" a="1"/>
  <c r="B199" i="17" s="1"/>
  <c r="B207" i="17" a="1"/>
  <c r="B207" i="17" s="1"/>
  <c r="B215" i="17" a="1"/>
  <c r="B215" i="17" s="1"/>
  <c r="B186" i="17" a="1"/>
  <c r="B186" i="17" s="1"/>
  <c r="B194" i="17" a="1"/>
  <c r="B194" i="17" s="1"/>
  <c r="B202" i="17" a="1"/>
  <c r="B202" i="17" s="1"/>
  <c r="B210" i="17" a="1"/>
  <c r="B210" i="17" s="1"/>
  <c r="B196" i="17" a="1"/>
  <c r="B196" i="17" s="1"/>
  <c r="B212" i="17" a="1"/>
  <c r="B212" i="17" s="1"/>
  <c r="B184" i="17" a="1"/>
  <c r="B184" i="17" s="1"/>
  <c r="B200" i="17" a="1"/>
  <c r="B200" i="17" s="1"/>
  <c r="B216" i="17" a="1"/>
  <c r="B216" i="17" s="1"/>
  <c r="B185" i="17" a="1"/>
  <c r="B185" i="17" s="1"/>
  <c r="B201" i="17" a="1"/>
  <c r="B201" i="17" s="1"/>
  <c r="B217" i="17" a="1"/>
  <c r="B217" i="17" s="1"/>
  <c r="B187" i="17" a="1"/>
  <c r="B187" i="17" s="1"/>
  <c r="B203" i="17" a="1"/>
  <c r="B203" i="17" s="1"/>
  <c r="B192" i="17" a="1"/>
  <c r="B192" i="17" s="1"/>
  <c r="B208" i="17" a="1"/>
  <c r="B208" i="17" s="1"/>
  <c r="B193" i="17" a="1"/>
  <c r="B193" i="17" s="1"/>
  <c r="B209" i="17" a="1"/>
  <c r="B209" i="17" s="1"/>
  <c r="B188" i="17" a="1"/>
  <c r="B188" i="17" s="1"/>
  <c r="B195" i="17" a="1"/>
  <c r="B195" i="17" s="1"/>
  <c r="B204" i="17" a="1"/>
  <c r="B204" i="17" s="1"/>
  <c r="B211" i="17" a="1"/>
  <c r="B211" i="17" s="1"/>
  <c r="R148" i="17"/>
  <c r="S148" i="17" s="1"/>
  <c r="A148" i="17"/>
  <c r="O149" i="17"/>
  <c r="N149" i="17"/>
  <c r="L151" i="17"/>
  <c r="M150" i="17"/>
  <c r="O84" i="17"/>
  <c r="N84" i="17"/>
  <c r="S13" i="17"/>
  <c r="L86" i="17"/>
  <c r="M85" i="17"/>
  <c r="O15" i="17"/>
  <c r="N15" i="17"/>
  <c r="M16" i="17"/>
  <c r="L17" i="17"/>
  <c r="A14" i="17"/>
  <c r="R14" i="17"/>
  <c r="A117" i="17"/>
  <c r="R117" i="17"/>
  <c r="S117" i="17" s="1"/>
  <c r="A50" i="17"/>
  <c r="R50" i="17"/>
  <c r="L120" i="17"/>
  <c r="M119" i="17"/>
  <c r="N51" i="17"/>
  <c r="O51" i="17"/>
  <c r="O118" i="17"/>
  <c r="N118" i="17"/>
  <c r="L53" i="17"/>
  <c r="M52" i="17"/>
  <c r="A83" i="17"/>
  <c r="R83" i="17"/>
  <c r="A9" i="4" l="1"/>
  <c r="B219" i="17" a="1"/>
  <c r="B219" i="17" s="1"/>
  <c r="B221" i="17" a="1"/>
  <c r="B221" i="17" s="1"/>
  <c r="B223" i="17" a="1"/>
  <c r="B223" i="17" s="1"/>
  <c r="B225" i="17" a="1"/>
  <c r="B225" i="17" s="1"/>
  <c r="B227" i="17" a="1"/>
  <c r="B227" i="17" s="1"/>
  <c r="B229" i="17" a="1"/>
  <c r="B229" i="17" s="1"/>
  <c r="B231" i="17" a="1"/>
  <c r="B231" i="17" s="1"/>
  <c r="B233" i="17" a="1"/>
  <c r="B233" i="17" s="1"/>
  <c r="B218" i="17" a="1"/>
  <c r="B218" i="17" s="1"/>
  <c r="B220" i="17" a="1"/>
  <c r="B220" i="17" s="1"/>
  <c r="B222" i="17" a="1"/>
  <c r="B222" i="17" s="1"/>
  <c r="B224" i="17" a="1"/>
  <c r="B224" i="17" s="1"/>
  <c r="B226" i="17" a="1"/>
  <c r="B226" i="17" s="1"/>
  <c r="B228" i="17" a="1"/>
  <c r="B228" i="17" s="1"/>
  <c r="B230" i="17" a="1"/>
  <c r="B230" i="17" s="1"/>
  <c r="B232" i="17" a="1"/>
  <c r="B232" i="17" s="1"/>
  <c r="B234" i="17" a="1"/>
  <c r="B234" i="17" s="1"/>
  <c r="B236" i="17" a="1"/>
  <c r="B236" i="17" s="1"/>
  <c r="B238" i="17" a="1"/>
  <c r="B238" i="17" s="1"/>
  <c r="B240" i="17" a="1"/>
  <c r="B240" i="17" s="1"/>
  <c r="B242" i="17" a="1"/>
  <c r="B242" i="17" s="1"/>
  <c r="B244" i="17" a="1"/>
  <c r="B244" i="17" s="1"/>
  <c r="B246" i="17" a="1"/>
  <c r="B246" i="17" s="1"/>
  <c r="B248" i="17" a="1"/>
  <c r="B248" i="17" s="1"/>
  <c r="B250" i="17" a="1"/>
  <c r="B250" i="17" s="1"/>
  <c r="B252" i="17" a="1"/>
  <c r="B252" i="17" s="1"/>
  <c r="B235" i="17" a="1"/>
  <c r="B235" i="17" s="1"/>
  <c r="B251" i="17" a="1"/>
  <c r="B251" i="17" s="1"/>
  <c r="B249" i="17" a="1"/>
  <c r="B249" i="17" s="1"/>
  <c r="B247" i="17" a="1"/>
  <c r="B247" i="17" s="1"/>
  <c r="B245" i="17" a="1"/>
  <c r="B245" i="17" s="1"/>
  <c r="B243" i="17" a="1"/>
  <c r="B243" i="17" s="1"/>
  <c r="B241" i="17" a="1"/>
  <c r="B241" i="17" s="1"/>
  <c r="B239" i="17" a="1"/>
  <c r="B239" i="17" s="1"/>
  <c r="B237" i="17" a="1"/>
  <c r="B237" i="17" s="1"/>
  <c r="B253" i="17" a="1"/>
  <c r="B253" i="17" s="1"/>
  <c r="L182" i="17"/>
  <c r="M182" i="17" s="1"/>
  <c r="O150" i="17"/>
  <c r="N150" i="17"/>
  <c r="M151" i="17"/>
  <c r="L152" i="17"/>
  <c r="R149" i="17"/>
  <c r="S149" i="17" s="1"/>
  <c r="A149" i="17"/>
  <c r="S14" i="17"/>
  <c r="N52" i="17"/>
  <c r="O52" i="17"/>
  <c r="N16" i="17"/>
  <c r="O16" i="17"/>
  <c r="L87" i="17"/>
  <c r="M86" i="17"/>
  <c r="L54" i="17"/>
  <c r="M53" i="17"/>
  <c r="R118" i="17"/>
  <c r="S118" i="17" s="1"/>
  <c r="A118" i="17"/>
  <c r="S50" i="17"/>
  <c r="R84" i="17"/>
  <c r="A84" i="17"/>
  <c r="R15" i="17"/>
  <c r="A15" i="17"/>
  <c r="S83" i="17"/>
  <c r="A51" i="17"/>
  <c r="R51" i="17"/>
  <c r="O119" i="17"/>
  <c r="N119" i="17"/>
  <c r="L121" i="17"/>
  <c r="M120" i="17"/>
  <c r="L18" i="17"/>
  <c r="M17" i="17"/>
  <c r="O85" i="17"/>
  <c r="N85" i="17"/>
  <c r="L183" i="17" l="1"/>
  <c r="M183" i="17" s="1"/>
  <c r="S84" i="17"/>
  <c r="A10" i="4"/>
  <c r="B254" i="17" a="1"/>
  <c r="B254" i="17" s="1"/>
  <c r="B256" i="17" a="1"/>
  <c r="B256" i="17" s="1"/>
  <c r="B258" i="17" a="1"/>
  <c r="B258" i="17" s="1"/>
  <c r="B260" i="17" a="1"/>
  <c r="B260" i="17" s="1"/>
  <c r="B262" i="17" a="1"/>
  <c r="B262" i="17" s="1"/>
  <c r="B264" i="17" a="1"/>
  <c r="B264" i="17" s="1"/>
  <c r="B266" i="17" a="1"/>
  <c r="B266" i="17" s="1"/>
  <c r="B268" i="17" a="1"/>
  <c r="B268" i="17" s="1"/>
  <c r="B270" i="17" a="1"/>
  <c r="B270" i="17" s="1"/>
  <c r="B272" i="17" a="1"/>
  <c r="B272" i="17" s="1"/>
  <c r="B274" i="17" a="1"/>
  <c r="B274" i="17" s="1"/>
  <c r="B276" i="17" a="1"/>
  <c r="B276" i="17" s="1"/>
  <c r="B278" i="17" a="1"/>
  <c r="B278" i="17" s="1"/>
  <c r="B280" i="17" a="1"/>
  <c r="B280" i="17" s="1"/>
  <c r="B282" i="17" a="1"/>
  <c r="B282" i="17" s="1"/>
  <c r="B284" i="17" a="1"/>
  <c r="B284" i="17" s="1"/>
  <c r="B286" i="17" a="1"/>
  <c r="B286" i="17" s="1"/>
  <c r="B288" i="17" a="1"/>
  <c r="B288" i="17" s="1"/>
  <c r="B267" i="17" a="1"/>
  <c r="B267" i="17" s="1"/>
  <c r="B283" i="17" a="1"/>
  <c r="B283" i="17" s="1"/>
  <c r="B265" i="17" a="1"/>
  <c r="B265" i="17" s="1"/>
  <c r="B281" i="17" a="1"/>
  <c r="B281" i="17" s="1"/>
  <c r="B263" i="17" a="1"/>
  <c r="B263" i="17" s="1"/>
  <c r="B279" i="17" a="1"/>
  <c r="B279" i="17" s="1"/>
  <c r="B261" i="17" a="1"/>
  <c r="B261" i="17" s="1"/>
  <c r="B277" i="17" a="1"/>
  <c r="B277" i="17" s="1"/>
  <c r="B259" i="17" a="1"/>
  <c r="B259" i="17" s="1"/>
  <c r="B275" i="17" a="1"/>
  <c r="B275" i="17" s="1"/>
  <c r="B257" i="17" a="1"/>
  <c r="B257" i="17" s="1"/>
  <c r="B273" i="17" a="1"/>
  <c r="B273" i="17" s="1"/>
  <c r="B289" i="17" a="1"/>
  <c r="B289" i="17" s="1"/>
  <c r="B255" i="17" a="1"/>
  <c r="B255" i="17" s="1"/>
  <c r="B271" i="17" a="1"/>
  <c r="B271" i="17" s="1"/>
  <c r="B287" i="17" a="1"/>
  <c r="B287" i="17" s="1"/>
  <c r="B269" i="17" a="1"/>
  <c r="B269" i="17" s="1"/>
  <c r="B285" i="17" a="1"/>
  <c r="B285" i="17" s="1"/>
  <c r="S51" i="17"/>
  <c r="O182" i="17"/>
  <c r="N182" i="17"/>
  <c r="M152" i="17"/>
  <c r="L153" i="17"/>
  <c r="O151" i="17"/>
  <c r="N151" i="17"/>
  <c r="A150" i="17"/>
  <c r="R150" i="17"/>
  <c r="S150" i="17" s="1"/>
  <c r="N120" i="17"/>
  <c r="O120" i="17"/>
  <c r="S15" i="17"/>
  <c r="L55" i="17"/>
  <c r="M54" i="17"/>
  <c r="A16" i="17"/>
  <c r="R16" i="17"/>
  <c r="R85" i="17"/>
  <c r="A85" i="17"/>
  <c r="L122" i="17"/>
  <c r="M121" i="17"/>
  <c r="O17" i="17"/>
  <c r="N17" i="17"/>
  <c r="L19" i="17"/>
  <c r="M18" i="17"/>
  <c r="R119" i="17"/>
  <c r="S119" i="17" s="1"/>
  <c r="A119" i="17"/>
  <c r="O86" i="17"/>
  <c r="N86" i="17"/>
  <c r="L88" i="17"/>
  <c r="M87" i="17"/>
  <c r="N53" i="17"/>
  <c r="O53" i="17"/>
  <c r="R52" i="17"/>
  <c r="A52" i="17"/>
  <c r="L184" i="17" l="1"/>
  <c r="L185" i="17" s="1"/>
  <c r="A11" i="4"/>
  <c r="B290" i="17" a="1"/>
  <c r="B290" i="17" s="1"/>
  <c r="B292" i="17" a="1"/>
  <c r="B292" i="17" s="1"/>
  <c r="B294" i="17" a="1"/>
  <c r="B294" i="17" s="1"/>
  <c r="B296" i="17" a="1"/>
  <c r="B296" i="17" s="1"/>
  <c r="B298" i="17" a="1"/>
  <c r="B298" i="17" s="1"/>
  <c r="B300" i="17" a="1"/>
  <c r="B300" i="17" s="1"/>
  <c r="B302" i="17" a="1"/>
  <c r="B302" i="17" s="1"/>
  <c r="B304" i="17" a="1"/>
  <c r="B304" i="17" s="1"/>
  <c r="B306" i="17" a="1"/>
  <c r="B306" i="17" s="1"/>
  <c r="B308" i="17" a="1"/>
  <c r="B308" i="17" s="1"/>
  <c r="B310" i="17" a="1"/>
  <c r="B310" i="17" s="1"/>
  <c r="B312" i="17" a="1"/>
  <c r="B312" i="17" s="1"/>
  <c r="B314" i="17" a="1"/>
  <c r="B314" i="17" s="1"/>
  <c r="B316" i="17" a="1"/>
  <c r="B316" i="17" s="1"/>
  <c r="B318" i="17" a="1"/>
  <c r="B318" i="17" s="1"/>
  <c r="B320" i="17" a="1"/>
  <c r="B320" i="17" s="1"/>
  <c r="B322" i="17" a="1"/>
  <c r="B322" i="17" s="1"/>
  <c r="B324" i="17" a="1"/>
  <c r="B324" i="17" s="1"/>
  <c r="B299" i="17" a="1"/>
  <c r="B299" i="17" s="1"/>
  <c r="B315" i="17" a="1"/>
  <c r="B315" i="17" s="1"/>
  <c r="B297" i="17" a="1"/>
  <c r="B297" i="17" s="1"/>
  <c r="B313" i="17" a="1"/>
  <c r="B313" i="17" s="1"/>
  <c r="B295" i="17" a="1"/>
  <c r="B295" i="17" s="1"/>
  <c r="B311" i="17" a="1"/>
  <c r="B311" i="17" s="1"/>
  <c r="B293" i="17" a="1"/>
  <c r="B293" i="17" s="1"/>
  <c r="B309" i="17" a="1"/>
  <c r="B309" i="17" s="1"/>
  <c r="B325" i="17" a="1"/>
  <c r="B325" i="17" s="1"/>
  <c r="B291" i="17" a="1"/>
  <c r="B291" i="17" s="1"/>
  <c r="B307" i="17" a="1"/>
  <c r="B307" i="17" s="1"/>
  <c r="B323" i="17" a="1"/>
  <c r="B323" i="17" s="1"/>
  <c r="B305" i="17" a="1"/>
  <c r="B305" i="17" s="1"/>
  <c r="B321" i="17" a="1"/>
  <c r="B321" i="17" s="1"/>
  <c r="B303" i="17" a="1"/>
  <c r="B303" i="17" s="1"/>
  <c r="B319" i="17" a="1"/>
  <c r="B319" i="17" s="1"/>
  <c r="B301" i="17" a="1"/>
  <c r="B301" i="17" s="1"/>
  <c r="B317" i="17" a="1"/>
  <c r="B317" i="17" s="1"/>
  <c r="S52" i="17"/>
  <c r="R182" i="17"/>
  <c r="A182" i="17"/>
  <c r="L154" i="17"/>
  <c r="M153" i="17"/>
  <c r="O183" i="17"/>
  <c r="N183" i="17"/>
  <c r="A151" i="17"/>
  <c r="R151" i="17"/>
  <c r="S151" i="17" s="1"/>
  <c r="N152" i="17"/>
  <c r="O152" i="17"/>
  <c r="A53" i="17"/>
  <c r="R53" i="17"/>
  <c r="S85" i="17"/>
  <c r="N18" i="17"/>
  <c r="O18" i="17"/>
  <c r="S16" i="17"/>
  <c r="U16" i="17" s="1"/>
  <c r="L20" i="17"/>
  <c r="M19" i="17"/>
  <c r="O54" i="17"/>
  <c r="N54" i="17"/>
  <c r="N87" i="17"/>
  <c r="O87" i="17"/>
  <c r="A86" i="17"/>
  <c r="R86" i="17"/>
  <c r="L56" i="17"/>
  <c r="M55" i="17"/>
  <c r="M88" i="17"/>
  <c r="L89" i="17"/>
  <c r="O121" i="17"/>
  <c r="N121" i="17"/>
  <c r="R120" i="17"/>
  <c r="S120" i="17" s="1"/>
  <c r="A120" i="17"/>
  <c r="A17" i="17"/>
  <c r="R17" i="17"/>
  <c r="L123" i="17"/>
  <c r="M122" i="17"/>
  <c r="M184" i="17" l="1"/>
  <c r="A12" i="4"/>
  <c r="B326" i="17" a="1"/>
  <c r="B326" i="17" s="1"/>
  <c r="B328" i="17" a="1"/>
  <c r="B328" i="17" s="1"/>
  <c r="B330" i="17" a="1"/>
  <c r="B330" i="17" s="1"/>
  <c r="B332" i="17" a="1"/>
  <c r="B332" i="17" s="1"/>
  <c r="B334" i="17" a="1"/>
  <c r="B334" i="17" s="1"/>
  <c r="B336" i="17" a="1"/>
  <c r="B336" i="17" s="1"/>
  <c r="B338" i="17" a="1"/>
  <c r="B338" i="17" s="1"/>
  <c r="B340" i="17" a="1"/>
  <c r="B340" i="17" s="1"/>
  <c r="B342" i="17" a="1"/>
  <c r="B342" i="17" s="1"/>
  <c r="B344" i="17" a="1"/>
  <c r="B344" i="17" s="1"/>
  <c r="B346" i="17" a="1"/>
  <c r="B346" i="17" s="1"/>
  <c r="B348" i="17" a="1"/>
  <c r="B348" i="17" s="1"/>
  <c r="B350" i="17" a="1"/>
  <c r="B350" i="17" s="1"/>
  <c r="B352" i="17" a="1"/>
  <c r="B352" i="17" s="1"/>
  <c r="B354" i="17" a="1"/>
  <c r="B354" i="17" s="1"/>
  <c r="B356" i="17" a="1"/>
  <c r="B356" i="17" s="1"/>
  <c r="B358" i="17" a="1"/>
  <c r="B358" i="17" s="1"/>
  <c r="B360" i="17" a="1"/>
  <c r="B360" i="17" s="1"/>
  <c r="B331" i="17" a="1"/>
  <c r="B331" i="17" s="1"/>
  <c r="B347" i="17" a="1"/>
  <c r="B347" i="17" s="1"/>
  <c r="B329" i="17" a="1"/>
  <c r="B329" i="17" s="1"/>
  <c r="B345" i="17" a="1"/>
  <c r="B345" i="17" s="1"/>
  <c r="B361" i="17" a="1"/>
  <c r="B361" i="17" s="1"/>
  <c r="B327" i="17" a="1"/>
  <c r="B327" i="17" s="1"/>
  <c r="B343" i="17" a="1"/>
  <c r="B343" i="17" s="1"/>
  <c r="B359" i="17" a="1"/>
  <c r="B359" i="17" s="1"/>
  <c r="B341" i="17" a="1"/>
  <c r="B341" i="17" s="1"/>
  <c r="B357" i="17" a="1"/>
  <c r="B357" i="17" s="1"/>
  <c r="B339" i="17" a="1"/>
  <c r="B339" i="17" s="1"/>
  <c r="B355" i="17" a="1"/>
  <c r="B355" i="17" s="1"/>
  <c r="B337" i="17" a="1"/>
  <c r="B337" i="17" s="1"/>
  <c r="B353" i="17" a="1"/>
  <c r="B353" i="17" s="1"/>
  <c r="B335" i="17" a="1"/>
  <c r="B335" i="17" s="1"/>
  <c r="B351" i="17" a="1"/>
  <c r="B351" i="17" s="1"/>
  <c r="B333" i="17" a="1"/>
  <c r="B333" i="17" s="1"/>
  <c r="B349" i="17" a="1"/>
  <c r="B349" i="17" s="1"/>
  <c r="S86" i="17"/>
  <c r="N153" i="17"/>
  <c r="O153" i="17"/>
  <c r="M154" i="17"/>
  <c r="L155" i="17"/>
  <c r="R183" i="17"/>
  <c r="A183" i="17"/>
  <c r="N184" i="17"/>
  <c r="O184" i="17"/>
  <c r="A152" i="17"/>
  <c r="R152" i="17"/>
  <c r="S152" i="17" s="1"/>
  <c r="M185" i="17"/>
  <c r="L186" i="17"/>
  <c r="L90" i="17"/>
  <c r="M89" i="17"/>
  <c r="S53" i="17"/>
  <c r="S17" i="17"/>
  <c r="U17" i="17" s="1"/>
  <c r="N122" i="17"/>
  <c r="O122" i="17"/>
  <c r="R87" i="17"/>
  <c r="A87" i="17"/>
  <c r="O19" i="17"/>
  <c r="N19" i="17"/>
  <c r="N88" i="17"/>
  <c r="O88" i="17"/>
  <c r="M123" i="17"/>
  <c r="L124" i="17"/>
  <c r="R121" i="17"/>
  <c r="S121" i="17" s="1"/>
  <c r="A121" i="17"/>
  <c r="O55" i="17"/>
  <c r="N55" i="17"/>
  <c r="L218" i="17"/>
  <c r="M20" i="17"/>
  <c r="L21" i="17"/>
  <c r="L57" i="17"/>
  <c r="M56" i="17"/>
  <c r="A54" i="17"/>
  <c r="R54" i="17"/>
  <c r="R18" i="17"/>
  <c r="A18" i="17"/>
  <c r="A13" i="4" l="1"/>
  <c r="B367" i="17" a="1"/>
  <c r="B367" i="17" s="1"/>
  <c r="B375" i="17" a="1"/>
  <c r="B375" i="17" s="1"/>
  <c r="B383" i="17" a="1"/>
  <c r="B383" i="17" s="1"/>
  <c r="B391" i="17" a="1"/>
  <c r="B391" i="17" s="1"/>
  <c r="B368" i="17" a="1"/>
  <c r="B368" i="17" s="1"/>
  <c r="B376" i="17" a="1"/>
  <c r="B376" i="17" s="1"/>
  <c r="B384" i="17" a="1"/>
  <c r="B384" i="17" s="1"/>
  <c r="B392" i="17" a="1"/>
  <c r="B392" i="17" s="1"/>
  <c r="B369" i="17" a="1"/>
  <c r="B369" i="17" s="1"/>
  <c r="B377" i="17" a="1"/>
  <c r="B377" i="17" s="1"/>
  <c r="B385" i="17" a="1"/>
  <c r="B385" i="17" s="1"/>
  <c r="B393" i="17" a="1"/>
  <c r="B393" i="17" s="1"/>
  <c r="B362" i="17" a="1"/>
  <c r="B362" i="17" s="1"/>
  <c r="B370" i="17" a="1"/>
  <c r="B370" i="17" s="1"/>
  <c r="B378" i="17" a="1"/>
  <c r="B378" i="17" s="1"/>
  <c r="B386" i="17" a="1"/>
  <c r="B386" i="17" s="1"/>
  <c r="B394" i="17" a="1"/>
  <c r="B394" i="17" s="1"/>
  <c r="B364" i="17" a="1"/>
  <c r="B364" i="17" s="1"/>
  <c r="B372" i="17" a="1"/>
  <c r="B372" i="17" s="1"/>
  <c r="B380" i="17" a="1"/>
  <c r="B380" i="17" s="1"/>
  <c r="B388" i="17" a="1"/>
  <c r="B388" i="17" s="1"/>
  <c r="B396" i="17" a="1"/>
  <c r="B396" i="17" s="1"/>
  <c r="B365" i="17" a="1"/>
  <c r="B365" i="17" s="1"/>
  <c r="B373" i="17" a="1"/>
  <c r="B373" i="17" s="1"/>
  <c r="B381" i="17" a="1"/>
  <c r="B381" i="17" s="1"/>
  <c r="B389" i="17" a="1"/>
  <c r="B389" i="17" s="1"/>
  <c r="B397" i="17" a="1"/>
  <c r="B397" i="17" s="1"/>
  <c r="B374" i="17" a="1"/>
  <c r="B374" i="17" s="1"/>
  <c r="B379" i="17" a="1"/>
  <c r="B379" i="17" s="1"/>
  <c r="B382" i="17" a="1"/>
  <c r="B382" i="17" s="1"/>
  <c r="B387" i="17" a="1"/>
  <c r="B387" i="17" s="1"/>
  <c r="B390" i="17" a="1"/>
  <c r="B390" i="17" s="1"/>
  <c r="B363" i="17" a="1"/>
  <c r="B363" i="17" s="1"/>
  <c r="B395" i="17" a="1"/>
  <c r="B395" i="17" s="1"/>
  <c r="B366" i="17" a="1"/>
  <c r="B366" i="17" s="1"/>
  <c r="B371" i="17" a="1"/>
  <c r="B371" i="17" s="1"/>
  <c r="S87" i="17"/>
  <c r="L187" i="17"/>
  <c r="M186" i="17"/>
  <c r="O185" i="17"/>
  <c r="N185" i="17"/>
  <c r="L156" i="17"/>
  <c r="M155" i="17"/>
  <c r="O154" i="17"/>
  <c r="N154" i="17"/>
  <c r="R184" i="17"/>
  <c r="A184" i="17"/>
  <c r="A153" i="17"/>
  <c r="R153" i="17"/>
  <c r="S153" i="17" s="1"/>
  <c r="U153" i="17" s="1"/>
  <c r="A19" i="17"/>
  <c r="R19" i="17"/>
  <c r="S19" i="17" s="1"/>
  <c r="U19" i="17" s="1"/>
  <c r="A122" i="17"/>
  <c r="R122" i="17"/>
  <c r="S122" i="17" s="1"/>
  <c r="S54" i="17"/>
  <c r="R55" i="17"/>
  <c r="S55" i="17" s="1"/>
  <c r="U55" i="17" s="1"/>
  <c r="A55" i="17"/>
  <c r="M124" i="17"/>
  <c r="L125" i="17"/>
  <c r="M21" i="17"/>
  <c r="L22" i="17"/>
  <c r="N123" i="17"/>
  <c r="O123" i="17"/>
  <c r="O20" i="17"/>
  <c r="N20" i="17"/>
  <c r="N89" i="17"/>
  <c r="O89" i="17"/>
  <c r="S18" i="17"/>
  <c r="U18" i="17" s="1"/>
  <c r="R88" i="17"/>
  <c r="A88" i="17"/>
  <c r="L91" i="17"/>
  <c r="M90" i="17"/>
  <c r="N56" i="17"/>
  <c r="O56" i="17"/>
  <c r="L58" i="17"/>
  <c r="M57" i="17"/>
  <c r="M218" i="17"/>
  <c r="L219" i="17"/>
  <c r="A14" i="4" l="1"/>
  <c r="B399" i="17" a="1"/>
  <c r="B399" i="17" s="1"/>
  <c r="B401" i="17" a="1"/>
  <c r="B401" i="17" s="1"/>
  <c r="B403" i="17" a="1"/>
  <c r="B403" i="17" s="1"/>
  <c r="B405" i="17" a="1"/>
  <c r="B405" i="17" s="1"/>
  <c r="B407" i="17" a="1"/>
  <c r="B407" i="17" s="1"/>
  <c r="B409" i="17" a="1"/>
  <c r="B409" i="17" s="1"/>
  <c r="B411" i="17" a="1"/>
  <c r="B411" i="17" s="1"/>
  <c r="B413" i="17" a="1"/>
  <c r="B413" i="17" s="1"/>
  <c r="B415" i="17" a="1"/>
  <c r="B415" i="17" s="1"/>
  <c r="B417" i="17" a="1"/>
  <c r="B417" i="17" s="1"/>
  <c r="B419" i="17" a="1"/>
  <c r="B419" i="17" s="1"/>
  <c r="B421" i="17" a="1"/>
  <c r="B421" i="17" s="1"/>
  <c r="B423" i="17" a="1"/>
  <c r="B423" i="17" s="1"/>
  <c r="B425" i="17" a="1"/>
  <c r="B425" i="17" s="1"/>
  <c r="B410" i="17" a="1"/>
  <c r="B410" i="17" s="1"/>
  <c r="B426" i="17" a="1"/>
  <c r="B426" i="17" s="1"/>
  <c r="B428" i="17" a="1"/>
  <c r="B428" i="17" s="1"/>
  <c r="B430" i="17" a="1"/>
  <c r="B430" i="17" s="1"/>
  <c r="B432" i="17" a="1"/>
  <c r="B432" i="17" s="1"/>
  <c r="B408" i="17" a="1"/>
  <c r="B408" i="17" s="1"/>
  <c r="B424" i="17" a="1"/>
  <c r="B424" i="17" s="1"/>
  <c r="B406" i="17" a="1"/>
  <c r="B406" i="17" s="1"/>
  <c r="B422" i="17" a="1"/>
  <c r="B422" i="17" s="1"/>
  <c r="B404" i="17" a="1"/>
  <c r="B404" i="17" s="1"/>
  <c r="B420" i="17" a="1"/>
  <c r="B420" i="17" s="1"/>
  <c r="B402" i="17" a="1"/>
  <c r="B402" i="17" s="1"/>
  <c r="B418" i="17" a="1"/>
  <c r="B418" i="17" s="1"/>
  <c r="B427" i="17" a="1"/>
  <c r="B427" i="17" s="1"/>
  <c r="B429" i="17" a="1"/>
  <c r="B429" i="17" s="1"/>
  <c r="B431" i="17" a="1"/>
  <c r="B431" i="17" s="1"/>
  <c r="B433" i="17" a="1"/>
  <c r="B433" i="17" s="1"/>
  <c r="B400" i="17" a="1"/>
  <c r="B400" i="17" s="1"/>
  <c r="B416" i="17" a="1"/>
  <c r="B416" i="17" s="1"/>
  <c r="B398" i="17" a="1"/>
  <c r="B398" i="17" s="1"/>
  <c r="B414" i="17" a="1"/>
  <c r="B414" i="17" s="1"/>
  <c r="B412" i="17" a="1"/>
  <c r="B412" i="17" s="1"/>
  <c r="M156" i="17"/>
  <c r="L157" i="17"/>
  <c r="O155" i="17"/>
  <c r="N155" i="17"/>
  <c r="A185" i="17"/>
  <c r="R185" i="17"/>
  <c r="R154" i="17"/>
  <c r="S154" i="17" s="1"/>
  <c r="A154" i="17"/>
  <c r="N186" i="17"/>
  <c r="O186" i="17"/>
  <c r="M187" i="17"/>
  <c r="L188" i="17"/>
  <c r="L59" i="17"/>
  <c r="M58" i="17"/>
  <c r="A56" i="17"/>
  <c r="R56" i="17"/>
  <c r="L92" i="17"/>
  <c r="M91" i="17"/>
  <c r="M22" i="17"/>
  <c r="L23" i="17"/>
  <c r="O21" i="17"/>
  <c r="N21" i="17"/>
  <c r="R20" i="17"/>
  <c r="A20" i="17"/>
  <c r="A89" i="17"/>
  <c r="R89" i="17"/>
  <c r="M219" i="17"/>
  <c r="L220" i="17"/>
  <c r="S88" i="17"/>
  <c r="O218" i="17"/>
  <c r="N218" i="17"/>
  <c r="M125" i="17"/>
  <c r="L126" i="17"/>
  <c r="N57" i="17"/>
  <c r="O57" i="17"/>
  <c r="O90" i="17"/>
  <c r="N90" i="17"/>
  <c r="R123" i="17"/>
  <c r="S123" i="17" s="1"/>
  <c r="A123" i="17"/>
  <c r="N124" i="17"/>
  <c r="O124" i="17"/>
  <c r="A15" i="4" l="1"/>
  <c r="B434" i="17" a="1"/>
  <c r="B434" i="17" s="1"/>
  <c r="B436" i="17" a="1"/>
  <c r="B436" i="17" s="1"/>
  <c r="B438" i="17" a="1"/>
  <c r="B438" i="17" s="1"/>
  <c r="B440" i="17" a="1"/>
  <c r="B440" i="17" s="1"/>
  <c r="B442" i="17" a="1"/>
  <c r="B442" i="17" s="1"/>
  <c r="B444" i="17" a="1"/>
  <c r="B444" i="17" s="1"/>
  <c r="B446" i="17" a="1"/>
  <c r="B446" i="17" s="1"/>
  <c r="B448" i="17" a="1"/>
  <c r="B448" i="17" s="1"/>
  <c r="B450" i="17" a="1"/>
  <c r="B450" i="17" s="1"/>
  <c r="B452" i="17" a="1"/>
  <c r="B452" i="17" s="1"/>
  <c r="B454" i="17" a="1"/>
  <c r="B454" i="17" s="1"/>
  <c r="B456" i="17" a="1"/>
  <c r="B456" i="17" s="1"/>
  <c r="B458" i="17" a="1"/>
  <c r="B458" i="17" s="1"/>
  <c r="B460" i="17" a="1"/>
  <c r="B460" i="17" s="1"/>
  <c r="B462" i="17" a="1"/>
  <c r="B462" i="17" s="1"/>
  <c r="B464" i="17" a="1"/>
  <c r="B464" i="17" s="1"/>
  <c r="B466" i="17" a="1"/>
  <c r="B466" i="17" s="1"/>
  <c r="B468" i="17" a="1"/>
  <c r="B468" i="17" s="1"/>
  <c r="B435" i="17" a="1"/>
  <c r="B435" i="17" s="1"/>
  <c r="B437" i="17" a="1"/>
  <c r="B437" i="17" s="1"/>
  <c r="B439" i="17" a="1"/>
  <c r="B439" i="17" s="1"/>
  <c r="B441" i="17" a="1"/>
  <c r="B441" i="17" s="1"/>
  <c r="B443" i="17" a="1"/>
  <c r="B443" i="17" s="1"/>
  <c r="B445" i="17" a="1"/>
  <c r="B445" i="17" s="1"/>
  <c r="B447" i="17" a="1"/>
  <c r="B447" i="17" s="1"/>
  <c r="B449" i="17" a="1"/>
  <c r="B449" i="17" s="1"/>
  <c r="B451" i="17" a="1"/>
  <c r="B451" i="17" s="1"/>
  <c r="B453" i="17" a="1"/>
  <c r="B453" i="17" s="1"/>
  <c r="B455" i="17" a="1"/>
  <c r="B455" i="17" s="1"/>
  <c r="B457" i="17" a="1"/>
  <c r="B457" i="17" s="1"/>
  <c r="B459" i="17" a="1"/>
  <c r="B459" i="17" s="1"/>
  <c r="B461" i="17" a="1"/>
  <c r="B461" i="17" s="1"/>
  <c r="B463" i="17" a="1"/>
  <c r="B463" i="17" s="1"/>
  <c r="B465" i="17" a="1"/>
  <c r="B465" i="17" s="1"/>
  <c r="B467" i="17" a="1"/>
  <c r="B467" i="17" s="1"/>
  <c r="B469" i="17" a="1"/>
  <c r="B469" i="17" s="1"/>
  <c r="O187" i="17"/>
  <c r="N187" i="17"/>
  <c r="A155" i="17"/>
  <c r="R155" i="17"/>
  <c r="S155" i="17" s="1"/>
  <c r="R186" i="17"/>
  <c r="A186" i="17"/>
  <c r="M157" i="17"/>
  <c r="L158" i="17"/>
  <c r="M188" i="17"/>
  <c r="L189" i="17"/>
  <c r="O156" i="17"/>
  <c r="N156" i="17"/>
  <c r="S20" i="17"/>
  <c r="U20" i="17" s="1"/>
  <c r="M220" i="17"/>
  <c r="L221" i="17"/>
  <c r="O58" i="17"/>
  <c r="N58" i="17"/>
  <c r="R124" i="17"/>
  <c r="S124" i="17" s="1"/>
  <c r="A124" i="17"/>
  <c r="A90" i="17"/>
  <c r="R90" i="17"/>
  <c r="N219" i="17"/>
  <c r="O219" i="17"/>
  <c r="L60" i="17"/>
  <c r="M59" i="17"/>
  <c r="N91" i="17"/>
  <c r="O91" i="17"/>
  <c r="L93" i="17"/>
  <c r="M92" i="17"/>
  <c r="R21" i="17"/>
  <c r="S21" i="17" s="1"/>
  <c r="U21" i="17" s="1"/>
  <c r="A21" i="17"/>
  <c r="S56" i="17"/>
  <c r="U56" i="17" s="1"/>
  <c r="M126" i="17"/>
  <c r="L127" i="17"/>
  <c r="A218" i="17"/>
  <c r="R218" i="17"/>
  <c r="S218" i="17" s="1"/>
  <c r="S89" i="17"/>
  <c r="U89" i="17" s="1"/>
  <c r="L24" i="17"/>
  <c r="M23" i="17"/>
  <c r="A57" i="17"/>
  <c r="R57" i="17"/>
  <c r="S57" i="17" s="1"/>
  <c r="U57" i="17" s="1"/>
  <c r="N125" i="17"/>
  <c r="O125" i="17"/>
  <c r="O22" i="17"/>
  <c r="N22" i="17"/>
  <c r="A16" i="4" l="1"/>
  <c r="B470" i="17" a="1"/>
  <c r="B470" i="17" s="1"/>
  <c r="B472" i="17" a="1"/>
  <c r="B472" i="17" s="1"/>
  <c r="B474" i="17" a="1"/>
  <c r="B474" i="17" s="1"/>
  <c r="B476" i="17" a="1"/>
  <c r="B476" i="17" s="1"/>
  <c r="B478" i="17" a="1"/>
  <c r="B478" i="17" s="1"/>
  <c r="B480" i="17" a="1"/>
  <c r="B480" i="17" s="1"/>
  <c r="B482" i="17" a="1"/>
  <c r="B482" i="17" s="1"/>
  <c r="B484" i="17" a="1"/>
  <c r="B484" i="17" s="1"/>
  <c r="B486" i="17" a="1"/>
  <c r="B486" i="17" s="1"/>
  <c r="B488" i="17" a="1"/>
  <c r="B488" i="17" s="1"/>
  <c r="B490" i="17" a="1"/>
  <c r="B490" i="17" s="1"/>
  <c r="B492" i="17" a="1"/>
  <c r="B492" i="17" s="1"/>
  <c r="B494" i="17" a="1"/>
  <c r="B494" i="17" s="1"/>
  <c r="B496" i="17" a="1"/>
  <c r="B496" i="17" s="1"/>
  <c r="B498" i="17" a="1"/>
  <c r="B498" i="17" s="1"/>
  <c r="B500" i="17" a="1"/>
  <c r="B500" i="17" s="1"/>
  <c r="B502" i="17" a="1"/>
  <c r="B502" i="17" s="1"/>
  <c r="B504" i="17" a="1"/>
  <c r="B504" i="17" s="1"/>
  <c r="B471" i="17" a="1"/>
  <c r="B471" i="17" s="1"/>
  <c r="B473" i="17" a="1"/>
  <c r="B473" i="17" s="1"/>
  <c r="B475" i="17" a="1"/>
  <c r="B475" i="17" s="1"/>
  <c r="B477" i="17" a="1"/>
  <c r="B477" i="17" s="1"/>
  <c r="B479" i="17" a="1"/>
  <c r="B479" i="17" s="1"/>
  <c r="B481" i="17" a="1"/>
  <c r="B481" i="17" s="1"/>
  <c r="B483" i="17" a="1"/>
  <c r="B483" i="17" s="1"/>
  <c r="B485" i="17" a="1"/>
  <c r="B485" i="17" s="1"/>
  <c r="B487" i="17" a="1"/>
  <c r="B487" i="17" s="1"/>
  <c r="B489" i="17" a="1"/>
  <c r="B489" i="17" s="1"/>
  <c r="B491" i="17" a="1"/>
  <c r="B491" i="17" s="1"/>
  <c r="B493" i="17" a="1"/>
  <c r="B493" i="17" s="1"/>
  <c r="B495" i="17" a="1"/>
  <c r="B495" i="17" s="1"/>
  <c r="B497" i="17" a="1"/>
  <c r="B497" i="17" s="1"/>
  <c r="B499" i="17" a="1"/>
  <c r="B499" i="17" s="1"/>
  <c r="B501" i="17" a="1"/>
  <c r="B501" i="17" s="1"/>
  <c r="B503" i="17" a="1"/>
  <c r="B503" i="17" s="1"/>
  <c r="B505" i="17" a="1"/>
  <c r="B505" i="17" s="1"/>
  <c r="A156" i="17"/>
  <c r="R156" i="17"/>
  <c r="S156" i="17" s="1"/>
  <c r="N188" i="17"/>
  <c r="O188" i="17"/>
  <c r="M189" i="17"/>
  <c r="L190" i="17"/>
  <c r="M158" i="17"/>
  <c r="L159" i="17"/>
  <c r="N157" i="17"/>
  <c r="O157" i="17"/>
  <c r="R187" i="17"/>
  <c r="A187" i="17"/>
  <c r="A125" i="17"/>
  <c r="R125" i="17"/>
  <c r="M221" i="17"/>
  <c r="L222" i="17"/>
  <c r="L254" i="17"/>
  <c r="O59" i="17"/>
  <c r="N59" i="17"/>
  <c r="A58" i="17"/>
  <c r="R58" i="17"/>
  <c r="S58" i="17" s="1"/>
  <c r="U58" i="17" s="1"/>
  <c r="N220" i="17"/>
  <c r="O220" i="17"/>
  <c r="L128" i="17"/>
  <c r="M127" i="17"/>
  <c r="L61" i="17"/>
  <c r="M60" i="17"/>
  <c r="O126" i="17"/>
  <c r="N126" i="17"/>
  <c r="R22" i="17"/>
  <c r="S22" i="17" s="1"/>
  <c r="U22" i="17" s="1"/>
  <c r="A22" i="17"/>
  <c r="N23" i="17"/>
  <c r="O23" i="17"/>
  <c r="N92" i="17"/>
  <c r="O92" i="17"/>
  <c r="A91" i="17"/>
  <c r="R91" i="17"/>
  <c r="S91" i="17" s="1"/>
  <c r="U91" i="17" s="1"/>
  <c r="R219" i="17"/>
  <c r="S219" i="17" s="1"/>
  <c r="A219" i="17"/>
  <c r="M24" i="17"/>
  <c r="L25" i="17"/>
  <c r="L94" i="17"/>
  <c r="M93" i="17"/>
  <c r="S90" i="17"/>
  <c r="U90" i="17" s="1"/>
  <c r="A17" i="4" l="1"/>
  <c r="B506" i="17" a="1"/>
  <c r="B506" i="17" s="1"/>
  <c r="B508" i="17" a="1"/>
  <c r="B508" i="17" s="1"/>
  <c r="B510" i="17" a="1"/>
  <c r="B510" i="17" s="1"/>
  <c r="B512" i="17" a="1"/>
  <c r="B512" i="17" s="1"/>
  <c r="B514" i="17" a="1"/>
  <c r="B514" i="17" s="1"/>
  <c r="B516" i="17" a="1"/>
  <c r="B516" i="17" s="1"/>
  <c r="B518" i="17" a="1"/>
  <c r="B518" i="17" s="1"/>
  <c r="B520" i="17" a="1"/>
  <c r="B520" i="17" s="1"/>
  <c r="B522" i="17" a="1"/>
  <c r="B522" i="17" s="1"/>
  <c r="B524" i="17" a="1"/>
  <c r="B524" i="17" s="1"/>
  <c r="B526" i="17" a="1"/>
  <c r="B526" i="17" s="1"/>
  <c r="B528" i="17" a="1"/>
  <c r="B528" i="17" s="1"/>
  <c r="B530" i="17" a="1"/>
  <c r="B530" i="17" s="1"/>
  <c r="B532" i="17" a="1"/>
  <c r="B532" i="17" s="1"/>
  <c r="B534" i="17" a="1"/>
  <c r="B534" i="17" s="1"/>
  <c r="B536" i="17" a="1"/>
  <c r="B536" i="17" s="1"/>
  <c r="B538" i="17" a="1"/>
  <c r="B538" i="17" s="1"/>
  <c r="B540" i="17" a="1"/>
  <c r="B540" i="17" s="1"/>
  <c r="B507" i="17" a="1"/>
  <c r="B507" i="17" s="1"/>
  <c r="B509" i="17" a="1"/>
  <c r="B509" i="17" s="1"/>
  <c r="B511" i="17" a="1"/>
  <c r="B511" i="17" s="1"/>
  <c r="B513" i="17" a="1"/>
  <c r="B513" i="17" s="1"/>
  <c r="B515" i="17" a="1"/>
  <c r="B515" i="17" s="1"/>
  <c r="B529" i="17" a="1"/>
  <c r="B529" i="17" s="1"/>
  <c r="B527" i="17" a="1"/>
  <c r="B527" i="17" s="1"/>
  <c r="B533" i="17" a="1"/>
  <c r="B533" i="17" s="1"/>
  <c r="B525" i="17" a="1"/>
  <c r="B525" i="17" s="1"/>
  <c r="B541" i="17" a="1"/>
  <c r="B541" i="17" s="1"/>
  <c r="B517" i="17" a="1"/>
  <c r="B517" i="17" s="1"/>
  <c r="B523" i="17" a="1"/>
  <c r="B523" i="17" s="1"/>
  <c r="B539" i="17" a="1"/>
  <c r="B539" i="17" s="1"/>
  <c r="B521" i="17" a="1"/>
  <c r="B521" i="17" s="1"/>
  <c r="B537" i="17" a="1"/>
  <c r="B537" i="17" s="1"/>
  <c r="B519" i="17" a="1"/>
  <c r="B519" i="17" s="1"/>
  <c r="B535" i="17" a="1"/>
  <c r="B535" i="17" s="1"/>
  <c r="B531" i="17" a="1"/>
  <c r="B531" i="17" s="1"/>
  <c r="R188" i="17"/>
  <c r="A188" i="17"/>
  <c r="M159" i="17"/>
  <c r="L160" i="17"/>
  <c r="N158" i="17"/>
  <c r="O158" i="17"/>
  <c r="R157" i="17"/>
  <c r="S157" i="17" s="1"/>
  <c r="A157" i="17"/>
  <c r="L191" i="17"/>
  <c r="M190" i="17"/>
  <c r="N189" i="17"/>
  <c r="O189" i="17"/>
  <c r="N93" i="17"/>
  <c r="O93" i="17"/>
  <c r="A23" i="17"/>
  <c r="R23" i="17"/>
  <c r="S23" i="17" s="1"/>
  <c r="U23" i="17" s="1"/>
  <c r="N127" i="17"/>
  <c r="O127" i="17"/>
  <c r="M254" i="17"/>
  <c r="L255" i="17"/>
  <c r="L95" i="17"/>
  <c r="M94" i="17"/>
  <c r="M128" i="17"/>
  <c r="L129" i="17"/>
  <c r="A220" i="17"/>
  <c r="R220" i="17"/>
  <c r="S220" i="17" s="1"/>
  <c r="N60" i="17"/>
  <c r="O60" i="17"/>
  <c r="S125" i="17"/>
  <c r="L62" i="17"/>
  <c r="M61" i="17"/>
  <c r="M25" i="17"/>
  <c r="L26" i="17"/>
  <c r="R92" i="17"/>
  <c r="S92" i="17" s="1"/>
  <c r="U92" i="17" s="1"/>
  <c r="A92" i="17"/>
  <c r="A126" i="17"/>
  <c r="R126" i="17"/>
  <c r="M222" i="17"/>
  <c r="L223" i="17"/>
  <c r="N24" i="17"/>
  <c r="O24" i="17"/>
  <c r="N221" i="17"/>
  <c r="O221" i="17"/>
  <c r="A59" i="17"/>
  <c r="R59" i="17"/>
  <c r="S59" i="17" s="1"/>
  <c r="U59" i="17" s="1"/>
  <c r="A18" i="4" l="1"/>
  <c r="B542" i="17" a="1"/>
  <c r="B542" i="17" s="1"/>
  <c r="B544" i="17" a="1"/>
  <c r="B544" i="17" s="1"/>
  <c r="B546" i="17" a="1"/>
  <c r="B546" i="17" s="1"/>
  <c r="B548" i="17" a="1"/>
  <c r="B548" i="17" s="1"/>
  <c r="B550" i="17" a="1"/>
  <c r="B550" i="17" s="1"/>
  <c r="B552" i="17" a="1"/>
  <c r="B552" i="17" s="1"/>
  <c r="B554" i="17" a="1"/>
  <c r="B554" i="17" s="1"/>
  <c r="B556" i="17" a="1"/>
  <c r="B556" i="17" s="1"/>
  <c r="B558" i="17" a="1"/>
  <c r="B558" i="17" s="1"/>
  <c r="B560" i="17" a="1"/>
  <c r="B560" i="17" s="1"/>
  <c r="B562" i="17" a="1"/>
  <c r="B562" i="17" s="1"/>
  <c r="B564" i="17" a="1"/>
  <c r="B564" i="17" s="1"/>
  <c r="B566" i="17" a="1"/>
  <c r="B566" i="17" s="1"/>
  <c r="B568" i="17" a="1"/>
  <c r="B568" i="17" s="1"/>
  <c r="B570" i="17" a="1"/>
  <c r="B570" i="17" s="1"/>
  <c r="B572" i="17" a="1"/>
  <c r="B572" i="17" s="1"/>
  <c r="B574" i="17" a="1"/>
  <c r="B574" i="17" s="1"/>
  <c r="B545" i="17" a="1"/>
  <c r="B545" i="17" s="1"/>
  <c r="B561" i="17" a="1"/>
  <c r="B561" i="17" s="1"/>
  <c r="B543" i="17" a="1"/>
  <c r="B543" i="17" s="1"/>
  <c r="B559" i="17" a="1"/>
  <c r="B559" i="17" s="1"/>
  <c r="B575" i="17" a="1"/>
  <c r="B575" i="17" s="1"/>
  <c r="B577" i="17" a="1"/>
  <c r="B577" i="17" s="1"/>
  <c r="B565" i="17" a="1"/>
  <c r="B565" i="17" s="1"/>
  <c r="B557" i="17" a="1"/>
  <c r="B557" i="17" s="1"/>
  <c r="B573" i="17" a="1"/>
  <c r="B573" i="17" s="1"/>
  <c r="B555" i="17" a="1"/>
  <c r="B555" i="17" s="1"/>
  <c r="B571" i="17" a="1"/>
  <c r="B571" i="17" s="1"/>
  <c r="B553" i="17" a="1"/>
  <c r="B553" i="17" s="1"/>
  <c r="B569" i="17" a="1"/>
  <c r="B569" i="17" s="1"/>
  <c r="B551" i="17" a="1"/>
  <c r="B551" i="17" s="1"/>
  <c r="B567" i="17" a="1"/>
  <c r="B567" i="17" s="1"/>
  <c r="B576" i="17" a="1"/>
  <c r="B576" i="17" s="1"/>
  <c r="B549" i="17" a="1"/>
  <c r="B549" i="17" s="1"/>
  <c r="B547" i="17" a="1"/>
  <c r="B547" i="17" s="1"/>
  <c r="B563" i="17" a="1"/>
  <c r="B563" i="17" s="1"/>
  <c r="A158" i="17"/>
  <c r="R158" i="17"/>
  <c r="S158" i="17" s="1"/>
  <c r="R189" i="17"/>
  <c r="A189" i="17"/>
  <c r="M160" i="17"/>
  <c r="L161" i="17"/>
  <c r="O190" i="17"/>
  <c r="N190" i="17"/>
  <c r="N159" i="17"/>
  <c r="O159" i="17"/>
  <c r="M191" i="17"/>
  <c r="L192" i="17"/>
  <c r="L290" i="17"/>
  <c r="L63" i="17"/>
  <c r="M62" i="17"/>
  <c r="N128" i="17"/>
  <c r="O128" i="17"/>
  <c r="N94" i="17"/>
  <c r="O94" i="17"/>
  <c r="A221" i="17"/>
  <c r="R221" i="17"/>
  <c r="S221" i="17" s="1"/>
  <c r="A24" i="17"/>
  <c r="R24" i="17"/>
  <c r="S24" i="17" s="1"/>
  <c r="U24" i="17" s="1"/>
  <c r="L27" i="17"/>
  <c r="M26" i="17"/>
  <c r="L96" i="17"/>
  <c r="M95" i="17"/>
  <c r="N25" i="17"/>
  <c r="O25" i="17"/>
  <c r="M223" i="17"/>
  <c r="L224" i="17"/>
  <c r="M255" i="17"/>
  <c r="L256" i="17"/>
  <c r="S126" i="17"/>
  <c r="A60" i="17"/>
  <c r="R60" i="17"/>
  <c r="S60" i="17" s="1"/>
  <c r="U60" i="17" s="1"/>
  <c r="N254" i="17"/>
  <c r="O254" i="17"/>
  <c r="N222" i="17"/>
  <c r="O222" i="17"/>
  <c r="L326" i="17"/>
  <c r="N61" i="17"/>
  <c r="O61" i="17"/>
  <c r="L130" i="17"/>
  <c r="M129" i="17"/>
  <c r="A127" i="17"/>
  <c r="R127" i="17"/>
  <c r="R93" i="17"/>
  <c r="S93" i="17" s="1"/>
  <c r="U93" i="17" s="1"/>
  <c r="A93" i="17"/>
  <c r="S127" i="17" l="1"/>
  <c r="A19" i="4"/>
  <c r="B579" i="17" a="1"/>
  <c r="B579" i="17" s="1"/>
  <c r="B581" i="17" a="1"/>
  <c r="B581" i="17" s="1"/>
  <c r="B583" i="17" a="1"/>
  <c r="B583" i="17" s="1"/>
  <c r="B585" i="17" a="1"/>
  <c r="B585" i="17" s="1"/>
  <c r="B587" i="17" a="1"/>
  <c r="B587" i="17" s="1"/>
  <c r="B589" i="17" a="1"/>
  <c r="B589" i="17" s="1"/>
  <c r="B591" i="17" a="1"/>
  <c r="B591" i="17" s="1"/>
  <c r="B593" i="17" a="1"/>
  <c r="B593" i="17" s="1"/>
  <c r="B595" i="17" a="1"/>
  <c r="B595" i="17" s="1"/>
  <c r="B597" i="17" a="1"/>
  <c r="B597" i="17" s="1"/>
  <c r="B599" i="17" a="1"/>
  <c r="B599" i="17" s="1"/>
  <c r="B601" i="17" a="1"/>
  <c r="B601" i="17" s="1"/>
  <c r="B603" i="17" a="1"/>
  <c r="B603" i="17" s="1"/>
  <c r="B604" i="17" a="1"/>
  <c r="B604" i="17" s="1"/>
  <c r="B608" i="17" a="1"/>
  <c r="B608" i="17" s="1"/>
  <c r="B605" i="17" a="1"/>
  <c r="B605" i="17" s="1"/>
  <c r="B607" i="17" a="1"/>
  <c r="B607" i="17" s="1"/>
  <c r="B609" i="17" a="1"/>
  <c r="B609" i="17" s="1"/>
  <c r="B606" i="17" a="1"/>
  <c r="B606" i="17" s="1"/>
  <c r="B611" i="17" a="1"/>
  <c r="B611" i="17" s="1"/>
  <c r="B613" i="17" a="1"/>
  <c r="B613" i="17" s="1"/>
  <c r="B610" i="17" a="1"/>
  <c r="B610" i="17" s="1"/>
  <c r="B578" i="17" a="1"/>
  <c r="B578" i="17" s="1"/>
  <c r="B580" i="17" a="1"/>
  <c r="B580" i="17" s="1"/>
  <c r="B582" i="17" a="1"/>
  <c r="B582" i="17" s="1"/>
  <c r="B584" i="17" a="1"/>
  <c r="B584" i="17" s="1"/>
  <c r="B586" i="17" a="1"/>
  <c r="B586" i="17" s="1"/>
  <c r="B588" i="17" a="1"/>
  <c r="B588" i="17" s="1"/>
  <c r="B590" i="17" a="1"/>
  <c r="B590" i="17" s="1"/>
  <c r="B592" i="17" a="1"/>
  <c r="B592" i="17" s="1"/>
  <c r="B594" i="17" a="1"/>
  <c r="B594" i="17" s="1"/>
  <c r="B596" i="17" a="1"/>
  <c r="B596" i="17" s="1"/>
  <c r="B598" i="17" a="1"/>
  <c r="B598" i="17" s="1"/>
  <c r="B600" i="17" a="1"/>
  <c r="B600" i="17" s="1"/>
  <c r="B602" i="17" a="1"/>
  <c r="B602" i="17" s="1"/>
  <c r="B612" i="17" a="1"/>
  <c r="B612" i="17" s="1"/>
  <c r="L162" i="17"/>
  <c r="M161" i="17"/>
  <c r="L193" i="17"/>
  <c r="M192" i="17"/>
  <c r="O160" i="17"/>
  <c r="N160" i="17"/>
  <c r="O191" i="17"/>
  <c r="N191" i="17"/>
  <c r="R159" i="17"/>
  <c r="S159" i="17" s="1"/>
  <c r="A159" i="17"/>
  <c r="A190" i="17"/>
  <c r="R190" i="17"/>
  <c r="L291" i="17"/>
  <c r="M290" i="17"/>
  <c r="O223" i="17"/>
  <c r="N223" i="17"/>
  <c r="N26" i="17"/>
  <c r="O26" i="17"/>
  <c r="O62" i="17"/>
  <c r="N62" i="17"/>
  <c r="O95" i="17"/>
  <c r="N95" i="17"/>
  <c r="L28" i="17"/>
  <c r="M27" i="17"/>
  <c r="A94" i="17"/>
  <c r="R94" i="17"/>
  <c r="S94" i="17" s="1"/>
  <c r="U94" i="17" s="1"/>
  <c r="L64" i="17"/>
  <c r="M63" i="17"/>
  <c r="R254" i="17"/>
  <c r="A254" i="17"/>
  <c r="M96" i="17"/>
  <c r="L97" i="17"/>
  <c r="O129" i="17"/>
  <c r="N129" i="17"/>
  <c r="A61" i="17"/>
  <c r="R61" i="17"/>
  <c r="S61" i="17" s="1"/>
  <c r="U61" i="17" s="1"/>
  <c r="A128" i="17"/>
  <c r="R128" i="17"/>
  <c r="S128" i="17" s="1"/>
  <c r="U128" i="17" s="1"/>
  <c r="L131" i="17"/>
  <c r="M130" i="17"/>
  <c r="A25" i="17"/>
  <c r="R25" i="17"/>
  <c r="S25" i="17" s="1"/>
  <c r="U25" i="17" s="1"/>
  <c r="M256" i="17"/>
  <c r="L257" i="17"/>
  <c r="M326" i="17"/>
  <c r="L327" i="17"/>
  <c r="R222" i="17"/>
  <c r="S222" i="17" s="1"/>
  <c r="A222" i="17"/>
  <c r="N255" i="17"/>
  <c r="O255" i="17"/>
  <c r="M224" i="17"/>
  <c r="L225" i="17"/>
  <c r="A20" i="4" l="1"/>
  <c r="B615" i="17" a="1"/>
  <c r="B615" i="17" s="1"/>
  <c r="B617" i="17" a="1"/>
  <c r="B617" i="17" s="1"/>
  <c r="B619" i="17" a="1"/>
  <c r="B619" i="17" s="1"/>
  <c r="B621" i="17" a="1"/>
  <c r="B621" i="17" s="1"/>
  <c r="B623" i="17" a="1"/>
  <c r="B623" i="17" s="1"/>
  <c r="B625" i="17" a="1"/>
  <c r="B625" i="17" s="1"/>
  <c r="B627" i="17" a="1"/>
  <c r="B627" i="17" s="1"/>
  <c r="B629" i="17" a="1"/>
  <c r="B629" i="17" s="1"/>
  <c r="B631" i="17" a="1"/>
  <c r="B631" i="17" s="1"/>
  <c r="B633" i="17" a="1"/>
  <c r="B633" i="17" s="1"/>
  <c r="B635" i="17" a="1"/>
  <c r="B635" i="17" s="1"/>
  <c r="B637" i="17" a="1"/>
  <c r="B637" i="17" s="1"/>
  <c r="B639" i="17" a="1"/>
  <c r="B639" i="17" s="1"/>
  <c r="B641" i="17" a="1"/>
  <c r="B641" i="17" s="1"/>
  <c r="B643" i="17" a="1"/>
  <c r="B643" i="17" s="1"/>
  <c r="B645" i="17" a="1"/>
  <c r="B645" i="17" s="1"/>
  <c r="B647" i="17" a="1"/>
  <c r="B647" i="17" s="1"/>
  <c r="B649" i="17" a="1"/>
  <c r="B649" i="17" s="1"/>
  <c r="B614" i="17" a="1"/>
  <c r="B614" i="17" s="1"/>
  <c r="B616" i="17" a="1"/>
  <c r="B616" i="17" s="1"/>
  <c r="B618" i="17" a="1"/>
  <c r="B618" i="17" s="1"/>
  <c r="B620" i="17" a="1"/>
  <c r="B620" i="17" s="1"/>
  <c r="B622" i="17" a="1"/>
  <c r="B622" i="17" s="1"/>
  <c r="B624" i="17" a="1"/>
  <c r="B624" i="17" s="1"/>
  <c r="B626" i="17" a="1"/>
  <c r="B626" i="17" s="1"/>
  <c r="B628" i="17" a="1"/>
  <c r="B628" i="17" s="1"/>
  <c r="B630" i="17" a="1"/>
  <c r="B630" i="17" s="1"/>
  <c r="B632" i="17" a="1"/>
  <c r="B632" i="17" s="1"/>
  <c r="B634" i="17" a="1"/>
  <c r="B634" i="17" s="1"/>
  <c r="B636" i="17" a="1"/>
  <c r="B636" i="17" s="1"/>
  <c r="B638" i="17" a="1"/>
  <c r="B638" i="17" s="1"/>
  <c r="B640" i="17" a="1"/>
  <c r="B640" i="17" s="1"/>
  <c r="B642" i="17" a="1"/>
  <c r="B642" i="17" s="1"/>
  <c r="B644" i="17" a="1"/>
  <c r="B644" i="17" s="1"/>
  <c r="B646" i="17" a="1"/>
  <c r="B646" i="17" s="1"/>
  <c r="B648" i="17" a="1"/>
  <c r="B648" i="17" s="1"/>
  <c r="R160" i="17"/>
  <c r="S160" i="17" s="1"/>
  <c r="A160" i="17"/>
  <c r="L194" i="17"/>
  <c r="M193" i="17"/>
  <c r="N192" i="17"/>
  <c r="O192" i="17"/>
  <c r="A191" i="17"/>
  <c r="R191" i="17"/>
  <c r="N161" i="17"/>
  <c r="O161" i="17"/>
  <c r="L163" i="17"/>
  <c r="M162" i="17"/>
  <c r="N290" i="17"/>
  <c r="O290" i="17"/>
  <c r="M291" i="17"/>
  <c r="L292" i="17"/>
  <c r="M64" i="17"/>
  <c r="N64" i="17" s="1"/>
  <c r="L65" i="17"/>
  <c r="M28" i="17"/>
  <c r="N28" i="17" s="1"/>
  <c r="L29" i="17"/>
  <c r="O96" i="17"/>
  <c r="N96" i="17"/>
  <c r="O63" i="17"/>
  <c r="N63" i="17"/>
  <c r="A223" i="17"/>
  <c r="R223" i="17"/>
  <c r="S223" i="17" s="1"/>
  <c r="R95" i="17"/>
  <c r="S95" i="17" s="1"/>
  <c r="U95" i="17" s="1"/>
  <c r="A95" i="17"/>
  <c r="A62" i="17"/>
  <c r="R62" i="17"/>
  <c r="S62" i="17" s="1"/>
  <c r="U62" i="17" s="1"/>
  <c r="M225" i="17"/>
  <c r="L226" i="17"/>
  <c r="N224" i="17"/>
  <c r="O224" i="17"/>
  <c r="O130" i="17"/>
  <c r="N130" i="17"/>
  <c r="A129" i="17"/>
  <c r="R129" i="17"/>
  <c r="L132" i="17"/>
  <c r="M131" i="17"/>
  <c r="A255" i="17"/>
  <c r="R255" i="17"/>
  <c r="M327" i="17"/>
  <c r="L328" i="17"/>
  <c r="N27" i="17"/>
  <c r="O27" i="17"/>
  <c r="A26" i="17"/>
  <c r="R26" i="17"/>
  <c r="S26" i="17" s="1"/>
  <c r="U26" i="17" s="1"/>
  <c r="L362" i="17"/>
  <c r="N326" i="17"/>
  <c r="O326" i="17"/>
  <c r="M257" i="17"/>
  <c r="L258" i="17"/>
  <c r="O256" i="17"/>
  <c r="N256" i="17"/>
  <c r="L98" i="17"/>
  <c r="M97" i="17"/>
  <c r="A21" i="4" l="1"/>
  <c r="B674" i="17" a="1"/>
  <c r="B674" i="17" s="1"/>
  <c r="B676" i="17" a="1"/>
  <c r="B676" i="17" s="1"/>
  <c r="B678" i="17" a="1"/>
  <c r="B678" i="17" s="1"/>
  <c r="B680" i="17" a="1"/>
  <c r="B680" i="17" s="1"/>
  <c r="B682" i="17" a="1"/>
  <c r="B682" i="17" s="1"/>
  <c r="B684" i="17" a="1"/>
  <c r="B684" i="17" s="1"/>
  <c r="B651" i="17" a="1"/>
  <c r="B651" i="17" s="1"/>
  <c r="B653" i="17" a="1"/>
  <c r="B653" i="17" s="1"/>
  <c r="B655" i="17" a="1"/>
  <c r="B655" i="17" s="1"/>
  <c r="B657" i="17" a="1"/>
  <c r="B657" i="17" s="1"/>
  <c r="B659" i="17" a="1"/>
  <c r="B659" i="17" s="1"/>
  <c r="B661" i="17" a="1"/>
  <c r="B661" i="17" s="1"/>
  <c r="B663" i="17" a="1"/>
  <c r="B663" i="17" s="1"/>
  <c r="B665" i="17" a="1"/>
  <c r="B665" i="17" s="1"/>
  <c r="B667" i="17" a="1"/>
  <c r="B667" i="17" s="1"/>
  <c r="B669" i="17" a="1"/>
  <c r="B669" i="17" s="1"/>
  <c r="B671" i="17" a="1"/>
  <c r="B671" i="17" s="1"/>
  <c r="B673" i="17" a="1"/>
  <c r="B673" i="17" s="1"/>
  <c r="B675" i="17" a="1"/>
  <c r="B675" i="17" s="1"/>
  <c r="B677" i="17" a="1"/>
  <c r="B677" i="17" s="1"/>
  <c r="B679" i="17" a="1"/>
  <c r="B679" i="17" s="1"/>
  <c r="B681" i="17" a="1"/>
  <c r="B681" i="17" s="1"/>
  <c r="B683" i="17" a="1"/>
  <c r="B683" i="17" s="1"/>
  <c r="B685" i="17" a="1"/>
  <c r="B685" i="17" s="1"/>
  <c r="B650" i="17" a="1"/>
  <c r="B650" i="17" s="1"/>
  <c r="B652" i="17" a="1"/>
  <c r="B652" i="17" s="1"/>
  <c r="B654" i="17" a="1"/>
  <c r="B654" i="17" s="1"/>
  <c r="B656" i="17" a="1"/>
  <c r="B656" i="17" s="1"/>
  <c r="B658" i="17" a="1"/>
  <c r="B658" i="17" s="1"/>
  <c r="B660" i="17" a="1"/>
  <c r="B660" i="17" s="1"/>
  <c r="B662" i="17" a="1"/>
  <c r="B662" i="17" s="1"/>
  <c r="B664" i="17" a="1"/>
  <c r="B664" i="17" s="1"/>
  <c r="B666" i="17" a="1"/>
  <c r="B666" i="17" s="1"/>
  <c r="B668" i="17" a="1"/>
  <c r="B668" i="17" s="1"/>
  <c r="B670" i="17" a="1"/>
  <c r="B670" i="17" s="1"/>
  <c r="B672" i="17" a="1"/>
  <c r="B672" i="17" s="1"/>
  <c r="M65" i="17"/>
  <c r="N65" i="17" s="1"/>
  <c r="L66" i="17"/>
  <c r="R192" i="17"/>
  <c r="A192" i="17"/>
  <c r="N162" i="17"/>
  <c r="O162" i="17"/>
  <c r="O193" i="17"/>
  <c r="N193" i="17"/>
  <c r="L195" i="17"/>
  <c r="M194" i="17"/>
  <c r="M163" i="17"/>
  <c r="L164" i="17"/>
  <c r="A161" i="17"/>
  <c r="R161" i="17"/>
  <c r="S161" i="17" s="1"/>
  <c r="M29" i="17"/>
  <c r="O29" i="17" s="1"/>
  <c r="L30" i="17"/>
  <c r="L434" i="17"/>
  <c r="M434" i="17" s="1"/>
  <c r="O28" i="17"/>
  <c r="A28" i="17" s="1"/>
  <c r="O64" i="17"/>
  <c r="A64" i="17" s="1"/>
  <c r="R290" i="17"/>
  <c r="S290" i="17" s="1"/>
  <c r="A290" i="17"/>
  <c r="L293" i="17"/>
  <c r="M292" i="17"/>
  <c r="O291" i="17"/>
  <c r="N291" i="17"/>
  <c r="L398" i="17"/>
  <c r="A224" i="17"/>
  <c r="R224" i="17"/>
  <c r="S224" i="17" s="1"/>
  <c r="R130" i="17"/>
  <c r="A130" i="17"/>
  <c r="M328" i="17"/>
  <c r="L329" i="17"/>
  <c r="N131" i="17"/>
  <c r="O131" i="17"/>
  <c r="A63" i="17"/>
  <c r="R63" i="17"/>
  <c r="S63" i="17" s="1"/>
  <c r="U63" i="17" s="1"/>
  <c r="M362" i="17"/>
  <c r="L363" i="17"/>
  <c r="A27" i="17"/>
  <c r="R27" i="17"/>
  <c r="S27" i="17" s="1"/>
  <c r="U27" i="17" s="1"/>
  <c r="O327" i="17"/>
  <c r="N327" i="17"/>
  <c r="M132" i="17"/>
  <c r="L133" i="17"/>
  <c r="L227" i="17"/>
  <c r="M226" i="17"/>
  <c r="N97" i="17"/>
  <c r="O97" i="17"/>
  <c r="M258" i="17"/>
  <c r="L259" i="17"/>
  <c r="N225" i="17"/>
  <c r="O225" i="17"/>
  <c r="A96" i="17"/>
  <c r="R96" i="17"/>
  <c r="S96" i="17" s="1"/>
  <c r="U96" i="17" s="1"/>
  <c r="N257" i="17"/>
  <c r="O257" i="17"/>
  <c r="M98" i="17"/>
  <c r="L99" i="17"/>
  <c r="S129" i="17"/>
  <c r="U129" i="17" s="1"/>
  <c r="A256" i="17"/>
  <c r="R256" i="17"/>
  <c r="R326" i="17"/>
  <c r="S326" i="17" s="1"/>
  <c r="A326" i="17"/>
  <c r="O65" i="17" l="1"/>
  <c r="A65" i="17" s="1"/>
  <c r="A22" i="4"/>
  <c r="B686" i="17" a="1"/>
  <c r="B686" i="17" s="1"/>
  <c r="B694" i="17" a="1"/>
  <c r="B694" i="17" s="1"/>
  <c r="B702" i="17" a="1"/>
  <c r="B702" i="17" s="1"/>
  <c r="B710" i="17" a="1"/>
  <c r="B710" i="17" s="1"/>
  <c r="B718" i="17" a="1"/>
  <c r="B718" i="17" s="1"/>
  <c r="B687" i="17" a="1"/>
  <c r="B687" i="17" s="1"/>
  <c r="B695" i="17" a="1"/>
  <c r="B695" i="17" s="1"/>
  <c r="B703" i="17" a="1"/>
  <c r="B703" i="17" s="1"/>
  <c r="B711" i="17" a="1"/>
  <c r="B711" i="17" s="1"/>
  <c r="B719" i="17" a="1"/>
  <c r="B719" i="17" s="1"/>
  <c r="B708" i="17" a="1"/>
  <c r="B708" i="17" s="1"/>
  <c r="B688" i="17" a="1"/>
  <c r="B688" i="17" s="1"/>
  <c r="B696" i="17" a="1"/>
  <c r="B696" i="17" s="1"/>
  <c r="B704" i="17" a="1"/>
  <c r="B704" i="17" s="1"/>
  <c r="B712" i="17" a="1"/>
  <c r="B712" i="17" s="1"/>
  <c r="B720" i="17" a="1"/>
  <c r="B720" i="17" s="1"/>
  <c r="B689" i="17" a="1"/>
  <c r="B689" i="17" s="1"/>
  <c r="B697" i="17" a="1"/>
  <c r="B697" i="17" s="1"/>
  <c r="B705" i="17" a="1"/>
  <c r="B705" i="17" s="1"/>
  <c r="B713" i="17" a="1"/>
  <c r="B713" i="17" s="1"/>
  <c r="B721" i="17" a="1"/>
  <c r="B721" i="17" s="1"/>
  <c r="B692" i="17" a="1"/>
  <c r="B692" i="17" s="1"/>
  <c r="B690" i="17" a="1"/>
  <c r="B690" i="17" s="1"/>
  <c r="B698" i="17" a="1"/>
  <c r="B698" i="17" s="1"/>
  <c r="B706" i="17" a="1"/>
  <c r="B706" i="17" s="1"/>
  <c r="B714" i="17" a="1"/>
  <c r="B714" i="17" s="1"/>
  <c r="B716" i="17" a="1"/>
  <c r="B716" i="17" s="1"/>
  <c r="B691" i="17" a="1"/>
  <c r="B691" i="17" s="1"/>
  <c r="B699" i="17" a="1"/>
  <c r="B699" i="17" s="1"/>
  <c r="B707" i="17" a="1"/>
  <c r="B707" i="17" s="1"/>
  <c r="B715" i="17" a="1"/>
  <c r="B715" i="17" s="1"/>
  <c r="B693" i="17" a="1"/>
  <c r="B693" i="17" s="1"/>
  <c r="B701" i="17" a="1"/>
  <c r="B701" i="17" s="1"/>
  <c r="B709" i="17" a="1"/>
  <c r="B709" i="17" s="1"/>
  <c r="B717" i="17" a="1"/>
  <c r="B717" i="17" s="1"/>
  <c r="B700" i="17" a="1"/>
  <c r="B700" i="17" s="1"/>
  <c r="N29" i="17"/>
  <c r="R29" i="17" s="1"/>
  <c r="S29" i="17" s="1"/>
  <c r="U29" i="17" s="1"/>
  <c r="L435" i="17"/>
  <c r="M435" i="17" s="1"/>
  <c r="L31" i="17"/>
  <c r="M30" i="17"/>
  <c r="M164" i="17"/>
  <c r="L165" i="17"/>
  <c r="R193" i="17"/>
  <c r="A193" i="17"/>
  <c r="O163" i="17"/>
  <c r="N163" i="17"/>
  <c r="O194" i="17"/>
  <c r="N194" i="17"/>
  <c r="M66" i="17"/>
  <c r="L67" i="17"/>
  <c r="A162" i="17"/>
  <c r="R162" i="17"/>
  <c r="S162" i="17" s="1"/>
  <c r="M195" i="17"/>
  <c r="L196" i="17"/>
  <c r="L470" i="17"/>
  <c r="M470" i="17" s="1"/>
  <c r="R28" i="17"/>
  <c r="S28" i="17" s="1"/>
  <c r="U28" i="17" s="1"/>
  <c r="R64" i="17"/>
  <c r="S64" i="17" s="1"/>
  <c r="U64" i="17" s="1"/>
  <c r="O292" i="17"/>
  <c r="N292" i="17"/>
  <c r="M293" i="17"/>
  <c r="L294" i="17"/>
  <c r="M398" i="17"/>
  <c r="L399" i="17"/>
  <c r="R291" i="17"/>
  <c r="S291" i="17" s="1"/>
  <c r="A291" i="17"/>
  <c r="R65" i="17"/>
  <c r="S65" i="17" s="1"/>
  <c r="U65" i="17" s="1"/>
  <c r="N98" i="17"/>
  <c r="O98" i="17"/>
  <c r="N362" i="17"/>
  <c r="O362" i="17"/>
  <c r="S130" i="17"/>
  <c r="U130" i="17" s="1"/>
  <c r="R97" i="17"/>
  <c r="S97" i="17" s="1"/>
  <c r="U97" i="17" s="1"/>
  <c r="A97" i="17"/>
  <c r="L134" i="17"/>
  <c r="M133" i="17"/>
  <c r="R131" i="17"/>
  <c r="A131" i="17"/>
  <c r="N226" i="17"/>
  <c r="O226" i="17"/>
  <c r="N132" i="17"/>
  <c r="O132" i="17"/>
  <c r="M329" i="17"/>
  <c r="L330" i="17"/>
  <c r="A225" i="17"/>
  <c r="R225" i="17"/>
  <c r="S225" i="17" s="1"/>
  <c r="L228" i="17"/>
  <c r="M227" i="17"/>
  <c r="A327" i="17"/>
  <c r="R327" i="17"/>
  <c r="S327" i="17" s="1"/>
  <c r="O328" i="17"/>
  <c r="N328" i="17"/>
  <c r="O434" i="17"/>
  <c r="N434" i="17"/>
  <c r="M259" i="17"/>
  <c r="L260" i="17"/>
  <c r="R257" i="17"/>
  <c r="A257" i="17"/>
  <c r="O258" i="17"/>
  <c r="N258" i="17"/>
  <c r="M99" i="17"/>
  <c r="L100" i="17"/>
  <c r="M363" i="17"/>
  <c r="L364" i="17"/>
  <c r="A29" i="17" l="1"/>
  <c r="A23" i="4"/>
  <c r="B726" i="17" a="1"/>
  <c r="B726" i="17" s="1"/>
  <c r="B734" i="17" a="1"/>
  <c r="B734" i="17" s="1"/>
  <c r="B742" i="17" a="1"/>
  <c r="B742" i="17" s="1"/>
  <c r="B750" i="17" a="1"/>
  <c r="B750" i="17" s="1"/>
  <c r="B724" i="17" a="1"/>
  <c r="B724" i="17" s="1"/>
  <c r="B740" i="17" a="1"/>
  <c r="B740" i="17" s="1"/>
  <c r="B727" i="17" a="1"/>
  <c r="B727" i="17" s="1"/>
  <c r="B735" i="17" a="1"/>
  <c r="B735" i="17" s="1"/>
  <c r="B743" i="17" a="1"/>
  <c r="B743" i="17" s="1"/>
  <c r="B751" i="17" a="1"/>
  <c r="B751" i="17" s="1"/>
  <c r="B728" i="17" a="1"/>
  <c r="B728" i="17" s="1"/>
  <c r="B736" i="17" a="1"/>
  <c r="B736" i="17" s="1"/>
  <c r="B744" i="17" a="1"/>
  <c r="B744" i="17" s="1"/>
  <c r="B752" i="17" a="1"/>
  <c r="B752" i="17" s="1"/>
  <c r="B732" i="17" a="1"/>
  <c r="B732" i="17" s="1"/>
  <c r="B756" i="17" a="1"/>
  <c r="B756" i="17" s="1"/>
  <c r="B729" i="17" a="1"/>
  <c r="B729" i="17" s="1"/>
  <c r="B737" i="17" a="1"/>
  <c r="B737" i="17" s="1"/>
  <c r="B745" i="17" a="1"/>
  <c r="B745" i="17" s="1"/>
  <c r="B753" i="17" a="1"/>
  <c r="B753" i="17" s="1"/>
  <c r="B722" i="17" a="1"/>
  <c r="B722" i="17" s="1"/>
  <c r="B730" i="17" a="1"/>
  <c r="B730" i="17" s="1"/>
  <c r="B738" i="17" a="1"/>
  <c r="B738" i="17" s="1"/>
  <c r="B746" i="17" a="1"/>
  <c r="B746" i="17" s="1"/>
  <c r="B754" i="17" a="1"/>
  <c r="B754" i="17" s="1"/>
  <c r="B748" i="17" a="1"/>
  <c r="B748" i="17" s="1"/>
  <c r="B723" i="17" a="1"/>
  <c r="B723" i="17" s="1"/>
  <c r="B731" i="17" a="1"/>
  <c r="B731" i="17" s="1"/>
  <c r="B739" i="17" a="1"/>
  <c r="B739" i="17" s="1"/>
  <c r="B747" i="17" a="1"/>
  <c r="B747" i="17" s="1"/>
  <c r="B755" i="17" a="1"/>
  <c r="B755" i="17" s="1"/>
  <c r="B725" i="17" a="1"/>
  <c r="B725" i="17" s="1"/>
  <c r="B733" i="17" a="1"/>
  <c r="B733" i="17" s="1"/>
  <c r="B741" i="17" a="1"/>
  <c r="B741" i="17" s="1"/>
  <c r="B749" i="17" a="1"/>
  <c r="B749" i="17" s="1"/>
  <c r="B757" i="17" a="1"/>
  <c r="B757" i="17" s="1"/>
  <c r="L436" i="17"/>
  <c r="M436" i="17" s="1"/>
  <c r="L471" i="17"/>
  <c r="L472" i="17" s="1"/>
  <c r="O66" i="17"/>
  <c r="N66" i="17"/>
  <c r="R194" i="17"/>
  <c r="S194" i="17" s="1"/>
  <c r="U194" i="17" s="1"/>
  <c r="A194" i="17"/>
  <c r="M196" i="17"/>
  <c r="L197" i="17"/>
  <c r="M165" i="17"/>
  <c r="L166" i="17"/>
  <c r="R163" i="17"/>
  <c r="S163" i="17" s="1"/>
  <c r="A163" i="17"/>
  <c r="O30" i="17"/>
  <c r="N30" i="17"/>
  <c r="O164" i="17"/>
  <c r="N164" i="17"/>
  <c r="M31" i="17"/>
  <c r="L32" i="17"/>
  <c r="O195" i="17"/>
  <c r="N195" i="17"/>
  <c r="M67" i="17"/>
  <c r="L68" i="17"/>
  <c r="O293" i="17"/>
  <c r="N293" i="17"/>
  <c r="R292" i="17"/>
  <c r="S292" i="17" s="1"/>
  <c r="A292" i="17"/>
  <c r="N398" i="17"/>
  <c r="O398" i="17"/>
  <c r="M294" i="17"/>
  <c r="L295" i="17"/>
  <c r="M399" i="17"/>
  <c r="L400" i="17"/>
  <c r="M100" i="17"/>
  <c r="O100" i="17" s="1"/>
  <c r="L101" i="17"/>
  <c r="O470" i="17"/>
  <c r="N470" i="17"/>
  <c r="O259" i="17"/>
  <c r="N259" i="17"/>
  <c r="O227" i="17"/>
  <c r="N227" i="17"/>
  <c r="N133" i="17"/>
  <c r="O133" i="17"/>
  <c r="L229" i="17"/>
  <c r="M228" i="17"/>
  <c r="A226" i="17"/>
  <c r="R226" i="17"/>
  <c r="M134" i="17"/>
  <c r="L135" i="17"/>
  <c r="R434" i="17"/>
  <c r="S434" i="17" s="1"/>
  <c r="A434" i="17"/>
  <c r="R328" i="17"/>
  <c r="S328" i="17" s="1"/>
  <c r="A328" i="17"/>
  <c r="N435" i="17"/>
  <c r="O435" i="17"/>
  <c r="M330" i="17"/>
  <c r="L331" i="17"/>
  <c r="N329" i="17"/>
  <c r="O329" i="17"/>
  <c r="O99" i="17"/>
  <c r="N99" i="17"/>
  <c r="A362" i="17"/>
  <c r="R362" i="17"/>
  <c r="M364" i="17"/>
  <c r="L365" i="17"/>
  <c r="S131" i="17"/>
  <c r="U131" i="17" s="1"/>
  <c r="O363" i="17"/>
  <c r="N363" i="17"/>
  <c r="R258" i="17"/>
  <c r="A258" i="17"/>
  <c r="M260" i="17"/>
  <c r="L261" i="17"/>
  <c r="R132" i="17"/>
  <c r="A132" i="17"/>
  <c r="R98" i="17"/>
  <c r="S98" i="17" s="1"/>
  <c r="U98" i="17" s="1"/>
  <c r="A98" i="17"/>
  <c r="L437" i="17" l="1"/>
  <c r="M471" i="17"/>
  <c r="N471" i="17" s="1"/>
  <c r="A24" i="4"/>
  <c r="B758" i="17" a="1"/>
  <c r="B758" i="17" s="1"/>
  <c r="B766" i="17" a="1"/>
  <c r="B766" i="17" s="1"/>
  <c r="B774" i="17" a="1"/>
  <c r="B774" i="17" s="1"/>
  <c r="B782" i="17" a="1"/>
  <c r="B782" i="17" s="1"/>
  <c r="B788" i="17" a="1"/>
  <c r="B788" i="17" s="1"/>
  <c r="B759" i="17" a="1"/>
  <c r="B759" i="17" s="1"/>
  <c r="B767" i="17" a="1"/>
  <c r="B767" i="17" s="1"/>
  <c r="B775" i="17" a="1"/>
  <c r="B775" i="17" s="1"/>
  <c r="B783" i="17" a="1"/>
  <c r="B783" i="17" s="1"/>
  <c r="B790" i="17" a="1"/>
  <c r="B790" i="17" s="1"/>
  <c r="B772" i="17" a="1"/>
  <c r="B772" i="17" s="1"/>
  <c r="B760" i="17" a="1"/>
  <c r="B760" i="17" s="1"/>
  <c r="B768" i="17" a="1"/>
  <c r="B768" i="17" s="1"/>
  <c r="B776" i="17" a="1"/>
  <c r="B776" i="17" s="1"/>
  <c r="B784" i="17" a="1"/>
  <c r="B784" i="17" s="1"/>
  <c r="B791" i="17" a="1"/>
  <c r="B791" i="17" s="1"/>
  <c r="B761" i="17" a="1"/>
  <c r="B761" i="17" s="1"/>
  <c r="B769" i="17" a="1"/>
  <c r="B769" i="17" s="1"/>
  <c r="B777" i="17" a="1"/>
  <c r="B777" i="17" s="1"/>
  <c r="B785" i="17" a="1"/>
  <c r="B785" i="17" s="1"/>
  <c r="B792" i="17" a="1"/>
  <c r="B792" i="17" s="1"/>
  <c r="B764" i="17" a="1"/>
  <c r="B764" i="17" s="1"/>
  <c r="B762" i="17" a="1"/>
  <c r="B762" i="17" s="1"/>
  <c r="B770" i="17" a="1"/>
  <c r="B770" i="17" s="1"/>
  <c r="B778" i="17" a="1"/>
  <c r="B778" i="17" s="1"/>
  <c r="B786" i="17" a="1"/>
  <c r="B786" i="17" s="1"/>
  <c r="B793" i="17" a="1"/>
  <c r="B793" i="17" s="1"/>
  <c r="B763" i="17" a="1"/>
  <c r="B763" i="17" s="1"/>
  <c r="B771" i="17" a="1"/>
  <c r="B771" i="17" s="1"/>
  <c r="B779" i="17" a="1"/>
  <c r="B779" i="17" s="1"/>
  <c r="B787" i="17" a="1"/>
  <c r="B787" i="17" s="1"/>
  <c r="B765" i="17" a="1"/>
  <c r="B765" i="17" s="1"/>
  <c r="B773" i="17" a="1"/>
  <c r="B773" i="17" s="1"/>
  <c r="B781" i="17" a="1"/>
  <c r="B781" i="17" s="1"/>
  <c r="B789" i="17" a="1"/>
  <c r="B789" i="17" s="1"/>
  <c r="B780" i="17" a="1"/>
  <c r="B780" i="17" s="1"/>
  <c r="N196" i="17"/>
  <c r="O196" i="17"/>
  <c r="N67" i="17"/>
  <c r="O67" i="17"/>
  <c r="R30" i="17"/>
  <c r="S30" i="17" s="1"/>
  <c r="U30" i="17" s="1"/>
  <c r="A30" i="17"/>
  <c r="R195" i="17"/>
  <c r="S195" i="17" s="1"/>
  <c r="U195" i="17" s="1"/>
  <c r="A195" i="17"/>
  <c r="M101" i="17"/>
  <c r="N101" i="17" s="1"/>
  <c r="L102" i="17"/>
  <c r="N31" i="17"/>
  <c r="O31" i="17"/>
  <c r="L167" i="17"/>
  <c r="M166" i="17"/>
  <c r="M32" i="17"/>
  <c r="L33" i="17"/>
  <c r="O165" i="17"/>
  <c r="N165" i="17"/>
  <c r="R66" i="17"/>
  <c r="S66" i="17" s="1"/>
  <c r="A66" i="17"/>
  <c r="M68" i="17"/>
  <c r="L69" i="17"/>
  <c r="A164" i="17"/>
  <c r="R164" i="17"/>
  <c r="S164" i="17" s="1"/>
  <c r="L198" i="17"/>
  <c r="M197" i="17"/>
  <c r="L542" i="17"/>
  <c r="M542" i="17" s="1"/>
  <c r="N100" i="17"/>
  <c r="A100" i="17" s="1"/>
  <c r="R398" i="17"/>
  <c r="S398" i="17" s="1"/>
  <c r="A398" i="17"/>
  <c r="M400" i="17"/>
  <c r="L401" i="17"/>
  <c r="N399" i="17"/>
  <c r="O399" i="17"/>
  <c r="M295" i="17"/>
  <c r="L296" i="17"/>
  <c r="R293" i="17"/>
  <c r="S293" i="17" s="1"/>
  <c r="A293" i="17"/>
  <c r="O294" i="17"/>
  <c r="N294" i="17"/>
  <c r="L506" i="17"/>
  <c r="A363" i="17"/>
  <c r="R363" i="17"/>
  <c r="O364" i="17"/>
  <c r="N364" i="17"/>
  <c r="A329" i="17"/>
  <c r="R329" i="17"/>
  <c r="S329" i="17" s="1"/>
  <c r="N228" i="17"/>
  <c r="O228" i="17"/>
  <c r="S132" i="17"/>
  <c r="U132" i="17" s="1"/>
  <c r="R99" i="17"/>
  <c r="S99" i="17" s="1"/>
  <c r="U99" i="17" s="1"/>
  <c r="A99" i="17"/>
  <c r="A435" i="17"/>
  <c r="R435" i="17"/>
  <c r="S435" i="17" s="1"/>
  <c r="L136" i="17"/>
  <c r="M135" i="17"/>
  <c r="M229" i="17"/>
  <c r="L230" i="17"/>
  <c r="A227" i="17"/>
  <c r="R227" i="17"/>
  <c r="R470" i="17"/>
  <c r="S470" i="17" s="1"/>
  <c r="A470" i="17"/>
  <c r="O134" i="17"/>
  <c r="N134" i="17"/>
  <c r="S226" i="17"/>
  <c r="R133" i="17"/>
  <c r="A133" i="17"/>
  <c r="R259" i="17"/>
  <c r="A259" i="17"/>
  <c r="M261" i="17"/>
  <c r="L262" i="17"/>
  <c r="O260" i="17"/>
  <c r="N260" i="17"/>
  <c r="M472" i="17"/>
  <c r="L473" i="17"/>
  <c r="M331" i="17"/>
  <c r="L332" i="17"/>
  <c r="M437" i="17"/>
  <c r="L438" i="17"/>
  <c r="M365" i="17"/>
  <c r="L366" i="17"/>
  <c r="N330" i="17"/>
  <c r="O330" i="17"/>
  <c r="N436" i="17"/>
  <c r="O436" i="17"/>
  <c r="O471" i="17" l="1"/>
  <c r="A471" i="17" s="1"/>
  <c r="O101" i="17"/>
  <c r="A101" i="17" s="1"/>
  <c r="A25" i="4"/>
  <c r="B797" i="17" a="1"/>
  <c r="B797" i="17" s="1"/>
  <c r="B805" i="17" a="1"/>
  <c r="B805" i="17" s="1"/>
  <c r="B813" i="17" a="1"/>
  <c r="B813" i="17" s="1"/>
  <c r="B821" i="17" a="1"/>
  <c r="B821" i="17" s="1"/>
  <c r="B829" i="17" a="1"/>
  <c r="B829" i="17" s="1"/>
  <c r="B798" i="17" a="1"/>
  <c r="B798" i="17" s="1"/>
  <c r="B806" i="17" a="1"/>
  <c r="B806" i="17" s="1"/>
  <c r="B814" i="17" a="1"/>
  <c r="B814" i="17" s="1"/>
  <c r="B822" i="17" a="1"/>
  <c r="B822" i="17" s="1"/>
  <c r="B799" i="17" a="1"/>
  <c r="B799" i="17" s="1"/>
  <c r="B807" i="17" a="1"/>
  <c r="B807" i="17" s="1"/>
  <c r="B815" i="17" a="1"/>
  <c r="B815" i="17" s="1"/>
  <c r="B823" i="17" a="1"/>
  <c r="B823" i="17" s="1"/>
  <c r="B795" i="17" a="1"/>
  <c r="B795" i="17" s="1"/>
  <c r="B811" i="17" a="1"/>
  <c r="B811" i="17" s="1"/>
  <c r="B800" i="17" a="1"/>
  <c r="B800" i="17" s="1"/>
  <c r="B808" i="17" a="1"/>
  <c r="B808" i="17" s="1"/>
  <c r="B816" i="17" a="1"/>
  <c r="B816" i="17" s="1"/>
  <c r="B824" i="17" a="1"/>
  <c r="B824" i="17" s="1"/>
  <c r="B826" i="17" a="1"/>
  <c r="B826" i="17" s="1"/>
  <c r="B801" i="17" a="1"/>
  <c r="B801" i="17" s="1"/>
  <c r="B809" i="17" a="1"/>
  <c r="B809" i="17" s="1"/>
  <c r="B817" i="17" a="1"/>
  <c r="B817" i="17" s="1"/>
  <c r="B825" i="17" a="1"/>
  <c r="B825" i="17" s="1"/>
  <c r="B818" i="17" a="1"/>
  <c r="B818" i="17" s="1"/>
  <c r="B794" i="17" a="1"/>
  <c r="B794" i="17" s="1"/>
  <c r="B802" i="17" a="1"/>
  <c r="B802" i="17" s="1"/>
  <c r="B810" i="17" a="1"/>
  <c r="B810" i="17" s="1"/>
  <c r="B803" i="17" a="1"/>
  <c r="B803" i="17" s="1"/>
  <c r="B827" i="17" a="1"/>
  <c r="B827" i="17" s="1"/>
  <c r="B796" i="17" a="1"/>
  <c r="B796" i="17" s="1"/>
  <c r="B804" i="17" a="1"/>
  <c r="B804" i="17" s="1"/>
  <c r="B812" i="17" a="1"/>
  <c r="B812" i="17" s="1"/>
  <c r="B820" i="17" a="1"/>
  <c r="B820" i="17" s="1"/>
  <c r="B828" i="17" a="1"/>
  <c r="B828" i="17" s="1"/>
  <c r="B819" i="17" a="1"/>
  <c r="B819" i="17" s="1"/>
  <c r="L543" i="17"/>
  <c r="L544" i="17" s="1"/>
  <c r="M69" i="17"/>
  <c r="L70" i="17"/>
  <c r="N197" i="17"/>
  <c r="O197" i="17"/>
  <c r="O68" i="17"/>
  <c r="N68" i="17"/>
  <c r="L168" i="17"/>
  <c r="M167" i="17"/>
  <c r="L199" i="17"/>
  <c r="M198" i="17"/>
  <c r="O166" i="17"/>
  <c r="N166" i="17"/>
  <c r="R31" i="17"/>
  <c r="S31" i="17" s="1"/>
  <c r="U31" i="17" s="1"/>
  <c r="A31" i="17"/>
  <c r="A165" i="17"/>
  <c r="R165" i="17"/>
  <c r="S165" i="17" s="1"/>
  <c r="M102" i="17"/>
  <c r="L103" i="17"/>
  <c r="R67" i="17"/>
  <c r="S67" i="17" s="1"/>
  <c r="A67" i="17"/>
  <c r="M33" i="17"/>
  <c r="L34" i="17"/>
  <c r="N32" i="17"/>
  <c r="O32" i="17"/>
  <c r="R196" i="17"/>
  <c r="S196" i="17" s="1"/>
  <c r="U196" i="17" s="1"/>
  <c r="A196" i="17"/>
  <c r="R100" i="17"/>
  <c r="S100" i="17" s="1"/>
  <c r="U100" i="17" s="1"/>
  <c r="M296" i="17"/>
  <c r="L297" i="17"/>
  <c r="O295" i="17"/>
  <c r="N295" i="17"/>
  <c r="R399" i="17"/>
  <c r="S399" i="17" s="1"/>
  <c r="A399" i="17"/>
  <c r="R294" i="17"/>
  <c r="S294" i="17" s="1"/>
  <c r="A294" i="17"/>
  <c r="L402" i="17"/>
  <c r="M401" i="17"/>
  <c r="O400" i="17"/>
  <c r="N400" i="17"/>
  <c r="M506" i="17"/>
  <c r="L507" i="17"/>
  <c r="M136" i="17"/>
  <c r="O136" i="17" s="1"/>
  <c r="L137" i="17"/>
  <c r="M366" i="17"/>
  <c r="L367" i="17"/>
  <c r="M332" i="17"/>
  <c r="L333" i="17"/>
  <c r="A260" i="17"/>
  <c r="R260" i="17"/>
  <c r="O331" i="17"/>
  <c r="N331" i="17"/>
  <c r="L231" i="17"/>
  <c r="M230" i="17"/>
  <c r="N542" i="17"/>
  <c r="O542" i="17"/>
  <c r="O229" i="17"/>
  <c r="N229" i="17"/>
  <c r="M473" i="17"/>
  <c r="L474" i="17"/>
  <c r="S133" i="17"/>
  <c r="U133" i="17" s="1"/>
  <c r="O135" i="17"/>
  <c r="N135" i="17"/>
  <c r="A364" i="17"/>
  <c r="R364" i="17"/>
  <c r="N472" i="17"/>
  <c r="O472" i="17"/>
  <c r="A436" i="17"/>
  <c r="R436" i="17"/>
  <c r="S436" i="17" s="1"/>
  <c r="O365" i="17"/>
  <c r="N365" i="17"/>
  <c r="M438" i="17"/>
  <c r="L439" i="17"/>
  <c r="M262" i="17"/>
  <c r="L263" i="17"/>
  <c r="S227" i="17"/>
  <c r="R228" i="17"/>
  <c r="A228" i="17"/>
  <c r="A330" i="17"/>
  <c r="R330" i="17"/>
  <c r="R471" i="17"/>
  <c r="S471" i="17" s="1"/>
  <c r="O437" i="17"/>
  <c r="N437" i="17"/>
  <c r="L578" i="17"/>
  <c r="N261" i="17"/>
  <c r="O261" i="17"/>
  <c r="R134" i="17"/>
  <c r="S134" i="17" s="1"/>
  <c r="U134" i="17" s="1"/>
  <c r="A134" i="17"/>
  <c r="R101" i="17" l="1"/>
  <c r="S101" i="17" s="1"/>
  <c r="U101" i="17" s="1"/>
  <c r="M543" i="17"/>
  <c r="N543" i="17" s="1"/>
  <c r="A26" i="4"/>
  <c r="B837" i="17" a="1"/>
  <c r="B837" i="17" s="1"/>
  <c r="B845" i="17" a="1"/>
  <c r="B845" i="17" s="1"/>
  <c r="B853" i="17" a="1"/>
  <c r="B853" i="17" s="1"/>
  <c r="B861" i="17" a="1"/>
  <c r="B861" i="17" s="1"/>
  <c r="B830" i="17" a="1"/>
  <c r="B830" i="17" s="1"/>
  <c r="B838" i="17" a="1"/>
  <c r="B838" i="17" s="1"/>
  <c r="B851" i="17" a="1"/>
  <c r="B851" i="17" s="1"/>
  <c r="B831" i="17" a="1"/>
  <c r="B831" i="17" s="1"/>
  <c r="B839" i="17" a="1"/>
  <c r="B839" i="17" s="1"/>
  <c r="B847" i="17" a="1"/>
  <c r="B847" i="17" s="1"/>
  <c r="B855" i="17" a="1"/>
  <c r="B855" i="17" s="1"/>
  <c r="B863" i="17" a="1"/>
  <c r="B863" i="17" s="1"/>
  <c r="B835" i="17" a="1"/>
  <c r="B835" i="17" s="1"/>
  <c r="B859" i="17" a="1"/>
  <c r="B859" i="17" s="1"/>
  <c r="B832" i="17" a="1"/>
  <c r="B832" i="17" s="1"/>
  <c r="B840" i="17" a="1"/>
  <c r="B840" i="17" s="1"/>
  <c r="B848" i="17" a="1"/>
  <c r="B848" i="17" s="1"/>
  <c r="B856" i="17" a="1"/>
  <c r="B856" i="17" s="1"/>
  <c r="B864" i="17" a="1"/>
  <c r="B864" i="17" s="1"/>
  <c r="B850" i="17" a="1"/>
  <c r="B850" i="17" s="1"/>
  <c r="B858" i="17" a="1"/>
  <c r="B858" i="17" s="1"/>
  <c r="B843" i="17" a="1"/>
  <c r="B843" i="17" s="1"/>
  <c r="B833" i="17" a="1"/>
  <c r="B833" i="17" s="1"/>
  <c r="B841" i="17" a="1"/>
  <c r="B841" i="17" s="1"/>
  <c r="B849" i="17" a="1"/>
  <c r="B849" i="17" s="1"/>
  <c r="B857" i="17" a="1"/>
  <c r="B857" i="17" s="1"/>
  <c r="B865" i="17" a="1"/>
  <c r="B865" i="17" s="1"/>
  <c r="B842" i="17" a="1"/>
  <c r="B842" i="17" s="1"/>
  <c r="B834" i="17" a="1"/>
  <c r="B834" i="17" s="1"/>
  <c r="B836" i="17" a="1"/>
  <c r="B836" i="17" s="1"/>
  <c r="B844" i="17" a="1"/>
  <c r="B844" i="17" s="1"/>
  <c r="B852" i="17" a="1"/>
  <c r="B852" i="17" s="1"/>
  <c r="B860" i="17" a="1"/>
  <c r="B860" i="17" s="1"/>
  <c r="B846" i="17" a="1"/>
  <c r="B846" i="17" s="1"/>
  <c r="B854" i="17" a="1"/>
  <c r="B854" i="17" s="1"/>
  <c r="B862" i="17" a="1"/>
  <c r="B862" i="17" s="1"/>
  <c r="L169" i="17"/>
  <c r="M168" i="17"/>
  <c r="N33" i="17"/>
  <c r="O33" i="17"/>
  <c r="O167" i="17"/>
  <c r="N167" i="17"/>
  <c r="R166" i="17"/>
  <c r="S166" i="17" s="1"/>
  <c r="U166" i="17" s="1"/>
  <c r="A166" i="17"/>
  <c r="M137" i="17"/>
  <c r="N137" i="17" s="1"/>
  <c r="L138" i="17"/>
  <c r="A32" i="17"/>
  <c r="R32" i="17"/>
  <c r="S32" i="17" s="1"/>
  <c r="M103" i="17"/>
  <c r="L104" i="17"/>
  <c r="O198" i="17"/>
  <c r="N198" i="17"/>
  <c r="R197" i="17"/>
  <c r="S197" i="17" s="1"/>
  <c r="U197" i="17" s="1"/>
  <c r="A197" i="17"/>
  <c r="N102" i="17"/>
  <c r="O102" i="17"/>
  <c r="M199" i="17"/>
  <c r="L200" i="17"/>
  <c r="L71" i="17"/>
  <c r="M70" i="17"/>
  <c r="R68" i="17"/>
  <c r="S68" i="17" s="1"/>
  <c r="A68" i="17"/>
  <c r="M34" i="17"/>
  <c r="L35" i="17"/>
  <c r="O69" i="17"/>
  <c r="N69" i="17"/>
  <c r="N136" i="17"/>
  <c r="A136" i="17" s="1"/>
  <c r="A400" i="17"/>
  <c r="R400" i="17"/>
  <c r="S400" i="17" s="1"/>
  <c r="R295" i="17"/>
  <c r="S295" i="17" s="1"/>
  <c r="A295" i="17"/>
  <c r="O401" i="17"/>
  <c r="N401" i="17"/>
  <c r="L298" i="17"/>
  <c r="M297" i="17"/>
  <c r="M402" i="17"/>
  <c r="L403" i="17"/>
  <c r="O296" i="17"/>
  <c r="N296" i="17"/>
  <c r="M507" i="17"/>
  <c r="L508" i="17"/>
  <c r="N506" i="17"/>
  <c r="O506" i="17"/>
  <c r="M474" i="17"/>
  <c r="L475" i="17"/>
  <c r="A331" i="17"/>
  <c r="R331" i="17"/>
  <c r="M439" i="17"/>
  <c r="L440" i="17"/>
  <c r="A135" i="17"/>
  <c r="R135" i="17"/>
  <c r="S135" i="17" s="1"/>
  <c r="U135" i="17" s="1"/>
  <c r="N473" i="17"/>
  <c r="O473" i="17"/>
  <c r="A229" i="17"/>
  <c r="R229" i="17"/>
  <c r="A437" i="17"/>
  <c r="R437" i="17"/>
  <c r="S437" i="17" s="1"/>
  <c r="N438" i="17"/>
  <c r="O438" i="17"/>
  <c r="A542" i="17"/>
  <c r="R542" i="17"/>
  <c r="S542" i="17" s="1"/>
  <c r="N230" i="17"/>
  <c r="O230" i="17"/>
  <c r="M544" i="17"/>
  <c r="L545" i="17"/>
  <c r="A261" i="17"/>
  <c r="R261" i="17"/>
  <c r="L232" i="17"/>
  <c r="M231" i="17"/>
  <c r="L614" i="17"/>
  <c r="M578" i="17"/>
  <c r="L579" i="17"/>
  <c r="S228" i="17"/>
  <c r="R472" i="17"/>
  <c r="S472" i="17" s="1"/>
  <c r="A472" i="17"/>
  <c r="M263" i="17"/>
  <c r="L264" i="17"/>
  <c r="R365" i="17"/>
  <c r="A365" i="17"/>
  <c r="M333" i="17"/>
  <c r="L334" i="17"/>
  <c r="M367" i="17"/>
  <c r="L368" i="17"/>
  <c r="O262" i="17"/>
  <c r="N262" i="17"/>
  <c r="O332" i="17"/>
  <c r="N332" i="17"/>
  <c r="O366" i="17"/>
  <c r="N366" i="17"/>
  <c r="S330" i="17"/>
  <c r="S258" i="17"/>
  <c r="O543" i="17" l="1"/>
  <c r="O137" i="17"/>
  <c r="R137" i="17" s="1"/>
  <c r="S137" i="17" s="1"/>
  <c r="U137" i="17" s="1"/>
  <c r="B869" i="17" a="1"/>
  <c r="B869" i="17" s="1"/>
  <c r="B893" i="17" a="1"/>
  <c r="B893" i="17" s="1"/>
  <c r="B894" i="17" a="1"/>
  <c r="B894" i="17" s="1"/>
  <c r="B883" i="17" a="1"/>
  <c r="B883" i="17" s="1"/>
  <c r="B899" i="17" a="1"/>
  <c r="B899" i="17" s="1"/>
  <c r="B878" i="17" a="1"/>
  <c r="B878" i="17" s="1"/>
  <c r="B886" i="17" a="1"/>
  <c r="B886" i="17" s="1"/>
  <c r="B871" i="17" a="1"/>
  <c r="B871" i="17" s="1"/>
  <c r="B879" i="17" a="1"/>
  <c r="B879" i="17" s="1"/>
  <c r="B887" i="17" a="1"/>
  <c r="B887" i="17" s="1"/>
  <c r="B895" i="17" a="1"/>
  <c r="B895" i="17" s="1"/>
  <c r="B890" i="17" a="1"/>
  <c r="B890" i="17" s="1"/>
  <c r="B872" i="17" a="1"/>
  <c r="B872" i="17" s="1"/>
  <c r="B880" i="17" a="1"/>
  <c r="B880" i="17" s="1"/>
  <c r="B888" i="17" a="1"/>
  <c r="B888" i="17" s="1"/>
  <c r="B896" i="17" a="1"/>
  <c r="B896" i="17" s="1"/>
  <c r="B866" i="17" a="1"/>
  <c r="B866" i="17" s="1"/>
  <c r="B874" i="17" a="1"/>
  <c r="B874" i="17" s="1"/>
  <c r="B875" i="17" a="1"/>
  <c r="B875" i="17" s="1"/>
  <c r="B873" i="17" a="1"/>
  <c r="B873" i="17" s="1"/>
  <c r="B881" i="17" a="1"/>
  <c r="B881" i="17" s="1"/>
  <c r="B889" i="17" a="1"/>
  <c r="B889" i="17" s="1"/>
  <c r="B897" i="17" a="1"/>
  <c r="B897" i="17" s="1"/>
  <c r="B882" i="17" a="1"/>
  <c r="B882" i="17" s="1"/>
  <c r="B898" i="17" a="1"/>
  <c r="B898" i="17" s="1"/>
  <c r="B867" i="17" a="1"/>
  <c r="B867" i="17" s="1"/>
  <c r="B868" i="17" a="1"/>
  <c r="B868" i="17" s="1"/>
  <c r="B876" i="17" a="1"/>
  <c r="B876" i="17" s="1"/>
  <c r="B884" i="17" a="1"/>
  <c r="B884" i="17" s="1"/>
  <c r="B892" i="17" a="1"/>
  <c r="B892" i="17" s="1"/>
  <c r="B900" i="17" a="1"/>
  <c r="B900" i="17" s="1"/>
  <c r="B877" i="17" a="1"/>
  <c r="B877" i="17" s="1"/>
  <c r="B885" i="17" a="1"/>
  <c r="B885" i="17" s="1"/>
  <c r="B901" i="17" a="1"/>
  <c r="B901" i="17" s="1"/>
  <c r="B870" i="17" a="1"/>
  <c r="B870" i="17" s="1"/>
  <c r="B891" i="17" a="1"/>
  <c r="B891" i="17" s="1"/>
  <c r="O103" i="17"/>
  <c r="N103" i="17"/>
  <c r="L201" i="17"/>
  <c r="M200" i="17"/>
  <c r="M104" i="17"/>
  <c r="L105" i="17"/>
  <c r="O34" i="17"/>
  <c r="N34" i="17"/>
  <c r="R102" i="17"/>
  <c r="S102" i="17" s="1"/>
  <c r="U102" i="17" s="1"/>
  <c r="A102" i="17"/>
  <c r="M35" i="17"/>
  <c r="L36" i="17"/>
  <c r="R167" i="17"/>
  <c r="S167" i="17" s="1"/>
  <c r="U167" i="17" s="1"/>
  <c r="A167" i="17"/>
  <c r="R33" i="17"/>
  <c r="S33" i="17" s="1"/>
  <c r="A33" i="17"/>
  <c r="O70" i="17"/>
  <c r="N70" i="17"/>
  <c r="R198" i="17"/>
  <c r="S198" i="17" s="1"/>
  <c r="U198" i="17" s="1"/>
  <c r="A198" i="17"/>
  <c r="M138" i="17"/>
  <c r="L139" i="17"/>
  <c r="N168" i="17"/>
  <c r="O168" i="17"/>
  <c r="N199" i="17"/>
  <c r="O199" i="17"/>
  <c r="R69" i="17"/>
  <c r="S69" i="17" s="1"/>
  <c r="A69" i="17"/>
  <c r="L72" i="17"/>
  <c r="M71" i="17"/>
  <c r="L170" i="17"/>
  <c r="M169" i="17"/>
  <c r="L650" i="17"/>
  <c r="M650" i="17" s="1"/>
  <c r="R136" i="17"/>
  <c r="S136" i="17" s="1"/>
  <c r="U136" i="17" s="1"/>
  <c r="M298" i="17"/>
  <c r="L299" i="17"/>
  <c r="A296" i="17"/>
  <c r="R296" i="17"/>
  <c r="S296" i="17" s="1"/>
  <c r="R401" i="17"/>
  <c r="S401" i="17" s="1"/>
  <c r="A401" i="17"/>
  <c r="M403" i="17"/>
  <c r="L404" i="17"/>
  <c r="O402" i="17"/>
  <c r="N402" i="17"/>
  <c r="O297" i="17"/>
  <c r="N297" i="17"/>
  <c r="N507" i="17"/>
  <c r="O507" i="17"/>
  <c r="A506" i="17"/>
  <c r="R506" i="17"/>
  <c r="M508" i="17"/>
  <c r="L509" i="17"/>
  <c r="A230" i="17"/>
  <c r="R230" i="17"/>
  <c r="N474" i="17"/>
  <c r="O474" i="17"/>
  <c r="M614" i="17"/>
  <c r="L615" i="17"/>
  <c r="A473" i="17"/>
  <c r="R473" i="17"/>
  <c r="S473" i="17" s="1"/>
  <c r="R366" i="17"/>
  <c r="A366" i="17"/>
  <c r="S331" i="17"/>
  <c r="M368" i="17"/>
  <c r="L369" i="17"/>
  <c r="M264" i="17"/>
  <c r="L265" i="17"/>
  <c r="A543" i="17"/>
  <c r="R543" i="17"/>
  <c r="S543" i="17" s="1"/>
  <c r="R438" i="17"/>
  <c r="S438" i="17" s="1"/>
  <c r="A438" i="17"/>
  <c r="A332" i="17"/>
  <c r="R332" i="17"/>
  <c r="N367" i="17"/>
  <c r="O367" i="17"/>
  <c r="O263" i="17"/>
  <c r="N263" i="17"/>
  <c r="M579" i="17"/>
  <c r="L580" i="17"/>
  <c r="O231" i="17"/>
  <c r="N231" i="17"/>
  <c r="M545" i="17"/>
  <c r="L546" i="17"/>
  <c r="M440" i="17"/>
  <c r="L441" i="17"/>
  <c r="M334" i="17"/>
  <c r="L335" i="17"/>
  <c r="N578" i="17"/>
  <c r="O578" i="17"/>
  <c r="L233" i="17"/>
  <c r="M232" i="17"/>
  <c r="O544" i="17"/>
  <c r="N544" i="17"/>
  <c r="O439" i="17"/>
  <c r="N439" i="17"/>
  <c r="A262" i="17"/>
  <c r="R262" i="17"/>
  <c r="N333" i="17"/>
  <c r="O333" i="17"/>
  <c r="S229" i="17"/>
  <c r="M475" i="17"/>
  <c r="L476" i="17"/>
  <c r="U258" i="17"/>
  <c r="S259" i="17"/>
  <c r="A137" i="17" l="1"/>
  <c r="L651" i="17"/>
  <c r="L652" i="17" s="1"/>
  <c r="L171" i="17"/>
  <c r="M170" i="17"/>
  <c r="A168" i="17"/>
  <c r="R168" i="17"/>
  <c r="S168" i="17" s="1"/>
  <c r="U168" i="17" s="1"/>
  <c r="A34" i="17"/>
  <c r="R34" i="17"/>
  <c r="S34" i="17" s="1"/>
  <c r="O71" i="17"/>
  <c r="N71" i="17"/>
  <c r="N138" i="17"/>
  <c r="O138" i="17"/>
  <c r="O104" i="17"/>
  <c r="N104" i="17"/>
  <c r="M36" i="17"/>
  <c r="L37" i="17"/>
  <c r="M37" i="17" s="1"/>
  <c r="N200" i="17"/>
  <c r="O200" i="17"/>
  <c r="M139" i="17"/>
  <c r="L140" i="17"/>
  <c r="L73" i="17"/>
  <c r="M73" i="17" s="1"/>
  <c r="M72" i="17"/>
  <c r="A70" i="17"/>
  <c r="R70" i="17"/>
  <c r="S70" i="17" s="1"/>
  <c r="N35" i="17"/>
  <c r="O35" i="17"/>
  <c r="M201" i="17"/>
  <c r="L202" i="17"/>
  <c r="R199" i="17"/>
  <c r="S199" i="17" s="1"/>
  <c r="U199" i="17" s="1"/>
  <c r="A199" i="17"/>
  <c r="R103" i="17"/>
  <c r="S103" i="17" s="1"/>
  <c r="U103" i="17" s="1"/>
  <c r="A103" i="17"/>
  <c r="M105" i="17"/>
  <c r="L106" i="17"/>
  <c r="O169" i="17"/>
  <c r="N169" i="17"/>
  <c r="L686" i="17"/>
  <c r="M404" i="17"/>
  <c r="L405" i="17"/>
  <c r="R297" i="17"/>
  <c r="S297" i="17" s="1"/>
  <c r="A297" i="17"/>
  <c r="O403" i="17"/>
  <c r="N403" i="17"/>
  <c r="R402" i="17"/>
  <c r="S402" i="17" s="1"/>
  <c r="A402" i="17"/>
  <c r="L300" i="17"/>
  <c r="M299" i="17"/>
  <c r="N298" i="17"/>
  <c r="O298" i="17"/>
  <c r="M509" i="17"/>
  <c r="L510" i="17"/>
  <c r="N508" i="17"/>
  <c r="O508" i="17"/>
  <c r="R507" i="17"/>
  <c r="A507" i="17"/>
  <c r="A367" i="17"/>
  <c r="R367" i="17"/>
  <c r="M546" i="17"/>
  <c r="L547" i="17"/>
  <c r="O475" i="17"/>
  <c r="N475" i="17"/>
  <c r="A333" i="17"/>
  <c r="R333" i="17"/>
  <c r="O545" i="17"/>
  <c r="N545" i="17"/>
  <c r="R231" i="17"/>
  <c r="A231" i="17"/>
  <c r="S332" i="17"/>
  <c r="M580" i="17"/>
  <c r="L581" i="17"/>
  <c r="M615" i="17"/>
  <c r="L616" i="17"/>
  <c r="M476" i="17"/>
  <c r="L477" i="17"/>
  <c r="A544" i="17"/>
  <c r="R544" i="17"/>
  <c r="S544" i="17" s="1"/>
  <c r="R439" i="17"/>
  <c r="S439" i="17" s="1"/>
  <c r="A439" i="17"/>
  <c r="O232" i="17"/>
  <c r="N232" i="17"/>
  <c r="M335" i="17"/>
  <c r="L336" i="17"/>
  <c r="N579" i="17"/>
  <c r="O579" i="17"/>
  <c r="M265" i="17"/>
  <c r="L266" i="17"/>
  <c r="O614" i="17"/>
  <c r="N614" i="17"/>
  <c r="N650" i="17"/>
  <c r="O650" i="17"/>
  <c r="L234" i="17"/>
  <c r="M233" i="17"/>
  <c r="N334" i="17"/>
  <c r="O334" i="17"/>
  <c r="R263" i="17"/>
  <c r="A263" i="17"/>
  <c r="O264" i="17"/>
  <c r="N264" i="17"/>
  <c r="M441" i="17"/>
  <c r="L442" i="17"/>
  <c r="M369" i="17"/>
  <c r="L370" i="17"/>
  <c r="A474" i="17"/>
  <c r="R474" i="17"/>
  <c r="S474" i="17" s="1"/>
  <c r="S230" i="17"/>
  <c r="R578" i="17"/>
  <c r="S578" i="17" s="1"/>
  <c r="A578" i="17"/>
  <c r="N440" i="17"/>
  <c r="O440" i="17"/>
  <c r="O368" i="17"/>
  <c r="N368" i="17"/>
  <c r="S260" i="17"/>
  <c r="M651" i="17" l="1"/>
  <c r="O651" i="17" s="1"/>
  <c r="O36" i="17"/>
  <c r="N36" i="17"/>
  <c r="N72" i="17"/>
  <c r="O72" i="17"/>
  <c r="R169" i="17"/>
  <c r="S169" i="17" s="1"/>
  <c r="U169" i="17" s="1"/>
  <c r="A169" i="17"/>
  <c r="N73" i="17"/>
  <c r="O73" i="17"/>
  <c r="M202" i="17"/>
  <c r="L203" i="17"/>
  <c r="M140" i="17"/>
  <c r="L141" i="17"/>
  <c r="R104" i="17"/>
  <c r="S104" i="17" s="1"/>
  <c r="U104" i="17" s="1"/>
  <c r="A104" i="17"/>
  <c r="O201" i="17"/>
  <c r="N201" i="17"/>
  <c r="N139" i="17"/>
  <c r="O139" i="17"/>
  <c r="R71" i="17"/>
  <c r="S71" i="17" s="1"/>
  <c r="A71" i="17"/>
  <c r="M106" i="17"/>
  <c r="L107" i="17"/>
  <c r="O105" i="17"/>
  <c r="N105" i="17"/>
  <c r="R35" i="17"/>
  <c r="S35" i="17" s="1"/>
  <c r="A35" i="17"/>
  <c r="R200" i="17"/>
  <c r="S200" i="17" s="1"/>
  <c r="U200" i="17" s="1"/>
  <c r="A200" i="17"/>
  <c r="N170" i="17"/>
  <c r="O170" i="17"/>
  <c r="N37" i="17"/>
  <c r="O37" i="17"/>
  <c r="R138" i="17"/>
  <c r="S138" i="17" s="1"/>
  <c r="U138" i="17" s="1"/>
  <c r="A138" i="17"/>
  <c r="L172" i="17"/>
  <c r="M171" i="17"/>
  <c r="L722" i="17"/>
  <c r="M686" i="17"/>
  <c r="L687" i="17"/>
  <c r="R403" i="17"/>
  <c r="S403" i="17" s="1"/>
  <c r="A403" i="17"/>
  <c r="R298" i="17"/>
  <c r="S298" i="17" s="1"/>
  <c r="A298" i="17"/>
  <c r="O299" i="17"/>
  <c r="N299" i="17"/>
  <c r="M405" i="17"/>
  <c r="L406" i="17"/>
  <c r="L301" i="17"/>
  <c r="M300" i="17"/>
  <c r="N404" i="17"/>
  <c r="O404" i="17"/>
  <c r="R508" i="17"/>
  <c r="A508" i="17"/>
  <c r="M510" i="17"/>
  <c r="L511" i="17"/>
  <c r="N509" i="17"/>
  <c r="O509" i="17"/>
  <c r="A545" i="17"/>
  <c r="R545" i="17"/>
  <c r="S545" i="17" s="1"/>
  <c r="M547" i="17"/>
  <c r="L548" i="17"/>
  <c r="A368" i="17"/>
  <c r="R368" i="17"/>
  <c r="M442" i="17"/>
  <c r="L443" i="17"/>
  <c r="A334" i="17"/>
  <c r="R334" i="17"/>
  <c r="M477" i="17"/>
  <c r="L478" i="17"/>
  <c r="M616" i="17"/>
  <c r="L617" i="17"/>
  <c r="O546" i="17"/>
  <c r="N546" i="17"/>
  <c r="O441" i="17"/>
  <c r="N441" i="17"/>
  <c r="N615" i="17"/>
  <c r="O615" i="17"/>
  <c r="S333" i="17"/>
  <c r="U333" i="17" s="1"/>
  <c r="N233" i="17"/>
  <c r="O233" i="17"/>
  <c r="N476" i="17"/>
  <c r="O476" i="17"/>
  <c r="M234" i="17"/>
  <c r="L235" i="17"/>
  <c r="M266" i="17"/>
  <c r="L267" i="17"/>
  <c r="M336" i="17"/>
  <c r="L337" i="17"/>
  <c r="M652" i="17"/>
  <c r="L653" i="17"/>
  <c r="A650" i="17"/>
  <c r="R650" i="17"/>
  <c r="S650" i="17" s="1"/>
  <c r="A264" i="17"/>
  <c r="R264" i="17"/>
  <c r="A614" i="17"/>
  <c r="R614" i="17"/>
  <c r="S614" i="17" s="1"/>
  <c r="N265" i="17"/>
  <c r="O265" i="17"/>
  <c r="N335" i="17"/>
  <c r="O335" i="17"/>
  <c r="A440" i="17"/>
  <c r="R440" i="17"/>
  <c r="S440" i="17" s="1"/>
  <c r="M370" i="17"/>
  <c r="L371" i="17"/>
  <c r="A232" i="17"/>
  <c r="R232" i="17"/>
  <c r="M581" i="17"/>
  <c r="L582" i="17"/>
  <c r="N369" i="17"/>
  <c r="O369" i="17"/>
  <c r="R579" i="17"/>
  <c r="S579" i="17" s="1"/>
  <c r="A579" i="17"/>
  <c r="N580" i="17"/>
  <c r="O580" i="17"/>
  <c r="S231" i="17"/>
  <c r="U231" i="17" s="1"/>
  <c r="A475" i="17"/>
  <c r="R475" i="17"/>
  <c r="S475" i="17" s="1"/>
  <c r="S261" i="17"/>
  <c r="N651" i="17" l="1"/>
  <c r="R170" i="17"/>
  <c r="S170" i="17" s="1"/>
  <c r="U170" i="17" s="1"/>
  <c r="A170" i="17"/>
  <c r="R201" i="17"/>
  <c r="S201" i="17" s="1"/>
  <c r="U201" i="17" s="1"/>
  <c r="A201" i="17"/>
  <c r="N171" i="17"/>
  <c r="O171" i="17"/>
  <c r="M107" i="17"/>
  <c r="L108" i="17"/>
  <c r="N106" i="17"/>
  <c r="O106" i="17"/>
  <c r="M141" i="17"/>
  <c r="L142" i="17"/>
  <c r="A105" i="17"/>
  <c r="R105" i="17"/>
  <c r="S105" i="17" s="1"/>
  <c r="U105" i="17" s="1"/>
  <c r="N140" i="17"/>
  <c r="O140" i="17"/>
  <c r="A72" i="17"/>
  <c r="R72" i="17"/>
  <c r="S72" i="17" s="1"/>
  <c r="A37" i="17"/>
  <c r="R37" i="17"/>
  <c r="S37" i="17" s="1"/>
  <c r="L204" i="17"/>
  <c r="M203" i="17"/>
  <c r="R36" i="17"/>
  <c r="S36" i="17" s="1"/>
  <c r="A36" i="17"/>
  <c r="A73" i="17"/>
  <c r="R73" i="17"/>
  <c r="S73" i="17" s="1"/>
  <c r="M172" i="17"/>
  <c r="L173" i="17"/>
  <c r="A139" i="17"/>
  <c r="R139" i="17"/>
  <c r="S139" i="17" s="1"/>
  <c r="O202" i="17"/>
  <c r="N202" i="17"/>
  <c r="L688" i="17"/>
  <c r="M687" i="17"/>
  <c r="N686" i="17"/>
  <c r="O686" i="17"/>
  <c r="M406" i="17"/>
  <c r="L407" i="17"/>
  <c r="O405" i="17"/>
  <c r="N405" i="17"/>
  <c r="A299" i="17"/>
  <c r="R299" i="17"/>
  <c r="S299" i="17" s="1"/>
  <c r="R404" i="17"/>
  <c r="S404" i="17" s="1"/>
  <c r="A404" i="17"/>
  <c r="O300" i="17"/>
  <c r="N300" i="17"/>
  <c r="M301" i="17"/>
  <c r="L302" i="17"/>
  <c r="M511" i="17"/>
  <c r="L512" i="17"/>
  <c r="N510" i="17"/>
  <c r="O510" i="17"/>
  <c r="A509" i="17"/>
  <c r="R509" i="17"/>
  <c r="O370" i="17"/>
  <c r="N370" i="17"/>
  <c r="R651" i="17"/>
  <c r="S651" i="17" s="1"/>
  <c r="A651" i="17"/>
  <c r="L268" i="17"/>
  <c r="M267" i="17"/>
  <c r="N266" i="17"/>
  <c r="O266" i="17"/>
  <c r="A233" i="17"/>
  <c r="R233" i="17"/>
  <c r="R615" i="17"/>
  <c r="S615" i="17" s="1"/>
  <c r="A615" i="17"/>
  <c r="M582" i="17"/>
  <c r="L583" i="17"/>
  <c r="S232" i="17"/>
  <c r="U232" i="17" s="1"/>
  <c r="L236" i="17"/>
  <c r="M235" i="17"/>
  <c r="M722" i="17"/>
  <c r="L723" i="17"/>
  <c r="R369" i="17"/>
  <c r="A369" i="17"/>
  <c r="O581" i="17"/>
  <c r="N581" i="17"/>
  <c r="R335" i="17"/>
  <c r="A335" i="17"/>
  <c r="N234" i="17"/>
  <c r="O234" i="17"/>
  <c r="M653" i="17"/>
  <c r="L654" i="17"/>
  <c r="A546" i="17"/>
  <c r="R546" i="17"/>
  <c r="S546" i="17" s="1"/>
  <c r="M617" i="17"/>
  <c r="L618" i="17"/>
  <c r="S334" i="17"/>
  <c r="M548" i="17"/>
  <c r="L549" i="17"/>
  <c r="A265" i="17"/>
  <c r="R265" i="17"/>
  <c r="N652" i="17"/>
  <c r="O652" i="17"/>
  <c r="O616" i="17"/>
  <c r="N616" i="17"/>
  <c r="N547" i="17"/>
  <c r="O547" i="17"/>
  <c r="M337" i="17"/>
  <c r="L338" i="17"/>
  <c r="A441" i="17"/>
  <c r="R441" i="17"/>
  <c r="S441" i="17" s="1"/>
  <c r="M478" i="17"/>
  <c r="L479" i="17"/>
  <c r="M443" i="17"/>
  <c r="L444" i="17"/>
  <c r="A580" i="17"/>
  <c r="R580" i="17"/>
  <c r="S580" i="17" s="1"/>
  <c r="M371" i="17"/>
  <c r="L372" i="17"/>
  <c r="N336" i="17"/>
  <c r="O336" i="17"/>
  <c r="R476" i="17"/>
  <c r="S476" i="17" s="1"/>
  <c r="A476" i="17"/>
  <c r="O477" i="17"/>
  <c r="N477" i="17"/>
  <c r="O442" i="17"/>
  <c r="N442" i="17"/>
  <c r="S262" i="17"/>
  <c r="R171" i="17" l="1"/>
  <c r="S171" i="17" s="1"/>
  <c r="U171" i="17" s="1"/>
  <c r="A171" i="17"/>
  <c r="R202" i="17"/>
  <c r="S202" i="17" s="1"/>
  <c r="U202" i="17" s="1"/>
  <c r="A202" i="17"/>
  <c r="M142" i="17"/>
  <c r="L143" i="17"/>
  <c r="O141" i="17"/>
  <c r="N141" i="17"/>
  <c r="N203" i="17"/>
  <c r="O203" i="17"/>
  <c r="A140" i="17"/>
  <c r="R140" i="17"/>
  <c r="S140" i="17" s="1"/>
  <c r="R106" i="17"/>
  <c r="S106" i="17" s="1"/>
  <c r="A106" i="17"/>
  <c r="M173" i="17"/>
  <c r="L174" i="17"/>
  <c r="L205" i="17"/>
  <c r="M204" i="17"/>
  <c r="M108" i="17"/>
  <c r="L109" i="17"/>
  <c r="M109" i="17" s="1"/>
  <c r="O172" i="17"/>
  <c r="N172" i="17"/>
  <c r="N107" i="17"/>
  <c r="O107" i="17"/>
  <c r="A686" i="17"/>
  <c r="R686" i="17"/>
  <c r="N687" i="17"/>
  <c r="O687" i="17"/>
  <c r="L689" i="17"/>
  <c r="M688" i="17"/>
  <c r="M302" i="17"/>
  <c r="L303" i="17"/>
  <c r="R405" i="17"/>
  <c r="S405" i="17" s="1"/>
  <c r="A405" i="17"/>
  <c r="N301" i="17"/>
  <c r="O301" i="17"/>
  <c r="R300" i="17"/>
  <c r="S300" i="17" s="1"/>
  <c r="A300" i="17"/>
  <c r="L408" i="17"/>
  <c r="M407" i="17"/>
  <c r="O406" i="17"/>
  <c r="N406" i="17"/>
  <c r="A510" i="17"/>
  <c r="R510" i="17"/>
  <c r="S510" i="17" s="1"/>
  <c r="M512" i="17"/>
  <c r="L513" i="17"/>
  <c r="N511" i="17"/>
  <c r="O511" i="17"/>
  <c r="N371" i="17"/>
  <c r="O371" i="17"/>
  <c r="M618" i="17"/>
  <c r="L619" i="17"/>
  <c r="O267" i="17"/>
  <c r="N267" i="17"/>
  <c r="O617" i="17"/>
  <c r="N617" i="17"/>
  <c r="L758" i="17"/>
  <c r="M723" i="17"/>
  <c r="L724" i="17"/>
  <c r="S233" i="17"/>
  <c r="U233" i="17" s="1"/>
  <c r="L269" i="17"/>
  <c r="M268" i="17"/>
  <c r="A336" i="17"/>
  <c r="R336" i="17"/>
  <c r="M479" i="17"/>
  <c r="L480" i="17"/>
  <c r="O478" i="17"/>
  <c r="N478" i="17"/>
  <c r="O722" i="17"/>
  <c r="N722" i="17"/>
  <c r="M338" i="17"/>
  <c r="L339" i="17"/>
  <c r="N337" i="17"/>
  <c r="O337" i="17"/>
  <c r="R442" i="17"/>
  <c r="S442" i="17" s="1"/>
  <c r="A442" i="17"/>
  <c r="R547" i="17"/>
  <c r="S547" i="17" s="1"/>
  <c r="A547" i="17"/>
  <c r="A652" i="17"/>
  <c r="R652" i="17"/>
  <c r="S652" i="17" s="1"/>
  <c r="N235" i="17"/>
  <c r="O235" i="17"/>
  <c r="M444" i="17"/>
  <c r="L445" i="17"/>
  <c r="N443" i="17"/>
  <c r="O443" i="17"/>
  <c r="R477" i="17"/>
  <c r="S477" i="17" s="1"/>
  <c r="A477" i="17"/>
  <c r="A616" i="17"/>
  <c r="R616" i="17"/>
  <c r="S616" i="17" s="1"/>
  <c r="M236" i="17"/>
  <c r="L237" i="17"/>
  <c r="M583" i="17"/>
  <c r="L584" i="17"/>
  <c r="R266" i="17"/>
  <c r="A266" i="17"/>
  <c r="A370" i="17"/>
  <c r="R370" i="17"/>
  <c r="O582" i="17"/>
  <c r="N582" i="17"/>
  <c r="M372" i="17"/>
  <c r="L373" i="17"/>
  <c r="M549" i="17"/>
  <c r="L550" i="17"/>
  <c r="M654" i="17"/>
  <c r="L655" i="17"/>
  <c r="R234" i="17"/>
  <c r="A234" i="17"/>
  <c r="S335" i="17"/>
  <c r="O548" i="17"/>
  <c r="N548" i="17"/>
  <c r="O653" i="17"/>
  <c r="N653" i="17"/>
  <c r="L794" i="17"/>
  <c r="A581" i="17"/>
  <c r="R581" i="17"/>
  <c r="S581" i="17" s="1"/>
  <c r="S263" i="17"/>
  <c r="S264" i="17" s="1"/>
  <c r="S265" i="17" l="1"/>
  <c r="O142" i="17"/>
  <c r="N142" i="17"/>
  <c r="M205" i="17"/>
  <c r="L206" i="17"/>
  <c r="M143" i="17"/>
  <c r="L144" i="17"/>
  <c r="M174" i="17"/>
  <c r="L175" i="17"/>
  <c r="O108" i="17"/>
  <c r="N108" i="17"/>
  <c r="R107" i="17"/>
  <c r="S107" i="17" s="1"/>
  <c r="A107" i="17"/>
  <c r="N173" i="17"/>
  <c r="O173" i="17"/>
  <c r="A203" i="17"/>
  <c r="R203" i="17"/>
  <c r="S203" i="17" s="1"/>
  <c r="U203" i="17" s="1"/>
  <c r="R172" i="17"/>
  <c r="S172" i="17" s="1"/>
  <c r="U172" i="17" s="1"/>
  <c r="A172" i="17"/>
  <c r="N204" i="17"/>
  <c r="O204" i="17"/>
  <c r="R141" i="17"/>
  <c r="S141" i="17" s="1"/>
  <c r="A141" i="17"/>
  <c r="N109" i="17"/>
  <c r="O109" i="17"/>
  <c r="O688" i="17"/>
  <c r="N688" i="17"/>
  <c r="M689" i="17"/>
  <c r="L690" i="17"/>
  <c r="R687" i="17"/>
  <c r="A687" i="17"/>
  <c r="A301" i="17"/>
  <c r="R301" i="17"/>
  <c r="S301" i="17" s="1"/>
  <c r="R406" i="17"/>
  <c r="S406" i="17" s="1"/>
  <c r="A406" i="17"/>
  <c r="O407" i="17"/>
  <c r="N407" i="17"/>
  <c r="M303" i="17"/>
  <c r="L304" i="17"/>
  <c r="M408" i="17"/>
  <c r="L409" i="17"/>
  <c r="O302" i="17"/>
  <c r="N302" i="17"/>
  <c r="O512" i="17"/>
  <c r="N512" i="17"/>
  <c r="M513" i="17"/>
  <c r="L514" i="17"/>
  <c r="R511" i="17"/>
  <c r="S511" i="17" s="1"/>
  <c r="A511" i="17"/>
  <c r="N654" i="17"/>
  <c r="O654" i="17"/>
  <c r="O549" i="17"/>
  <c r="N549" i="17"/>
  <c r="N372" i="17"/>
  <c r="O372" i="17"/>
  <c r="M584" i="17"/>
  <c r="L585" i="17"/>
  <c r="A443" i="17"/>
  <c r="R443" i="17"/>
  <c r="S443" i="17" s="1"/>
  <c r="L270" i="17"/>
  <c r="M269" i="17"/>
  <c r="O583" i="17"/>
  <c r="N583" i="17"/>
  <c r="M445" i="17"/>
  <c r="L446" i="17"/>
  <c r="R478" i="17"/>
  <c r="S478" i="17" s="1"/>
  <c r="A478" i="17"/>
  <c r="M619" i="17"/>
  <c r="L620" i="17"/>
  <c r="S234" i="17"/>
  <c r="U234" i="17" s="1"/>
  <c r="R582" i="17"/>
  <c r="S582" i="17" s="1"/>
  <c r="A582" i="17"/>
  <c r="L238" i="17"/>
  <c r="M237" i="17"/>
  <c r="N444" i="17"/>
  <c r="O444" i="17"/>
  <c r="A337" i="17"/>
  <c r="R337" i="17"/>
  <c r="R267" i="17"/>
  <c r="A267" i="17"/>
  <c r="O618" i="17"/>
  <c r="N618" i="17"/>
  <c r="M794" i="17"/>
  <c r="L795" i="17"/>
  <c r="O236" i="17"/>
  <c r="N236" i="17"/>
  <c r="L830" i="17"/>
  <c r="L340" i="17"/>
  <c r="M339" i="17"/>
  <c r="A235" i="17"/>
  <c r="R235" i="17"/>
  <c r="S235" i="17" s="1"/>
  <c r="U235" i="17" s="1"/>
  <c r="N338" i="17"/>
  <c r="O338" i="17"/>
  <c r="M724" i="17"/>
  <c r="L725" i="17"/>
  <c r="R371" i="17"/>
  <c r="A371" i="17"/>
  <c r="M480" i="17"/>
  <c r="L481" i="17"/>
  <c r="O723" i="17"/>
  <c r="N723" i="17"/>
  <c r="R548" i="17"/>
  <c r="S548" i="17" s="1"/>
  <c r="A548" i="17"/>
  <c r="O479" i="17"/>
  <c r="N479" i="17"/>
  <c r="M758" i="17"/>
  <c r="L759" i="17"/>
  <c r="R617" i="17"/>
  <c r="S617" i="17" s="1"/>
  <c r="A617" i="17"/>
  <c r="M655" i="17"/>
  <c r="L656" i="17"/>
  <c r="R653" i="17"/>
  <c r="S653" i="17" s="1"/>
  <c r="A653" i="17"/>
  <c r="M550" i="17"/>
  <c r="L551" i="17"/>
  <c r="M373" i="17"/>
  <c r="L374" i="17"/>
  <c r="A722" i="17"/>
  <c r="R722" i="17"/>
  <c r="S336" i="17"/>
  <c r="O268" i="17"/>
  <c r="N268" i="17"/>
  <c r="S266" i="17" l="1"/>
  <c r="N174" i="17"/>
  <c r="O174" i="17"/>
  <c r="R173" i="17"/>
  <c r="S173" i="17" s="1"/>
  <c r="U173" i="17" s="1"/>
  <c r="A173" i="17"/>
  <c r="R204" i="17"/>
  <c r="S204" i="17" s="1"/>
  <c r="U204" i="17" s="1"/>
  <c r="A204" i="17"/>
  <c r="M144" i="17"/>
  <c r="L145" i="17"/>
  <c r="M145" i="17" s="1"/>
  <c r="O143" i="17"/>
  <c r="N143" i="17"/>
  <c r="M206" i="17"/>
  <c r="L207" i="17"/>
  <c r="A108" i="17"/>
  <c r="R108" i="17"/>
  <c r="S108" i="17" s="1"/>
  <c r="N205" i="17"/>
  <c r="O205" i="17"/>
  <c r="A109" i="17"/>
  <c r="R109" i="17"/>
  <c r="S109" i="17" s="1"/>
  <c r="A142" i="17"/>
  <c r="R142" i="17"/>
  <c r="S142" i="17" s="1"/>
  <c r="M175" i="17"/>
  <c r="L176" i="17"/>
  <c r="L691" i="17"/>
  <c r="M690" i="17"/>
  <c r="N689" i="17"/>
  <c r="O689" i="17"/>
  <c r="A688" i="17"/>
  <c r="R688" i="17"/>
  <c r="L305" i="17"/>
  <c r="M304" i="17"/>
  <c r="N303" i="17"/>
  <c r="O303" i="17"/>
  <c r="R407" i="17"/>
  <c r="S407" i="17" s="1"/>
  <c r="A407" i="17"/>
  <c r="A302" i="17"/>
  <c r="R302" i="17"/>
  <c r="S302" i="17" s="1"/>
  <c r="M409" i="17"/>
  <c r="L410" i="17"/>
  <c r="O408" i="17"/>
  <c r="N408" i="17"/>
  <c r="M514" i="17"/>
  <c r="L515" i="17"/>
  <c r="O513" i="17"/>
  <c r="N513" i="17"/>
  <c r="R512" i="17"/>
  <c r="S512" i="17" s="1"/>
  <c r="A512" i="17"/>
  <c r="O794" i="17"/>
  <c r="N794" i="17"/>
  <c r="S337" i="17"/>
  <c r="N550" i="17"/>
  <c r="O550" i="17"/>
  <c r="A618" i="17"/>
  <c r="R618" i="17"/>
  <c r="S618" i="17" s="1"/>
  <c r="M446" i="17"/>
  <c r="L447" i="17"/>
  <c r="N269" i="17"/>
  <c r="O269" i="17"/>
  <c r="M585" i="17"/>
  <c r="L586" i="17"/>
  <c r="M759" i="17"/>
  <c r="L760" i="17"/>
  <c r="A338" i="17"/>
  <c r="R338" i="17"/>
  <c r="M830" i="17"/>
  <c r="L831" i="17"/>
  <c r="O445" i="17"/>
  <c r="N445" i="17"/>
  <c r="M270" i="17"/>
  <c r="L271" i="17"/>
  <c r="N584" i="17"/>
  <c r="O584" i="17"/>
  <c r="R268" i="17"/>
  <c r="A268" i="17"/>
  <c r="O758" i="17"/>
  <c r="N758" i="17"/>
  <c r="M481" i="17"/>
  <c r="L482" i="17"/>
  <c r="A444" i="17"/>
  <c r="R444" i="17"/>
  <c r="S444" i="17" s="1"/>
  <c r="A583" i="17"/>
  <c r="R583" i="17"/>
  <c r="S583" i="17" s="1"/>
  <c r="R654" i="17"/>
  <c r="S654" i="17" s="1"/>
  <c r="A654" i="17"/>
  <c r="M551" i="17"/>
  <c r="L552" i="17"/>
  <c r="M656" i="17"/>
  <c r="L657" i="17"/>
  <c r="A479" i="17"/>
  <c r="R479" i="17"/>
  <c r="S479" i="17" s="1"/>
  <c r="N480" i="17"/>
  <c r="O480" i="17"/>
  <c r="A236" i="17"/>
  <c r="R236" i="17"/>
  <c r="S236" i="17" s="1"/>
  <c r="U236" i="17" s="1"/>
  <c r="O655" i="17"/>
  <c r="N655" i="17"/>
  <c r="A372" i="17"/>
  <c r="R372" i="17"/>
  <c r="M374" i="17"/>
  <c r="L375" i="17"/>
  <c r="M725" i="17"/>
  <c r="L726" i="17"/>
  <c r="N339" i="17"/>
  <c r="O339" i="17"/>
  <c r="N237" i="17"/>
  <c r="O237" i="17"/>
  <c r="M620" i="17"/>
  <c r="L621" i="17"/>
  <c r="A549" i="17"/>
  <c r="R549" i="17"/>
  <c r="S549" i="17" s="1"/>
  <c r="N373" i="17"/>
  <c r="O373" i="17"/>
  <c r="A723" i="17"/>
  <c r="R723" i="17"/>
  <c r="N724" i="17"/>
  <c r="O724" i="17"/>
  <c r="M340" i="17"/>
  <c r="L341" i="17"/>
  <c r="M795" i="17"/>
  <c r="L796" i="17"/>
  <c r="L239" i="17"/>
  <c r="M238" i="17"/>
  <c r="O619" i="17"/>
  <c r="N619" i="17"/>
  <c r="S267" i="17" l="1"/>
  <c r="O175" i="17"/>
  <c r="N175" i="17"/>
  <c r="O144" i="17"/>
  <c r="N144" i="17"/>
  <c r="N145" i="17"/>
  <c r="O145" i="17"/>
  <c r="M207" i="17"/>
  <c r="L208" i="17"/>
  <c r="O206" i="17"/>
  <c r="N206" i="17"/>
  <c r="M176" i="17"/>
  <c r="L177" i="17"/>
  <c r="R143" i="17"/>
  <c r="S143" i="17" s="1"/>
  <c r="A143" i="17"/>
  <c r="R205" i="17"/>
  <c r="S205" i="17" s="1"/>
  <c r="U205" i="17" s="1"/>
  <c r="A205" i="17"/>
  <c r="R174" i="17"/>
  <c r="S174" i="17" s="1"/>
  <c r="U174" i="17" s="1"/>
  <c r="A174" i="17"/>
  <c r="R689" i="17"/>
  <c r="A689" i="17"/>
  <c r="O690" i="17"/>
  <c r="N690" i="17"/>
  <c r="M691" i="17"/>
  <c r="L692" i="17"/>
  <c r="A408" i="17"/>
  <c r="R408" i="17"/>
  <c r="S408" i="17" s="1"/>
  <c r="M410" i="17"/>
  <c r="L411" i="17"/>
  <c r="A303" i="17"/>
  <c r="R303" i="17"/>
  <c r="S303" i="17" s="1"/>
  <c r="O409" i="17"/>
  <c r="N409" i="17"/>
  <c r="N304" i="17"/>
  <c r="O304" i="17"/>
  <c r="L306" i="17"/>
  <c r="M305" i="17"/>
  <c r="A513" i="17"/>
  <c r="R513" i="17"/>
  <c r="S513" i="17" s="1"/>
  <c r="M515" i="17"/>
  <c r="L516" i="17"/>
  <c r="N514" i="17"/>
  <c r="O514" i="17"/>
  <c r="N656" i="17"/>
  <c r="O656" i="17"/>
  <c r="M482" i="17"/>
  <c r="L483" i="17"/>
  <c r="R269" i="17"/>
  <c r="A269" i="17"/>
  <c r="R655" i="17"/>
  <c r="S655" i="17" s="1"/>
  <c r="A655" i="17"/>
  <c r="N481" i="17"/>
  <c r="O481" i="17"/>
  <c r="M831" i="17"/>
  <c r="L832" i="17"/>
  <c r="M760" i="17"/>
  <c r="L761" i="17"/>
  <c r="M447" i="17"/>
  <c r="L448" i="17"/>
  <c r="R758" i="17"/>
  <c r="A758" i="17"/>
  <c r="A584" i="17"/>
  <c r="R584" i="17"/>
  <c r="S584" i="17" s="1"/>
  <c r="O830" i="17"/>
  <c r="N830" i="17"/>
  <c r="N759" i="17"/>
  <c r="O759" i="17"/>
  <c r="O446" i="17"/>
  <c r="N446" i="17"/>
  <c r="M621" i="17"/>
  <c r="L622" i="17"/>
  <c r="R339" i="17"/>
  <c r="A339" i="17"/>
  <c r="L272" i="17"/>
  <c r="M271" i="17"/>
  <c r="S338" i="17"/>
  <c r="L866" i="17"/>
  <c r="L240" i="17"/>
  <c r="M239" i="17"/>
  <c r="M796" i="17"/>
  <c r="L797" i="17"/>
  <c r="O795" i="17"/>
  <c r="N795" i="17"/>
  <c r="M341" i="17"/>
  <c r="L342" i="17"/>
  <c r="N620" i="17"/>
  <c r="O620" i="17"/>
  <c r="M726" i="17"/>
  <c r="L727" i="17"/>
  <c r="M552" i="17"/>
  <c r="L553" i="17"/>
  <c r="T101" i="17"/>
  <c r="N270" i="17"/>
  <c r="O270" i="17"/>
  <c r="O725" i="17"/>
  <c r="N725" i="17"/>
  <c r="N551" i="17"/>
  <c r="O551" i="17"/>
  <c r="R445" i="17"/>
  <c r="S445" i="17" s="1"/>
  <c r="A445" i="17"/>
  <c r="M586" i="17"/>
  <c r="L587" i="17"/>
  <c r="A619" i="17"/>
  <c r="R619" i="17"/>
  <c r="S619" i="17" s="1"/>
  <c r="R237" i="17"/>
  <c r="S237" i="17" s="1"/>
  <c r="U237" i="17" s="1"/>
  <c r="A237" i="17"/>
  <c r="L376" i="17"/>
  <c r="M375" i="17"/>
  <c r="A480" i="17"/>
  <c r="R480" i="17"/>
  <c r="S480" i="17" s="1"/>
  <c r="N585" i="17"/>
  <c r="O585" i="17"/>
  <c r="A550" i="17"/>
  <c r="R550" i="17"/>
  <c r="S550" i="17" s="1"/>
  <c r="N238" i="17"/>
  <c r="O238" i="17"/>
  <c r="N340" i="17"/>
  <c r="O340" i="17"/>
  <c r="A373" i="17"/>
  <c r="R373" i="17"/>
  <c r="A724" i="17"/>
  <c r="R724" i="17"/>
  <c r="N374" i="17"/>
  <c r="O374" i="17"/>
  <c r="M657" i="17"/>
  <c r="L658" i="17"/>
  <c r="A794" i="17"/>
  <c r="R794" i="17"/>
  <c r="S268" i="17" l="1"/>
  <c r="N207" i="17"/>
  <c r="O207" i="17"/>
  <c r="A145" i="17"/>
  <c r="R145" i="17"/>
  <c r="S145" i="17" s="1"/>
  <c r="M177" i="17"/>
  <c r="L178" i="17"/>
  <c r="R144" i="17"/>
  <c r="A144" i="17"/>
  <c r="N176" i="17"/>
  <c r="O176" i="17"/>
  <c r="A206" i="17"/>
  <c r="R206" i="17"/>
  <c r="S206" i="17" s="1"/>
  <c r="U206" i="17" s="1"/>
  <c r="R175" i="17"/>
  <c r="S175" i="17" s="1"/>
  <c r="U175" i="17" s="1"/>
  <c r="A175" i="17"/>
  <c r="M208" i="17"/>
  <c r="L209" i="17"/>
  <c r="M692" i="17"/>
  <c r="L693" i="17"/>
  <c r="O691" i="17"/>
  <c r="N691" i="17"/>
  <c r="R690" i="17"/>
  <c r="A690" i="17"/>
  <c r="N305" i="17"/>
  <c r="O305" i="17"/>
  <c r="M411" i="17"/>
  <c r="L412" i="17"/>
  <c r="M306" i="17"/>
  <c r="L307" i="17"/>
  <c r="N410" i="17"/>
  <c r="O410" i="17"/>
  <c r="A304" i="17"/>
  <c r="R304" i="17"/>
  <c r="S304" i="17" s="1"/>
  <c r="R409" i="17"/>
  <c r="S409" i="17" s="1"/>
  <c r="A409" i="17"/>
  <c r="O515" i="17"/>
  <c r="N515" i="17"/>
  <c r="L517" i="17"/>
  <c r="M516" i="17"/>
  <c r="A514" i="17"/>
  <c r="R514" i="17"/>
  <c r="S514" i="17" s="1"/>
  <c r="A238" i="17"/>
  <c r="R238" i="17"/>
  <c r="S238" i="17" s="1"/>
  <c r="U238" i="17" s="1"/>
  <c r="L377" i="17"/>
  <c r="M376" i="17"/>
  <c r="A551" i="17"/>
  <c r="R551" i="17"/>
  <c r="S551" i="17" s="1"/>
  <c r="A270" i="17"/>
  <c r="R270" i="17"/>
  <c r="M727" i="17"/>
  <c r="L728" i="17"/>
  <c r="M797" i="17"/>
  <c r="L798" i="17"/>
  <c r="M272" i="17"/>
  <c r="L273" i="17"/>
  <c r="O621" i="17"/>
  <c r="N621" i="17"/>
  <c r="R759" i="17"/>
  <c r="A759" i="17"/>
  <c r="M448" i="17"/>
  <c r="L449" i="17"/>
  <c r="M658" i="17"/>
  <c r="L659" i="17"/>
  <c r="A374" i="17"/>
  <c r="R374" i="17"/>
  <c r="S374" i="17" s="1"/>
  <c r="U374" i="17" s="1"/>
  <c r="L554" i="17"/>
  <c r="M553" i="17"/>
  <c r="O726" i="17"/>
  <c r="N726" i="17"/>
  <c r="N796" i="17"/>
  <c r="O796" i="17"/>
  <c r="R830" i="17"/>
  <c r="A830" i="17"/>
  <c r="N447" i="17"/>
  <c r="O447" i="17"/>
  <c r="R481" i="17"/>
  <c r="S481" i="17" s="1"/>
  <c r="A481" i="17"/>
  <c r="O586" i="17"/>
  <c r="N586" i="17"/>
  <c r="O657" i="17"/>
  <c r="N657" i="17"/>
  <c r="O552" i="17"/>
  <c r="N552" i="17"/>
  <c r="O239" i="17"/>
  <c r="N239" i="17"/>
  <c r="M761" i="17"/>
  <c r="L762" i="17"/>
  <c r="A340" i="17"/>
  <c r="R340" i="17"/>
  <c r="R585" i="17"/>
  <c r="S585" i="17" s="1"/>
  <c r="A585" i="17"/>
  <c r="M587" i="17"/>
  <c r="L588" i="17"/>
  <c r="R725" i="17"/>
  <c r="A725" i="17"/>
  <c r="A620" i="17"/>
  <c r="R620" i="17"/>
  <c r="S620" i="17" s="1"/>
  <c r="M240" i="17"/>
  <c r="L241" i="17"/>
  <c r="O760" i="17"/>
  <c r="N760" i="17"/>
  <c r="L343" i="17"/>
  <c r="M342" i="17"/>
  <c r="M866" i="17"/>
  <c r="L867" i="17"/>
  <c r="M832" i="17"/>
  <c r="L833" i="17"/>
  <c r="L484" i="17"/>
  <c r="M483" i="17"/>
  <c r="O341" i="17"/>
  <c r="N341" i="17"/>
  <c r="R446" i="17"/>
  <c r="S446" i="17" s="1"/>
  <c r="A446" i="17"/>
  <c r="N831" i="17"/>
  <c r="O831" i="17"/>
  <c r="N482" i="17"/>
  <c r="O482" i="17"/>
  <c r="A795" i="17"/>
  <c r="R795" i="17"/>
  <c r="S339" i="17"/>
  <c r="N375" i="17"/>
  <c r="O375" i="17"/>
  <c r="O271" i="17"/>
  <c r="N271" i="17"/>
  <c r="M622" i="17"/>
  <c r="L623" i="17"/>
  <c r="A656" i="17"/>
  <c r="R656" i="17"/>
  <c r="S656" i="17" s="1"/>
  <c r="T145" i="17" l="1"/>
  <c r="U145" i="17" s="1"/>
  <c r="S340" i="17"/>
  <c r="S269" i="17"/>
  <c r="M209" i="17"/>
  <c r="L210" i="17"/>
  <c r="N208" i="17"/>
  <c r="O208" i="17"/>
  <c r="M178" i="17"/>
  <c r="L179" i="17"/>
  <c r="N177" i="17"/>
  <c r="O177" i="17"/>
  <c r="S144" i="17"/>
  <c r="T115" i="17"/>
  <c r="U115" i="17" s="1"/>
  <c r="A176" i="17"/>
  <c r="R176" i="17"/>
  <c r="R207" i="17"/>
  <c r="A207" i="17"/>
  <c r="R691" i="17"/>
  <c r="A691" i="17"/>
  <c r="M693" i="17"/>
  <c r="L694" i="17"/>
  <c r="O692" i="17"/>
  <c r="N692" i="17"/>
  <c r="R410" i="17"/>
  <c r="S410" i="17" s="1"/>
  <c r="A410" i="17"/>
  <c r="L308" i="17"/>
  <c r="M307" i="17"/>
  <c r="N306" i="17"/>
  <c r="O306" i="17"/>
  <c r="L413" i="17"/>
  <c r="M412" i="17"/>
  <c r="N411" i="17"/>
  <c r="O411" i="17"/>
  <c r="A305" i="17"/>
  <c r="R305" i="17"/>
  <c r="S305" i="17" s="1"/>
  <c r="U305" i="17" s="1"/>
  <c r="O516" i="17"/>
  <c r="N516" i="17"/>
  <c r="M517" i="17"/>
  <c r="L518" i="17"/>
  <c r="A515" i="17"/>
  <c r="R515" i="17"/>
  <c r="S515" i="17" s="1"/>
  <c r="O342" i="17"/>
  <c r="N342" i="17"/>
  <c r="A760" i="17"/>
  <c r="R760" i="17"/>
  <c r="N761" i="17"/>
  <c r="O761" i="17"/>
  <c r="M554" i="17"/>
  <c r="L555" i="17"/>
  <c r="M728" i="17"/>
  <c r="L729" i="17"/>
  <c r="R375" i="17"/>
  <c r="S375" i="17" s="1"/>
  <c r="U375" i="17" s="1"/>
  <c r="A375" i="17"/>
  <c r="A831" i="17"/>
  <c r="R831" i="17"/>
  <c r="L344" i="17"/>
  <c r="M343" i="17"/>
  <c r="M588" i="17"/>
  <c r="L589" i="17"/>
  <c r="O727" i="17"/>
  <c r="N727" i="17"/>
  <c r="O483" i="17"/>
  <c r="N483" i="17"/>
  <c r="O587" i="17"/>
  <c r="N587" i="17"/>
  <c r="M659" i="17"/>
  <c r="L660" i="17"/>
  <c r="R621" i="17"/>
  <c r="S621" i="17" s="1"/>
  <c r="A621" i="17"/>
  <c r="N376" i="17"/>
  <c r="O376" i="17"/>
  <c r="M484" i="17"/>
  <c r="L485" i="17"/>
  <c r="A239" i="17"/>
  <c r="R239" i="17"/>
  <c r="S239" i="17" s="1"/>
  <c r="U239" i="17" s="1"/>
  <c r="O658" i="17"/>
  <c r="N658" i="17"/>
  <c r="L378" i="17"/>
  <c r="M377" i="17"/>
  <c r="A341" i="17"/>
  <c r="R341" i="17"/>
  <c r="M833" i="17"/>
  <c r="L834" i="17"/>
  <c r="R796" i="17"/>
  <c r="A796" i="17"/>
  <c r="M273" i="17"/>
  <c r="L274" i="17"/>
  <c r="M623" i="17"/>
  <c r="L624" i="17"/>
  <c r="O832" i="17"/>
  <c r="N832" i="17"/>
  <c r="A552" i="17"/>
  <c r="R552" i="17"/>
  <c r="S552" i="17" s="1"/>
  <c r="A657" i="17"/>
  <c r="R657" i="17"/>
  <c r="S657" i="17" s="1"/>
  <c r="R726" i="17"/>
  <c r="A726" i="17"/>
  <c r="N272" i="17"/>
  <c r="O272" i="17"/>
  <c r="N622" i="17"/>
  <c r="O622" i="17"/>
  <c r="M867" i="17"/>
  <c r="L868" i="17"/>
  <c r="L242" i="17"/>
  <c r="M241" i="17"/>
  <c r="A447" i="17"/>
  <c r="R447" i="17"/>
  <c r="S447" i="17" s="1"/>
  <c r="L450" i="17"/>
  <c r="M449" i="17"/>
  <c r="M798" i="17"/>
  <c r="L799" i="17"/>
  <c r="R271" i="17"/>
  <c r="S271" i="17" s="1"/>
  <c r="U271" i="17" s="1"/>
  <c r="A271" i="17"/>
  <c r="R482" i="17"/>
  <c r="S482" i="17" s="1"/>
  <c r="A482" i="17"/>
  <c r="N866" i="17"/>
  <c r="O866" i="17"/>
  <c r="N240" i="17"/>
  <c r="O240" i="17"/>
  <c r="M762" i="17"/>
  <c r="L763" i="17"/>
  <c r="A586" i="17"/>
  <c r="R586" i="17"/>
  <c r="S586" i="17" s="1"/>
  <c r="N553" i="17"/>
  <c r="O553" i="17"/>
  <c r="O448" i="17"/>
  <c r="N448" i="17"/>
  <c r="O797" i="17"/>
  <c r="N797" i="17"/>
  <c r="S341" i="17" l="1"/>
  <c r="S270" i="17"/>
  <c r="A177" i="17"/>
  <c r="R177" i="17"/>
  <c r="S177" i="17" s="1"/>
  <c r="M179" i="17"/>
  <c r="L180" i="17"/>
  <c r="S207" i="17"/>
  <c r="U207" i="17" s="1"/>
  <c r="N178" i="17"/>
  <c r="O178" i="17"/>
  <c r="S176" i="17"/>
  <c r="R208" i="17"/>
  <c r="S208" i="17" s="1"/>
  <c r="U208" i="17" s="1"/>
  <c r="A208" i="17"/>
  <c r="M210" i="17"/>
  <c r="L211" i="17"/>
  <c r="O209" i="17"/>
  <c r="N209" i="17"/>
  <c r="R692" i="17"/>
  <c r="A692" i="17"/>
  <c r="M694" i="17"/>
  <c r="L695" i="17"/>
  <c r="O693" i="17"/>
  <c r="N693" i="17"/>
  <c r="O307" i="17"/>
  <c r="N307" i="17"/>
  <c r="R411" i="17"/>
  <c r="S411" i="17" s="1"/>
  <c r="U411" i="17" s="1"/>
  <c r="A411" i="17"/>
  <c r="M308" i="17"/>
  <c r="L309" i="17"/>
  <c r="N412" i="17"/>
  <c r="O412" i="17"/>
  <c r="L414" i="17"/>
  <c r="M413" i="17"/>
  <c r="R306" i="17"/>
  <c r="S306" i="17" s="1"/>
  <c r="U306" i="17" s="1"/>
  <c r="A306" i="17"/>
  <c r="L519" i="17"/>
  <c r="M518" i="17"/>
  <c r="O517" i="17"/>
  <c r="N517" i="17"/>
  <c r="R516" i="17"/>
  <c r="S516" i="17" s="1"/>
  <c r="A516" i="17"/>
  <c r="A448" i="17"/>
  <c r="R448" i="17"/>
  <c r="S448" i="17" s="1"/>
  <c r="N449" i="17"/>
  <c r="O449" i="17"/>
  <c r="A622" i="17"/>
  <c r="R622" i="17"/>
  <c r="S622" i="17" s="1"/>
  <c r="N623" i="17"/>
  <c r="O623" i="17"/>
  <c r="L486" i="17"/>
  <c r="M485" i="17"/>
  <c r="A483" i="17"/>
  <c r="R483" i="17"/>
  <c r="S483" i="17" s="1"/>
  <c r="M589" i="17"/>
  <c r="L590" i="17"/>
  <c r="M450" i="17"/>
  <c r="L451" i="17"/>
  <c r="M274" i="17"/>
  <c r="L275" i="17"/>
  <c r="M834" i="17"/>
  <c r="L835" i="17"/>
  <c r="O377" i="17"/>
  <c r="N377" i="17"/>
  <c r="O484" i="17"/>
  <c r="N484" i="17"/>
  <c r="R376" i="17"/>
  <c r="S376" i="17" s="1"/>
  <c r="U376" i="17" s="1"/>
  <c r="A376" i="17"/>
  <c r="N588" i="17"/>
  <c r="O588" i="17"/>
  <c r="R761" i="17"/>
  <c r="A761" i="17"/>
  <c r="M868" i="17"/>
  <c r="L869" i="17"/>
  <c r="R272" i="17"/>
  <c r="S272" i="17" s="1"/>
  <c r="U272" i="17" s="1"/>
  <c r="A272" i="17"/>
  <c r="N273" i="17"/>
  <c r="O273" i="17"/>
  <c r="N833" i="17"/>
  <c r="O833" i="17"/>
  <c r="L379" i="17"/>
  <c r="M378" i="17"/>
  <c r="A587" i="17"/>
  <c r="R587" i="17"/>
  <c r="S587" i="17" s="1"/>
  <c r="N343" i="17"/>
  <c r="O343" i="17"/>
  <c r="A553" i="17"/>
  <c r="R553" i="17"/>
  <c r="S553" i="17" s="1"/>
  <c r="R240" i="17"/>
  <c r="S240" i="17" s="1"/>
  <c r="U240" i="17" s="1"/>
  <c r="A240" i="17"/>
  <c r="O867" i="17"/>
  <c r="N867" i="17"/>
  <c r="L345" i="17"/>
  <c r="M344" i="17"/>
  <c r="A727" i="17"/>
  <c r="R727" i="17"/>
  <c r="M729" i="17"/>
  <c r="L730" i="17"/>
  <c r="A866" i="17"/>
  <c r="R866" i="17"/>
  <c r="A658" i="17"/>
  <c r="R658" i="17"/>
  <c r="S658" i="17" s="1"/>
  <c r="O728" i="17"/>
  <c r="N728" i="17"/>
  <c r="A797" i="17"/>
  <c r="R797" i="17"/>
  <c r="M763" i="17"/>
  <c r="L764" i="17"/>
  <c r="M799" i="17"/>
  <c r="L800" i="17"/>
  <c r="N241" i="17"/>
  <c r="O241" i="17"/>
  <c r="M660" i="17"/>
  <c r="L661" i="17"/>
  <c r="M555" i="17"/>
  <c r="L556" i="17"/>
  <c r="A342" i="17"/>
  <c r="R342" i="17"/>
  <c r="S342" i="17" s="1"/>
  <c r="O762" i="17"/>
  <c r="N762" i="17"/>
  <c r="N798" i="17"/>
  <c r="O798" i="17"/>
  <c r="M242" i="17"/>
  <c r="L243" i="17"/>
  <c r="A832" i="17"/>
  <c r="R832" i="17"/>
  <c r="M624" i="17"/>
  <c r="L625" i="17"/>
  <c r="N659" i="17"/>
  <c r="O659" i="17"/>
  <c r="O554" i="17"/>
  <c r="N554" i="17"/>
  <c r="A178" i="17" l="1"/>
  <c r="R178" i="17"/>
  <c r="M211" i="17"/>
  <c r="L212" i="17"/>
  <c r="N210" i="17"/>
  <c r="O210" i="17"/>
  <c r="M180" i="17"/>
  <c r="L181" i="17"/>
  <c r="M181" i="17" s="1"/>
  <c r="N179" i="17"/>
  <c r="O179" i="17"/>
  <c r="A209" i="17"/>
  <c r="R209" i="17"/>
  <c r="A693" i="17"/>
  <c r="R693" i="17"/>
  <c r="M695" i="17"/>
  <c r="L696" i="17"/>
  <c r="N694" i="17"/>
  <c r="O694" i="17"/>
  <c r="A412" i="17"/>
  <c r="R412" i="17"/>
  <c r="S412" i="17" s="1"/>
  <c r="U412" i="17" s="1"/>
  <c r="L310" i="17"/>
  <c r="M309" i="17"/>
  <c r="N308" i="17"/>
  <c r="O308" i="17"/>
  <c r="N413" i="17"/>
  <c r="O413" i="17"/>
  <c r="L415" i="17"/>
  <c r="M414" i="17"/>
  <c r="R307" i="17"/>
  <c r="S307" i="17" s="1"/>
  <c r="U307" i="17" s="1"/>
  <c r="A307" i="17"/>
  <c r="A517" i="17"/>
  <c r="R517" i="17"/>
  <c r="S517" i="17" s="1"/>
  <c r="N518" i="17"/>
  <c r="O518" i="17"/>
  <c r="M519" i="17"/>
  <c r="L520" i="17"/>
  <c r="O242" i="17"/>
  <c r="N242" i="17"/>
  <c r="O555" i="17"/>
  <c r="N555" i="17"/>
  <c r="M869" i="17"/>
  <c r="L870" i="17"/>
  <c r="M835" i="17"/>
  <c r="L836" i="17"/>
  <c r="M590" i="17"/>
  <c r="L591" i="17"/>
  <c r="R554" i="17"/>
  <c r="S554" i="17" s="1"/>
  <c r="A554" i="17"/>
  <c r="R728" i="17"/>
  <c r="A728" i="17"/>
  <c r="A343" i="17"/>
  <c r="R343" i="17"/>
  <c r="S343" i="17" s="1"/>
  <c r="R833" i="17"/>
  <c r="A833" i="17"/>
  <c r="O868" i="17"/>
  <c r="N868" i="17"/>
  <c r="N834" i="17"/>
  <c r="O834" i="17"/>
  <c r="O589" i="17"/>
  <c r="N589" i="17"/>
  <c r="A449" i="17"/>
  <c r="R449" i="17"/>
  <c r="S449" i="17" s="1"/>
  <c r="U449" i="17" s="1"/>
  <c r="R798" i="17"/>
  <c r="A798" i="17"/>
  <c r="A241" i="17"/>
  <c r="R241" i="17"/>
  <c r="S241" i="17" s="1"/>
  <c r="U241" i="17" s="1"/>
  <c r="R867" i="17"/>
  <c r="A867" i="17"/>
  <c r="L276" i="17"/>
  <c r="M275" i="17"/>
  <c r="M625" i="17"/>
  <c r="L626" i="17"/>
  <c r="A762" i="17"/>
  <c r="R762" i="17"/>
  <c r="M661" i="17"/>
  <c r="L662" i="17"/>
  <c r="M800" i="17"/>
  <c r="L801" i="17"/>
  <c r="M730" i="17"/>
  <c r="L731" i="17"/>
  <c r="R273" i="17"/>
  <c r="S273" i="17" s="1"/>
  <c r="U273" i="17" s="1"/>
  <c r="A273" i="17"/>
  <c r="O274" i="17"/>
  <c r="N274" i="17"/>
  <c r="N624" i="17"/>
  <c r="O624" i="17"/>
  <c r="N660" i="17"/>
  <c r="O660" i="17"/>
  <c r="N799" i="17"/>
  <c r="O799" i="17"/>
  <c r="N729" i="17"/>
  <c r="O729" i="17"/>
  <c r="R484" i="17"/>
  <c r="S484" i="17" s="1"/>
  <c r="A484" i="17"/>
  <c r="L452" i="17"/>
  <c r="M451" i="17"/>
  <c r="M764" i="17"/>
  <c r="L765" i="17"/>
  <c r="N344" i="17"/>
  <c r="O344" i="17"/>
  <c r="A588" i="17"/>
  <c r="R588" i="17"/>
  <c r="S588" i="17" s="1"/>
  <c r="N450" i="17"/>
  <c r="O450" i="17"/>
  <c r="A623" i="17"/>
  <c r="R623" i="17"/>
  <c r="S623" i="17" s="1"/>
  <c r="R659" i="17"/>
  <c r="S659" i="17" s="1"/>
  <c r="A659" i="17"/>
  <c r="O763" i="17"/>
  <c r="N763" i="17"/>
  <c r="M345" i="17"/>
  <c r="L346" i="17"/>
  <c r="N378" i="17"/>
  <c r="O378" i="17"/>
  <c r="A377" i="17"/>
  <c r="R377" i="17"/>
  <c r="S377" i="17" s="1"/>
  <c r="U377" i="17" s="1"/>
  <c r="O485" i="17"/>
  <c r="N485" i="17"/>
  <c r="M243" i="17"/>
  <c r="L244" i="17"/>
  <c r="M556" i="17"/>
  <c r="L557" i="17"/>
  <c r="M379" i="17"/>
  <c r="L380" i="17"/>
  <c r="L487" i="17"/>
  <c r="M486" i="17"/>
  <c r="O181" i="17" l="1"/>
  <c r="N181" i="17"/>
  <c r="R210" i="17"/>
  <c r="S210" i="17" s="1"/>
  <c r="U210" i="17" s="1"/>
  <c r="A210" i="17"/>
  <c r="O180" i="17"/>
  <c r="N180" i="17"/>
  <c r="S209" i="17"/>
  <c r="U209" i="17" s="1"/>
  <c r="M212" i="17"/>
  <c r="L213" i="17"/>
  <c r="N211" i="17"/>
  <c r="O211" i="17"/>
  <c r="S178" i="17"/>
  <c r="A179" i="17"/>
  <c r="R179" i="17"/>
  <c r="S179" i="17" s="1"/>
  <c r="R694" i="17"/>
  <c r="A694" i="17"/>
  <c r="M696" i="17"/>
  <c r="L697" i="17"/>
  <c r="O695" i="17"/>
  <c r="N695" i="17"/>
  <c r="R308" i="17"/>
  <c r="S308" i="17" s="1"/>
  <c r="U308" i="17" s="1"/>
  <c r="A308" i="17"/>
  <c r="N309" i="17"/>
  <c r="O309" i="17"/>
  <c r="L311" i="17"/>
  <c r="M310" i="17"/>
  <c r="O414" i="17"/>
  <c r="N414" i="17"/>
  <c r="M415" i="17"/>
  <c r="L416" i="17"/>
  <c r="R413" i="17"/>
  <c r="S413" i="17" s="1"/>
  <c r="U413" i="17" s="1"/>
  <c r="A413" i="17"/>
  <c r="L521" i="17"/>
  <c r="M520" i="17"/>
  <c r="N519" i="17"/>
  <c r="O519" i="17"/>
  <c r="A518" i="17"/>
  <c r="R518" i="17"/>
  <c r="S518" i="17" s="1"/>
  <c r="M244" i="17"/>
  <c r="N244" i="17" s="1"/>
  <c r="L245" i="17"/>
  <c r="M346" i="17"/>
  <c r="L347" i="17"/>
  <c r="N451" i="17"/>
  <c r="O451" i="17"/>
  <c r="M801" i="17"/>
  <c r="L802" i="17"/>
  <c r="M870" i="17"/>
  <c r="L871" i="17"/>
  <c r="N243" i="17"/>
  <c r="O243" i="17"/>
  <c r="O345" i="17"/>
  <c r="N345" i="17"/>
  <c r="R450" i="17"/>
  <c r="S450" i="17" s="1"/>
  <c r="U450" i="17" s="1"/>
  <c r="A450" i="17"/>
  <c r="L453" i="17"/>
  <c r="M452" i="17"/>
  <c r="R799" i="17"/>
  <c r="A799" i="17"/>
  <c r="O800" i="17"/>
  <c r="N800" i="17"/>
  <c r="O869" i="17"/>
  <c r="N869" i="17"/>
  <c r="O486" i="17"/>
  <c r="N486" i="17"/>
  <c r="A274" i="17"/>
  <c r="R274" i="17"/>
  <c r="S274" i="17" s="1"/>
  <c r="U274" i="17" s="1"/>
  <c r="M662" i="17"/>
  <c r="L663" i="17"/>
  <c r="R589" i="17"/>
  <c r="S589" i="17" s="1"/>
  <c r="A589" i="17"/>
  <c r="R555" i="17"/>
  <c r="S555" i="17" s="1"/>
  <c r="A555" i="17"/>
  <c r="A660" i="17"/>
  <c r="R660" i="17"/>
  <c r="S660" i="17" s="1"/>
  <c r="O661" i="17"/>
  <c r="N661" i="17"/>
  <c r="L488" i="17"/>
  <c r="M487" i="17"/>
  <c r="L381" i="17"/>
  <c r="M380" i="17"/>
  <c r="A485" i="17"/>
  <c r="R485" i="17"/>
  <c r="S485" i="17" s="1"/>
  <c r="M765" i="17"/>
  <c r="L766" i="17"/>
  <c r="O275" i="17"/>
  <c r="N275" i="17"/>
  <c r="M591" i="17"/>
  <c r="L592" i="17"/>
  <c r="A242" i="17"/>
  <c r="R242" i="17"/>
  <c r="S242" i="17" s="1"/>
  <c r="U242" i="17" s="1"/>
  <c r="O379" i="17"/>
  <c r="N379" i="17"/>
  <c r="A378" i="17"/>
  <c r="R378" i="17"/>
  <c r="S378" i="17" s="1"/>
  <c r="U378" i="17" s="1"/>
  <c r="N764" i="17"/>
  <c r="O764" i="17"/>
  <c r="A729" i="17"/>
  <c r="R729" i="17"/>
  <c r="A624" i="17"/>
  <c r="R624" i="17"/>
  <c r="S624" i="17" s="1"/>
  <c r="M276" i="17"/>
  <c r="L277" i="17"/>
  <c r="A834" i="17"/>
  <c r="R834" i="17"/>
  <c r="N590" i="17"/>
  <c r="O590" i="17"/>
  <c r="M557" i="17"/>
  <c r="L558" i="17"/>
  <c r="R763" i="17"/>
  <c r="A763" i="17"/>
  <c r="L732" i="17"/>
  <c r="M731" i="17"/>
  <c r="M626" i="17"/>
  <c r="L627" i="17"/>
  <c r="A868" i="17"/>
  <c r="R868" i="17"/>
  <c r="M836" i="17"/>
  <c r="L837" i="17"/>
  <c r="N556" i="17"/>
  <c r="O556" i="17"/>
  <c r="R344" i="17"/>
  <c r="S344" i="17" s="1"/>
  <c r="A344" i="17"/>
  <c r="N730" i="17"/>
  <c r="O730" i="17"/>
  <c r="O625" i="17"/>
  <c r="N625" i="17"/>
  <c r="N835" i="17"/>
  <c r="O835" i="17"/>
  <c r="M245" i="17" l="1"/>
  <c r="O245" i="17" s="1"/>
  <c r="L246" i="17"/>
  <c r="A180" i="17"/>
  <c r="R180" i="17"/>
  <c r="A211" i="17"/>
  <c r="R211" i="17"/>
  <c r="M213" i="17"/>
  <c r="L214" i="17"/>
  <c r="O212" i="17"/>
  <c r="N212" i="17"/>
  <c r="R181" i="17"/>
  <c r="S181" i="17" s="1"/>
  <c r="S182" i="17" s="1"/>
  <c r="S183" i="17" s="1"/>
  <c r="S184" i="17" s="1"/>
  <c r="S185" i="17" s="1"/>
  <c r="S186" i="17" s="1"/>
  <c r="S187" i="17" s="1"/>
  <c r="S188" i="17" s="1"/>
  <c r="S189" i="17" s="1"/>
  <c r="S190" i="17" s="1"/>
  <c r="S191" i="17" s="1"/>
  <c r="S192" i="17" s="1"/>
  <c r="S193" i="17" s="1"/>
  <c r="A181" i="17"/>
  <c r="R695" i="17"/>
  <c r="A695" i="17"/>
  <c r="L698" i="17"/>
  <c r="M697" i="17"/>
  <c r="N696" i="17"/>
  <c r="O696" i="17"/>
  <c r="L417" i="17"/>
  <c r="M416" i="17"/>
  <c r="O415" i="17"/>
  <c r="N415" i="17"/>
  <c r="R309" i="17"/>
  <c r="S309" i="17" s="1"/>
  <c r="U309" i="17" s="1"/>
  <c r="A309" i="17"/>
  <c r="A414" i="17"/>
  <c r="R414" i="17"/>
  <c r="S414" i="17" s="1"/>
  <c r="U414" i="17" s="1"/>
  <c r="N310" i="17"/>
  <c r="O310" i="17"/>
  <c r="M311" i="17"/>
  <c r="L312" i="17"/>
  <c r="A519" i="17"/>
  <c r="R519" i="17"/>
  <c r="S519" i="17" s="1"/>
  <c r="O244" i="17"/>
  <c r="R244" i="17" s="1"/>
  <c r="S244" i="17" s="1"/>
  <c r="N520" i="17"/>
  <c r="O520" i="17"/>
  <c r="M521" i="17"/>
  <c r="L522" i="17"/>
  <c r="N380" i="17"/>
  <c r="O380" i="17"/>
  <c r="R869" i="17"/>
  <c r="A869" i="17"/>
  <c r="O452" i="17"/>
  <c r="N452" i="17"/>
  <c r="M871" i="17"/>
  <c r="L872" i="17"/>
  <c r="A590" i="17"/>
  <c r="R590" i="17"/>
  <c r="S590" i="17" s="1"/>
  <c r="L382" i="17"/>
  <c r="M381" i="17"/>
  <c r="M453" i="17"/>
  <c r="L454" i="17"/>
  <c r="O870" i="17"/>
  <c r="N870" i="17"/>
  <c r="R451" i="17"/>
  <c r="S451" i="17" s="1"/>
  <c r="U451" i="17" s="1"/>
  <c r="A451" i="17"/>
  <c r="M627" i="17"/>
  <c r="L628" i="17"/>
  <c r="O487" i="17"/>
  <c r="N487" i="17"/>
  <c r="R800" i="17"/>
  <c r="A800" i="17"/>
  <c r="L348" i="17"/>
  <c r="M347" i="17"/>
  <c r="A730" i="17"/>
  <c r="R730" i="17"/>
  <c r="R835" i="17"/>
  <c r="A835" i="17"/>
  <c r="N626" i="17"/>
  <c r="O626" i="17"/>
  <c r="L489" i="17"/>
  <c r="M488" i="17"/>
  <c r="O346" i="17"/>
  <c r="N346" i="17"/>
  <c r="A556" i="17"/>
  <c r="R556" i="17"/>
  <c r="S556" i="17" s="1"/>
  <c r="M837" i="17"/>
  <c r="L838" i="17"/>
  <c r="N731" i="17"/>
  <c r="O731" i="17"/>
  <c r="L559" i="17"/>
  <c r="M558" i="17"/>
  <c r="A379" i="17"/>
  <c r="R379" i="17"/>
  <c r="S379" i="17" s="1"/>
  <c r="U379" i="17" s="1"/>
  <c r="L593" i="17"/>
  <c r="M592" i="17"/>
  <c r="A275" i="17"/>
  <c r="R275" i="17"/>
  <c r="S275" i="17" s="1"/>
  <c r="U275" i="17" s="1"/>
  <c r="A661" i="17"/>
  <c r="R661" i="17"/>
  <c r="S661" i="17" s="1"/>
  <c r="A345" i="17"/>
  <c r="R345" i="17"/>
  <c r="S345" i="17" s="1"/>
  <c r="O836" i="17"/>
  <c r="N836" i="17"/>
  <c r="M732" i="17"/>
  <c r="L733" i="17"/>
  <c r="N557" i="17"/>
  <c r="O557" i="17"/>
  <c r="R764" i="17"/>
  <c r="A764" i="17"/>
  <c r="O591" i="17"/>
  <c r="N591" i="17"/>
  <c r="R625" i="17"/>
  <c r="S625" i="17" s="1"/>
  <c r="A625" i="17"/>
  <c r="M277" i="17"/>
  <c r="L278" i="17"/>
  <c r="M766" i="17"/>
  <c r="L767" i="17"/>
  <c r="M663" i="17"/>
  <c r="L664" i="17"/>
  <c r="A486" i="17"/>
  <c r="R486" i="17"/>
  <c r="S486" i="17" s="1"/>
  <c r="M802" i="17"/>
  <c r="L803" i="17"/>
  <c r="N276" i="17"/>
  <c r="O276" i="17"/>
  <c r="N765" i="17"/>
  <c r="O765" i="17"/>
  <c r="O662" i="17"/>
  <c r="N662" i="17"/>
  <c r="R243" i="17"/>
  <c r="S243" i="17" s="1"/>
  <c r="U243" i="17" s="1"/>
  <c r="A243" i="17"/>
  <c r="O801" i="17"/>
  <c r="N801" i="17"/>
  <c r="M246" i="17" l="1"/>
  <c r="L247" i="17"/>
  <c r="N245" i="17"/>
  <c r="R245" i="17" s="1"/>
  <c r="S245" i="17" s="1"/>
  <c r="A212" i="17"/>
  <c r="R212" i="17"/>
  <c r="S212" i="17" s="1"/>
  <c r="M214" i="17"/>
  <c r="L215" i="17"/>
  <c r="N213" i="17"/>
  <c r="O213" i="17"/>
  <c r="S211" i="17"/>
  <c r="U211" i="17" s="1"/>
  <c r="S180" i="17"/>
  <c r="T156" i="17"/>
  <c r="U156" i="17" s="1"/>
  <c r="A244" i="17"/>
  <c r="R696" i="17"/>
  <c r="A696" i="17"/>
  <c r="N697" i="17"/>
  <c r="O697" i="17"/>
  <c r="M698" i="17"/>
  <c r="L699" i="17"/>
  <c r="R310" i="17"/>
  <c r="S310" i="17" s="1"/>
  <c r="U310" i="17" s="1"/>
  <c r="A310" i="17"/>
  <c r="A415" i="17"/>
  <c r="R415" i="17"/>
  <c r="S415" i="17" s="1"/>
  <c r="U415" i="17" s="1"/>
  <c r="O416" i="17"/>
  <c r="N416" i="17"/>
  <c r="L418" i="17"/>
  <c r="M417" i="17"/>
  <c r="M312" i="17"/>
  <c r="L313" i="17"/>
  <c r="N311" i="17"/>
  <c r="O311" i="17"/>
  <c r="L523" i="17"/>
  <c r="M522" i="17"/>
  <c r="N521" i="17"/>
  <c r="O521" i="17"/>
  <c r="R520" i="17"/>
  <c r="S520" i="17" s="1"/>
  <c r="A520" i="17"/>
  <c r="M803" i="17"/>
  <c r="L804" i="17"/>
  <c r="A591" i="17"/>
  <c r="R591" i="17"/>
  <c r="S591" i="17" s="1"/>
  <c r="R836" i="17"/>
  <c r="A836" i="17"/>
  <c r="M628" i="17"/>
  <c r="L629" i="17"/>
  <c r="L455" i="17"/>
  <c r="M454" i="17"/>
  <c r="A452" i="17"/>
  <c r="R452" i="17"/>
  <c r="S452" i="17" s="1"/>
  <c r="U452" i="17" s="1"/>
  <c r="N802" i="17"/>
  <c r="O802" i="17"/>
  <c r="O627" i="17"/>
  <c r="N627" i="17"/>
  <c r="N453" i="17"/>
  <c r="O453" i="17"/>
  <c r="O558" i="17"/>
  <c r="N558" i="17"/>
  <c r="N347" i="17"/>
  <c r="O347" i="17"/>
  <c r="O381" i="17"/>
  <c r="N381" i="17"/>
  <c r="A276" i="17"/>
  <c r="R276" i="17"/>
  <c r="S276" i="17" s="1"/>
  <c r="U276" i="17" s="1"/>
  <c r="L560" i="17"/>
  <c r="M559" i="17"/>
  <c r="L349" i="17"/>
  <c r="M348" i="17"/>
  <c r="L383" i="17"/>
  <c r="M382" i="17"/>
  <c r="L665" i="17"/>
  <c r="M664" i="17"/>
  <c r="M767" i="17"/>
  <c r="L768" i="17"/>
  <c r="M278" i="17"/>
  <c r="L279" i="17"/>
  <c r="R346" i="17"/>
  <c r="S346" i="17" s="1"/>
  <c r="U346" i="17" s="1"/>
  <c r="A346" i="17"/>
  <c r="R801" i="17"/>
  <c r="A801" i="17"/>
  <c r="N663" i="17"/>
  <c r="O663" i="17"/>
  <c r="N766" i="17"/>
  <c r="O766" i="17"/>
  <c r="N277" i="17"/>
  <c r="O277" i="17"/>
  <c r="A557" i="17"/>
  <c r="R557" i="17"/>
  <c r="S557" i="17" s="1"/>
  <c r="A731" i="17"/>
  <c r="R731" i="17"/>
  <c r="A626" i="17"/>
  <c r="R626" i="17"/>
  <c r="S626" i="17" s="1"/>
  <c r="R662" i="17"/>
  <c r="S662" i="17" s="1"/>
  <c r="A662" i="17"/>
  <c r="U244" i="17"/>
  <c r="M733" i="17"/>
  <c r="L734" i="17"/>
  <c r="N592" i="17"/>
  <c r="O592" i="17"/>
  <c r="M838" i="17"/>
  <c r="L839" i="17"/>
  <c r="N488" i="17"/>
  <c r="O488" i="17"/>
  <c r="R487" i="17"/>
  <c r="S487" i="17" s="1"/>
  <c r="A487" i="17"/>
  <c r="R870" i="17"/>
  <c r="A870" i="17"/>
  <c r="M872" i="17"/>
  <c r="L873" i="17"/>
  <c r="R765" i="17"/>
  <c r="A765" i="17"/>
  <c r="O732" i="17"/>
  <c r="N732" i="17"/>
  <c r="L594" i="17"/>
  <c r="M593" i="17"/>
  <c r="O837" i="17"/>
  <c r="N837" i="17"/>
  <c r="M489" i="17"/>
  <c r="L490" i="17"/>
  <c r="N871" i="17"/>
  <c r="O871" i="17"/>
  <c r="A380" i="17"/>
  <c r="R380" i="17"/>
  <c r="S380" i="17" s="1"/>
  <c r="U380" i="17" s="1"/>
  <c r="A245" i="17" l="1"/>
  <c r="M247" i="17"/>
  <c r="L248" i="17"/>
  <c r="O246" i="17"/>
  <c r="N246" i="17"/>
  <c r="A213" i="17"/>
  <c r="R213" i="17"/>
  <c r="M215" i="17"/>
  <c r="L216" i="17"/>
  <c r="N214" i="17"/>
  <c r="O214" i="17"/>
  <c r="M699" i="17"/>
  <c r="L700" i="17"/>
  <c r="O698" i="17"/>
  <c r="N698" i="17"/>
  <c r="A697" i="17"/>
  <c r="R697" i="17"/>
  <c r="M313" i="17"/>
  <c r="L314" i="17"/>
  <c r="N417" i="17"/>
  <c r="O417" i="17"/>
  <c r="L419" i="17"/>
  <c r="M418" i="17"/>
  <c r="N312" i="17"/>
  <c r="O312" i="17"/>
  <c r="A416" i="17"/>
  <c r="R416" i="17"/>
  <c r="S416" i="17" s="1"/>
  <c r="U416" i="17" s="1"/>
  <c r="A311" i="17"/>
  <c r="R311" i="17"/>
  <c r="S311" i="17" s="1"/>
  <c r="U311" i="17" s="1"/>
  <c r="A521" i="17"/>
  <c r="R521" i="17"/>
  <c r="S521" i="17" s="1"/>
  <c r="N522" i="17"/>
  <c r="O522" i="17"/>
  <c r="L524" i="17"/>
  <c r="M523" i="17"/>
  <c r="N593" i="17"/>
  <c r="O593" i="17"/>
  <c r="M279" i="17"/>
  <c r="L280" i="17"/>
  <c r="O348" i="17"/>
  <c r="N348" i="17"/>
  <c r="R381" i="17"/>
  <c r="A381" i="17"/>
  <c r="L595" i="17"/>
  <c r="M594" i="17"/>
  <c r="A592" i="17"/>
  <c r="R592" i="17"/>
  <c r="A663" i="17"/>
  <c r="R663" i="17"/>
  <c r="N278" i="17"/>
  <c r="O278" i="17"/>
  <c r="M349" i="17"/>
  <c r="L350" i="17"/>
  <c r="L491" i="17"/>
  <c r="M490" i="17"/>
  <c r="A732" i="17"/>
  <c r="R732" i="17"/>
  <c r="L735" i="17"/>
  <c r="M734" i="17"/>
  <c r="L769" i="17"/>
  <c r="M768" i="17"/>
  <c r="N489" i="17"/>
  <c r="O489" i="17"/>
  <c r="O733" i="17"/>
  <c r="N733" i="17"/>
  <c r="O767" i="17"/>
  <c r="N767" i="17"/>
  <c r="R347" i="17"/>
  <c r="S347" i="17" s="1"/>
  <c r="U347" i="17" s="1"/>
  <c r="A347" i="17"/>
  <c r="M873" i="17"/>
  <c r="L874" i="17"/>
  <c r="N664" i="17"/>
  <c r="O664" i="17"/>
  <c r="N559" i="17"/>
  <c r="O559" i="17"/>
  <c r="N454" i="17"/>
  <c r="O454" i="17"/>
  <c r="N872" i="17"/>
  <c r="O872" i="17"/>
  <c r="A488" i="17"/>
  <c r="R488" i="17"/>
  <c r="A277" i="17"/>
  <c r="R277" i="17"/>
  <c r="S277" i="17" s="1"/>
  <c r="U277" i="17" s="1"/>
  <c r="M665" i="17"/>
  <c r="L666" i="17"/>
  <c r="L561" i="17"/>
  <c r="M560" i="17"/>
  <c r="R453" i="17"/>
  <c r="A453" i="17"/>
  <c r="A802" i="17"/>
  <c r="R802" i="17"/>
  <c r="M455" i="17"/>
  <c r="L456" i="17"/>
  <c r="A837" i="17"/>
  <c r="R837" i="17"/>
  <c r="M839" i="17"/>
  <c r="L840" i="17"/>
  <c r="O382" i="17"/>
  <c r="N382" i="17"/>
  <c r="R558" i="17"/>
  <c r="A558" i="17"/>
  <c r="A627" i="17"/>
  <c r="R627" i="17"/>
  <c r="M629" i="17"/>
  <c r="L630" i="17"/>
  <c r="M804" i="17"/>
  <c r="L805" i="17"/>
  <c r="R871" i="17"/>
  <c r="A871" i="17"/>
  <c r="O838" i="17"/>
  <c r="N838" i="17"/>
  <c r="A766" i="17"/>
  <c r="R766" i="17"/>
  <c r="M383" i="17"/>
  <c r="L384" i="17"/>
  <c r="N628" i="17"/>
  <c r="O628" i="17"/>
  <c r="N803" i="17"/>
  <c r="O803" i="17"/>
  <c r="M248" i="17" l="1"/>
  <c r="L249" i="17"/>
  <c r="O247" i="17"/>
  <c r="N247" i="17"/>
  <c r="R246" i="17"/>
  <c r="S246" i="17" s="1"/>
  <c r="A246" i="17"/>
  <c r="A214" i="17"/>
  <c r="R214" i="17"/>
  <c r="S214" i="17" s="1"/>
  <c r="L217" i="17"/>
  <c r="M217" i="17" s="1"/>
  <c r="M216" i="17"/>
  <c r="O215" i="17"/>
  <c r="N215" i="17"/>
  <c r="S213" i="17"/>
  <c r="A698" i="17"/>
  <c r="R698" i="17"/>
  <c r="S698" i="17" s="1"/>
  <c r="U698" i="17" s="1"/>
  <c r="L701" i="17"/>
  <c r="M700" i="17"/>
  <c r="O699" i="17"/>
  <c r="N699" i="17"/>
  <c r="R417" i="17"/>
  <c r="S417" i="17" s="1"/>
  <c r="U417" i="17" s="1"/>
  <c r="A417" i="17"/>
  <c r="A312" i="17"/>
  <c r="R312" i="17"/>
  <c r="S312" i="17" s="1"/>
  <c r="U312" i="17" s="1"/>
  <c r="O418" i="17"/>
  <c r="N418" i="17"/>
  <c r="M314" i="17"/>
  <c r="L315" i="17"/>
  <c r="L420" i="17"/>
  <c r="M419" i="17"/>
  <c r="N313" i="17"/>
  <c r="O313" i="17"/>
  <c r="O523" i="17"/>
  <c r="N523" i="17"/>
  <c r="M524" i="17"/>
  <c r="L525" i="17"/>
  <c r="A522" i="17"/>
  <c r="R522" i="17"/>
  <c r="S522" i="17" s="1"/>
  <c r="M280" i="17"/>
  <c r="N280" i="17" s="1"/>
  <c r="L281" i="17"/>
  <c r="N804" i="17"/>
  <c r="O804" i="17"/>
  <c r="O839" i="17"/>
  <c r="N839" i="17"/>
  <c r="O665" i="17"/>
  <c r="N665" i="17"/>
  <c r="R872" i="17"/>
  <c r="A872" i="17"/>
  <c r="O873" i="17"/>
  <c r="N873" i="17"/>
  <c r="N768" i="17"/>
  <c r="O768" i="17"/>
  <c r="L351" i="17"/>
  <c r="M350" i="17"/>
  <c r="O594" i="17"/>
  <c r="N594" i="17"/>
  <c r="A348" i="17"/>
  <c r="R348" i="17"/>
  <c r="S348" i="17" s="1"/>
  <c r="U348" i="17" s="1"/>
  <c r="R838" i="17"/>
  <c r="A838" i="17"/>
  <c r="L631" i="17"/>
  <c r="M630" i="17"/>
  <c r="M769" i="17"/>
  <c r="L770" i="17"/>
  <c r="O349" i="17"/>
  <c r="N349" i="17"/>
  <c r="M595" i="17"/>
  <c r="L596" i="17"/>
  <c r="N629" i="17"/>
  <c r="O629" i="17"/>
  <c r="A559" i="17"/>
  <c r="R559" i="17"/>
  <c r="N490" i="17"/>
  <c r="O490" i="17"/>
  <c r="S592" i="17"/>
  <c r="M384" i="17"/>
  <c r="L385" i="17"/>
  <c r="S627" i="17"/>
  <c r="A382" i="17"/>
  <c r="R382" i="17"/>
  <c r="S382" i="17" s="1"/>
  <c r="U382" i="17" s="1"/>
  <c r="L492" i="17"/>
  <c r="M491" i="17"/>
  <c r="A278" i="17"/>
  <c r="R278" i="17"/>
  <c r="S278" i="17" s="1"/>
  <c r="U278" i="17" s="1"/>
  <c r="N279" i="17"/>
  <c r="O279" i="17"/>
  <c r="A803" i="17"/>
  <c r="R803" i="17"/>
  <c r="O383" i="17"/>
  <c r="N383" i="17"/>
  <c r="S453" i="17"/>
  <c r="U453" i="17" s="1"/>
  <c r="A664" i="17"/>
  <c r="R664" i="17"/>
  <c r="A767" i="17"/>
  <c r="R767" i="17"/>
  <c r="A733" i="17"/>
  <c r="R733" i="17"/>
  <c r="M456" i="17"/>
  <c r="L457" i="17"/>
  <c r="O560" i="17"/>
  <c r="N560" i="17"/>
  <c r="S488" i="17"/>
  <c r="U488" i="17" s="1"/>
  <c r="A593" i="17"/>
  <c r="R593" i="17"/>
  <c r="S593" i="17" s="1"/>
  <c r="R628" i="17"/>
  <c r="A628" i="17"/>
  <c r="S558" i="17"/>
  <c r="O455" i="17"/>
  <c r="N455" i="17"/>
  <c r="M561" i="17"/>
  <c r="L562" i="17"/>
  <c r="A454" i="17"/>
  <c r="R454" i="17"/>
  <c r="S454" i="17" s="1"/>
  <c r="U454" i="17" s="1"/>
  <c r="O734" i="17"/>
  <c r="N734" i="17"/>
  <c r="S663" i="17"/>
  <c r="M805" i="17"/>
  <c r="L806" i="17"/>
  <c r="M840" i="17"/>
  <c r="L841" i="17"/>
  <c r="L667" i="17"/>
  <c r="M666" i="17"/>
  <c r="M874" i="17"/>
  <c r="L875" i="17"/>
  <c r="R489" i="17"/>
  <c r="S489" i="17" s="1"/>
  <c r="U489" i="17" s="1"/>
  <c r="A489" i="17"/>
  <c r="L736" i="17"/>
  <c r="M735" i="17"/>
  <c r="S381" i="17"/>
  <c r="U381" i="17" s="1"/>
  <c r="S628" i="17" l="1"/>
  <c r="S559" i="17"/>
  <c r="A247" i="17"/>
  <c r="R247" i="17"/>
  <c r="S247" i="17" s="1"/>
  <c r="S664" i="17"/>
  <c r="M281" i="17"/>
  <c r="N281" i="17" s="1"/>
  <c r="L282" i="17"/>
  <c r="M249" i="17"/>
  <c r="L250" i="17"/>
  <c r="O248" i="17"/>
  <c r="N248" i="17"/>
  <c r="R215" i="17"/>
  <c r="A215" i="17"/>
  <c r="N216" i="17"/>
  <c r="O216" i="17"/>
  <c r="O217" i="17"/>
  <c r="N217" i="17"/>
  <c r="O280" i="17"/>
  <c r="R280" i="17" s="1"/>
  <c r="S280" i="17" s="1"/>
  <c r="U280" i="17" s="1"/>
  <c r="R699" i="17"/>
  <c r="S699" i="17" s="1"/>
  <c r="U699" i="17" s="1"/>
  <c r="A699" i="17"/>
  <c r="O700" i="17"/>
  <c r="N700" i="17"/>
  <c r="L702" i="17"/>
  <c r="M701" i="17"/>
  <c r="M420" i="17"/>
  <c r="L421" i="17"/>
  <c r="O419" i="17"/>
  <c r="N419" i="17"/>
  <c r="L316" i="17"/>
  <c r="M315" i="17"/>
  <c r="N314" i="17"/>
  <c r="O314" i="17"/>
  <c r="A418" i="17"/>
  <c r="R418" i="17"/>
  <c r="S418" i="17" s="1"/>
  <c r="U418" i="17" s="1"/>
  <c r="R313" i="17"/>
  <c r="S313" i="17" s="1"/>
  <c r="U313" i="17" s="1"/>
  <c r="A313" i="17"/>
  <c r="L526" i="17"/>
  <c r="M525" i="17"/>
  <c r="O524" i="17"/>
  <c r="N524" i="17"/>
  <c r="R523" i="17"/>
  <c r="S523" i="17" s="1"/>
  <c r="A523" i="17"/>
  <c r="L668" i="17"/>
  <c r="M667" i="17"/>
  <c r="M806" i="17"/>
  <c r="L807" i="17"/>
  <c r="L386" i="17"/>
  <c r="M385" i="17"/>
  <c r="A629" i="17"/>
  <c r="R629" i="17"/>
  <c r="M631" i="17"/>
  <c r="L632" i="17"/>
  <c r="A665" i="17"/>
  <c r="R665" i="17"/>
  <c r="N805" i="17"/>
  <c r="O805" i="17"/>
  <c r="A560" i="17"/>
  <c r="R560" i="17"/>
  <c r="O384" i="17"/>
  <c r="N384" i="17"/>
  <c r="M770" i="17"/>
  <c r="L771" i="17"/>
  <c r="R594" i="17"/>
  <c r="S594" i="17" s="1"/>
  <c r="A594" i="17"/>
  <c r="N491" i="17"/>
  <c r="O491" i="17"/>
  <c r="N769" i="17"/>
  <c r="O769" i="17"/>
  <c r="R873" i="17"/>
  <c r="A873" i="17"/>
  <c r="A839" i="17"/>
  <c r="R839" i="17"/>
  <c r="M875" i="17"/>
  <c r="L876" i="17"/>
  <c r="M562" i="17"/>
  <c r="L563" i="17"/>
  <c r="L458" i="17"/>
  <c r="M457" i="17"/>
  <c r="L493" i="17"/>
  <c r="M492" i="17"/>
  <c r="N874" i="17"/>
  <c r="O874" i="17"/>
  <c r="O561" i="17"/>
  <c r="N561" i="17"/>
  <c r="N456" i="17"/>
  <c r="O456" i="17"/>
  <c r="A734" i="17"/>
  <c r="R734" i="17"/>
  <c r="S734" i="17" s="1"/>
  <c r="U734" i="17" s="1"/>
  <c r="A455" i="17"/>
  <c r="R455" i="17"/>
  <c r="S455" i="17" s="1"/>
  <c r="U455" i="17" s="1"/>
  <c r="A279" i="17"/>
  <c r="R279" i="17"/>
  <c r="S279" i="17" s="1"/>
  <c r="U279" i="17" s="1"/>
  <c r="M596" i="17"/>
  <c r="L597" i="17"/>
  <c r="N350" i="17"/>
  <c r="O350" i="17"/>
  <c r="R768" i="17"/>
  <c r="A768" i="17"/>
  <c r="O735" i="17"/>
  <c r="N735" i="17"/>
  <c r="L737" i="17"/>
  <c r="M736" i="17"/>
  <c r="M841" i="17"/>
  <c r="L842" i="17"/>
  <c r="R383" i="17"/>
  <c r="A383" i="17"/>
  <c r="R490" i="17"/>
  <c r="S490" i="17" s="1"/>
  <c r="U490" i="17" s="1"/>
  <c r="A490" i="17"/>
  <c r="N595" i="17"/>
  <c r="O595" i="17"/>
  <c r="L352" i="17"/>
  <c r="M351" i="17"/>
  <c r="N666" i="17"/>
  <c r="O666" i="17"/>
  <c r="O840" i="17"/>
  <c r="N840" i="17"/>
  <c r="R349" i="17"/>
  <c r="S349" i="17" s="1"/>
  <c r="U349" i="17" s="1"/>
  <c r="A349" i="17"/>
  <c r="O630" i="17"/>
  <c r="N630" i="17"/>
  <c r="A804" i="17"/>
  <c r="R804" i="17"/>
  <c r="A280" i="17" l="1"/>
  <c r="S629" i="17"/>
  <c r="O281" i="17"/>
  <c r="R281" i="17" s="1"/>
  <c r="S281" i="17" s="1"/>
  <c r="U281" i="17" s="1"/>
  <c r="M250" i="17"/>
  <c r="L251" i="17"/>
  <c r="N249" i="17"/>
  <c r="O249" i="17"/>
  <c r="M282" i="17"/>
  <c r="L283" i="17"/>
  <c r="R248" i="17"/>
  <c r="S248" i="17" s="1"/>
  <c r="A248" i="17"/>
  <c r="R217" i="17"/>
  <c r="S217" i="17" s="1"/>
  <c r="A217" i="17"/>
  <c r="R216" i="17"/>
  <c r="S216" i="17" s="1"/>
  <c r="A216" i="17"/>
  <c r="S215" i="17"/>
  <c r="O701" i="17"/>
  <c r="N701" i="17"/>
  <c r="L703" i="17"/>
  <c r="M702" i="17"/>
  <c r="R700" i="17"/>
  <c r="S700" i="17" s="1"/>
  <c r="U700" i="17" s="1"/>
  <c r="A700" i="17"/>
  <c r="N315" i="17"/>
  <c r="O315" i="17"/>
  <c r="M316" i="17"/>
  <c r="L317" i="17"/>
  <c r="A419" i="17"/>
  <c r="R419" i="17"/>
  <c r="S419" i="17" s="1"/>
  <c r="U419" i="17" s="1"/>
  <c r="M421" i="17"/>
  <c r="L422" i="17"/>
  <c r="A314" i="17"/>
  <c r="R314" i="17"/>
  <c r="S314" i="17" s="1"/>
  <c r="U314" i="17" s="1"/>
  <c r="O420" i="17"/>
  <c r="N420" i="17"/>
  <c r="A524" i="17"/>
  <c r="R524" i="17"/>
  <c r="S524" i="17" s="1"/>
  <c r="U524" i="17" s="1"/>
  <c r="O525" i="17"/>
  <c r="N525" i="17"/>
  <c r="M526" i="17"/>
  <c r="L527" i="17"/>
  <c r="M352" i="17"/>
  <c r="N352" i="17" s="1"/>
  <c r="L353" i="17"/>
  <c r="R595" i="17"/>
  <c r="A595" i="17"/>
  <c r="R840" i="17"/>
  <c r="A840" i="17"/>
  <c r="M842" i="17"/>
  <c r="L843" i="17"/>
  <c r="O457" i="17"/>
  <c r="N457" i="17"/>
  <c r="S560" i="17"/>
  <c r="U560" i="17" s="1"/>
  <c r="A874" i="17"/>
  <c r="R874" i="17"/>
  <c r="N351" i="17"/>
  <c r="O351" i="17"/>
  <c r="O841" i="17"/>
  <c r="N841" i="17"/>
  <c r="A350" i="17"/>
  <c r="R350" i="17"/>
  <c r="S350" i="17" s="1"/>
  <c r="U350" i="17" s="1"/>
  <c r="L598" i="17"/>
  <c r="M597" i="17"/>
  <c r="O492" i="17"/>
  <c r="N492" i="17"/>
  <c r="M458" i="17"/>
  <c r="L459" i="17"/>
  <c r="A491" i="17"/>
  <c r="R491" i="17"/>
  <c r="R805" i="17"/>
  <c r="A805" i="17"/>
  <c r="L633" i="17"/>
  <c r="M632" i="17"/>
  <c r="O385" i="17"/>
  <c r="N385" i="17"/>
  <c r="R666" i="17"/>
  <c r="A666" i="17"/>
  <c r="O736" i="17"/>
  <c r="N736" i="17"/>
  <c r="N596" i="17"/>
  <c r="O596" i="17"/>
  <c r="M493" i="17"/>
  <c r="L494" i="17"/>
  <c r="M563" i="17"/>
  <c r="L564" i="17"/>
  <c r="S665" i="17"/>
  <c r="O631" i="17"/>
  <c r="N631" i="17"/>
  <c r="M386" i="17"/>
  <c r="L387" i="17"/>
  <c r="O562" i="17"/>
  <c r="N562" i="17"/>
  <c r="L772" i="17"/>
  <c r="M771" i="17"/>
  <c r="M807" i="17"/>
  <c r="L808" i="17"/>
  <c r="M876" i="17"/>
  <c r="L877" i="17"/>
  <c r="R769" i="17"/>
  <c r="A769" i="17"/>
  <c r="N770" i="17"/>
  <c r="O770" i="17"/>
  <c r="O806" i="17"/>
  <c r="N806" i="17"/>
  <c r="R630" i="17"/>
  <c r="A630" i="17"/>
  <c r="A456" i="17"/>
  <c r="R456" i="17"/>
  <c r="R561" i="17"/>
  <c r="S561" i="17" s="1"/>
  <c r="U561" i="17" s="1"/>
  <c r="A561" i="17"/>
  <c r="N875" i="17"/>
  <c r="O875" i="17"/>
  <c r="R384" i="17"/>
  <c r="S384" i="17" s="1"/>
  <c r="U384" i="17" s="1"/>
  <c r="A384" i="17"/>
  <c r="O667" i="17"/>
  <c r="N667" i="17"/>
  <c r="M737" i="17"/>
  <c r="L738" i="17"/>
  <c r="S383" i="17"/>
  <c r="U383" i="17" s="1"/>
  <c r="R735" i="17"/>
  <c r="A735" i="17"/>
  <c r="M668" i="17"/>
  <c r="L669" i="17"/>
  <c r="A281" i="17" l="1"/>
  <c r="T191" i="17"/>
  <c r="U191" i="17" s="1"/>
  <c r="T200" i="17"/>
  <c r="O352" i="17"/>
  <c r="A352" i="17" s="1"/>
  <c r="M353" i="17"/>
  <c r="N353" i="17" s="1"/>
  <c r="L354" i="17"/>
  <c r="M283" i="17"/>
  <c r="L284" i="17"/>
  <c r="O282" i="17"/>
  <c r="N282" i="17"/>
  <c r="M317" i="17"/>
  <c r="N317" i="17" s="1"/>
  <c r="L318" i="17"/>
  <c r="R249" i="17"/>
  <c r="S249" i="17" s="1"/>
  <c r="A249" i="17"/>
  <c r="M251" i="17"/>
  <c r="L252" i="17"/>
  <c r="S666" i="17"/>
  <c r="O250" i="17"/>
  <c r="N250" i="17"/>
  <c r="O702" i="17"/>
  <c r="N702" i="17"/>
  <c r="M703" i="17"/>
  <c r="L704" i="17"/>
  <c r="R701" i="17"/>
  <c r="S701" i="17" s="1"/>
  <c r="U701" i="17" s="1"/>
  <c r="A701" i="17"/>
  <c r="N316" i="17"/>
  <c r="O316" i="17"/>
  <c r="L423" i="17"/>
  <c r="M422" i="17"/>
  <c r="N421" i="17"/>
  <c r="O421" i="17"/>
  <c r="A315" i="17"/>
  <c r="R315" i="17"/>
  <c r="R420" i="17"/>
  <c r="S420" i="17" s="1"/>
  <c r="U420" i="17" s="1"/>
  <c r="A420" i="17"/>
  <c r="L528" i="17"/>
  <c r="M527" i="17"/>
  <c r="N526" i="17"/>
  <c r="O526" i="17"/>
  <c r="R525" i="17"/>
  <c r="S525" i="17" s="1"/>
  <c r="U525" i="17" s="1"/>
  <c r="A525" i="17"/>
  <c r="A667" i="17"/>
  <c r="R667" i="17"/>
  <c r="R875" i="17"/>
  <c r="A875" i="17"/>
  <c r="A770" i="17"/>
  <c r="R770" i="17"/>
  <c r="N876" i="17"/>
  <c r="O876" i="17"/>
  <c r="L599" i="17"/>
  <c r="M598" i="17"/>
  <c r="M843" i="17"/>
  <c r="L844" i="17"/>
  <c r="R385" i="17"/>
  <c r="A385" i="17"/>
  <c r="O842" i="17"/>
  <c r="N842" i="17"/>
  <c r="M387" i="17"/>
  <c r="L388" i="17"/>
  <c r="L565" i="17"/>
  <c r="M564" i="17"/>
  <c r="S595" i="17"/>
  <c r="N386" i="17"/>
  <c r="O386" i="17"/>
  <c r="O563" i="17"/>
  <c r="N563" i="17"/>
  <c r="A596" i="17"/>
  <c r="R596" i="17"/>
  <c r="O632" i="17"/>
  <c r="N632" i="17"/>
  <c r="S491" i="17"/>
  <c r="U491" i="17" s="1"/>
  <c r="L460" i="17"/>
  <c r="M459" i="17"/>
  <c r="S456" i="17"/>
  <c r="U456" i="17" s="1"/>
  <c r="A631" i="17"/>
  <c r="R631" i="17"/>
  <c r="M633" i="17"/>
  <c r="L634" i="17"/>
  <c r="O458" i="17"/>
  <c r="N458" i="17"/>
  <c r="R351" i="17"/>
  <c r="S351" i="17" s="1"/>
  <c r="U351" i="17" s="1"/>
  <c r="A351" i="17"/>
  <c r="A457" i="17"/>
  <c r="R457" i="17"/>
  <c r="S630" i="17"/>
  <c r="M808" i="17"/>
  <c r="L809" i="17"/>
  <c r="R562" i="17"/>
  <c r="S562" i="17" s="1"/>
  <c r="U562" i="17" s="1"/>
  <c r="A562" i="17"/>
  <c r="L495" i="17"/>
  <c r="M494" i="17"/>
  <c r="A492" i="17"/>
  <c r="R492" i="17"/>
  <c r="A841" i="17"/>
  <c r="R841" i="17"/>
  <c r="L670" i="17"/>
  <c r="M669" i="17"/>
  <c r="S735" i="17"/>
  <c r="U735" i="17" s="1"/>
  <c r="M738" i="17"/>
  <c r="L739" i="17"/>
  <c r="A806" i="17"/>
  <c r="R806" i="17"/>
  <c r="O807" i="17"/>
  <c r="N807" i="17"/>
  <c r="O771" i="17"/>
  <c r="N771" i="17"/>
  <c r="N493" i="17"/>
  <c r="O493" i="17"/>
  <c r="R736" i="17"/>
  <c r="A736" i="17"/>
  <c r="O668" i="17"/>
  <c r="N668" i="17"/>
  <c r="O737" i="17"/>
  <c r="N737" i="17"/>
  <c r="M877" i="17"/>
  <c r="L878" i="17"/>
  <c r="L773" i="17"/>
  <c r="M772" i="17"/>
  <c r="N597" i="17"/>
  <c r="O597" i="17"/>
  <c r="R352" i="17" l="1"/>
  <c r="S352" i="17" s="1"/>
  <c r="U352" i="17" s="1"/>
  <c r="O353" i="17"/>
  <c r="A353" i="17" s="1"/>
  <c r="O317" i="17"/>
  <c r="R317" i="17" s="1"/>
  <c r="S317" i="17" s="1"/>
  <c r="U317" i="17" s="1"/>
  <c r="A282" i="17"/>
  <c r="R282" i="17"/>
  <c r="S282" i="17" s="1"/>
  <c r="M252" i="17"/>
  <c r="L253" i="17"/>
  <c r="M253" i="17" s="1"/>
  <c r="O251" i="17"/>
  <c r="N251" i="17"/>
  <c r="M284" i="17"/>
  <c r="L285" i="17"/>
  <c r="O283" i="17"/>
  <c r="N283" i="17"/>
  <c r="M354" i="17"/>
  <c r="L355" i="17"/>
  <c r="R250" i="17"/>
  <c r="S250" i="17" s="1"/>
  <c r="A250" i="17"/>
  <c r="M318" i="17"/>
  <c r="L319" i="17"/>
  <c r="L705" i="17"/>
  <c r="M704" i="17"/>
  <c r="O703" i="17"/>
  <c r="N703" i="17"/>
  <c r="R702" i="17"/>
  <c r="S702" i="17" s="1"/>
  <c r="U702" i="17" s="1"/>
  <c r="A702" i="17"/>
  <c r="A421" i="17"/>
  <c r="R421" i="17"/>
  <c r="S421" i="17" s="1"/>
  <c r="U421" i="17" s="1"/>
  <c r="N422" i="17"/>
  <c r="O422" i="17"/>
  <c r="S315" i="17"/>
  <c r="U315" i="17" s="1"/>
  <c r="L424" i="17"/>
  <c r="M423" i="17"/>
  <c r="A316" i="17"/>
  <c r="R316" i="17"/>
  <c r="S316" i="17" s="1"/>
  <c r="U316" i="17" s="1"/>
  <c r="R526" i="17"/>
  <c r="S526" i="17" s="1"/>
  <c r="U526" i="17" s="1"/>
  <c r="A526" i="17"/>
  <c r="N527" i="17"/>
  <c r="O527" i="17"/>
  <c r="L529" i="17"/>
  <c r="M528" i="17"/>
  <c r="M388" i="17"/>
  <c r="N388" i="17" s="1"/>
  <c r="L389" i="17"/>
  <c r="M460" i="17"/>
  <c r="N460" i="17" s="1"/>
  <c r="L461" i="17"/>
  <c r="M739" i="17"/>
  <c r="L740" i="17"/>
  <c r="N669" i="17"/>
  <c r="O669" i="17"/>
  <c r="O877" i="17"/>
  <c r="N877" i="17"/>
  <c r="A458" i="17"/>
  <c r="R458" i="17"/>
  <c r="A386" i="17"/>
  <c r="R386" i="17"/>
  <c r="S386" i="17" s="1"/>
  <c r="U386" i="17" s="1"/>
  <c r="O387" i="17"/>
  <c r="N387" i="17"/>
  <c r="S770" i="17"/>
  <c r="U770" i="17" s="1"/>
  <c r="S596" i="17"/>
  <c r="L845" i="17"/>
  <c r="M844" i="17"/>
  <c r="N598" i="17"/>
  <c r="O598" i="17"/>
  <c r="R737" i="17"/>
  <c r="A737" i="17"/>
  <c r="S492" i="17"/>
  <c r="U492" i="17" s="1"/>
  <c r="M634" i="17"/>
  <c r="L635" i="17"/>
  <c r="N843" i="17"/>
  <c r="O843" i="17"/>
  <c r="L600" i="17"/>
  <c r="M599" i="17"/>
  <c r="R597" i="17"/>
  <c r="S597" i="17" s="1"/>
  <c r="U597" i="17" s="1"/>
  <c r="A597" i="17"/>
  <c r="R493" i="17"/>
  <c r="S493" i="17" s="1"/>
  <c r="U493" i="17" s="1"/>
  <c r="A493" i="17"/>
  <c r="R771" i="17"/>
  <c r="S771" i="17" s="1"/>
  <c r="U771" i="17" s="1"/>
  <c r="A771" i="17"/>
  <c r="S806" i="17"/>
  <c r="U806" i="17" s="1"/>
  <c r="S736" i="17"/>
  <c r="U736" i="17" s="1"/>
  <c r="R807" i="17"/>
  <c r="S807" i="17" s="1"/>
  <c r="U807" i="17" s="1"/>
  <c r="A807" i="17"/>
  <c r="N633" i="17"/>
  <c r="O633" i="17"/>
  <c r="A563" i="17"/>
  <c r="R563" i="17"/>
  <c r="A842" i="17"/>
  <c r="R842" i="17"/>
  <c r="S842" i="17" s="1"/>
  <c r="U842" i="17" s="1"/>
  <c r="L774" i="17"/>
  <c r="M773" i="17"/>
  <c r="O772" i="17"/>
  <c r="N772" i="17"/>
  <c r="S385" i="17"/>
  <c r="U385" i="17" s="1"/>
  <c r="L810" i="17"/>
  <c r="M809" i="17"/>
  <c r="N564" i="17"/>
  <c r="O564" i="17"/>
  <c r="N738" i="17"/>
  <c r="O738" i="17"/>
  <c r="L671" i="17"/>
  <c r="M670" i="17"/>
  <c r="N494" i="17"/>
  <c r="O494" i="17"/>
  <c r="N808" i="17"/>
  <c r="O808" i="17"/>
  <c r="S457" i="17"/>
  <c r="U457" i="17" s="1"/>
  <c r="O459" i="17"/>
  <c r="N459" i="17"/>
  <c r="L566" i="17"/>
  <c r="M565" i="17"/>
  <c r="S667" i="17"/>
  <c r="A668" i="17"/>
  <c r="R668" i="17"/>
  <c r="M878" i="17"/>
  <c r="L879" i="17"/>
  <c r="M495" i="17"/>
  <c r="L496" i="17"/>
  <c r="S631" i="17"/>
  <c r="A632" i="17"/>
  <c r="R632" i="17"/>
  <c r="A876" i="17"/>
  <c r="R876" i="17"/>
  <c r="R353" i="17" l="1"/>
  <c r="S353" i="17" s="1"/>
  <c r="U353" i="17" s="1"/>
  <c r="A317" i="17"/>
  <c r="M319" i="17"/>
  <c r="L320" i="17"/>
  <c r="M285" i="17"/>
  <c r="L286" i="17"/>
  <c r="N318" i="17"/>
  <c r="O318" i="17"/>
  <c r="O284" i="17"/>
  <c r="N284" i="17"/>
  <c r="M461" i="17"/>
  <c r="N461" i="17" s="1"/>
  <c r="L462" i="17"/>
  <c r="R251" i="17"/>
  <c r="S251" i="17" s="1"/>
  <c r="A251" i="17"/>
  <c r="M389" i="17"/>
  <c r="O389" i="17" s="1"/>
  <c r="L390" i="17"/>
  <c r="M355" i="17"/>
  <c r="L356" i="17"/>
  <c r="O253" i="17"/>
  <c r="N253" i="17"/>
  <c r="N354" i="17"/>
  <c r="O354" i="17"/>
  <c r="N252" i="17"/>
  <c r="O252" i="17"/>
  <c r="A283" i="17"/>
  <c r="R283" i="17"/>
  <c r="S283" i="17" s="1"/>
  <c r="O460" i="17"/>
  <c r="R460" i="17" s="1"/>
  <c r="S460" i="17" s="1"/>
  <c r="U460" i="17" s="1"/>
  <c r="A703" i="17"/>
  <c r="R703" i="17"/>
  <c r="S703" i="17" s="1"/>
  <c r="U703" i="17" s="1"/>
  <c r="O388" i="17"/>
  <c r="A388" i="17" s="1"/>
  <c r="O704" i="17"/>
  <c r="N704" i="17"/>
  <c r="L706" i="17"/>
  <c r="M705" i="17"/>
  <c r="R422" i="17"/>
  <c r="S422" i="17" s="1"/>
  <c r="U422" i="17" s="1"/>
  <c r="A422" i="17"/>
  <c r="O423" i="17"/>
  <c r="N423" i="17"/>
  <c r="M424" i="17"/>
  <c r="L425" i="17"/>
  <c r="N528" i="17"/>
  <c r="O528" i="17"/>
  <c r="M529" i="17"/>
  <c r="L530" i="17"/>
  <c r="A527" i="17"/>
  <c r="R527" i="17"/>
  <c r="S527" i="17" s="1"/>
  <c r="U527" i="17" s="1"/>
  <c r="O461" i="17"/>
  <c r="M496" i="17"/>
  <c r="O496" i="17" s="1"/>
  <c r="L497" i="17"/>
  <c r="S737" i="17"/>
  <c r="U737" i="17" s="1"/>
  <c r="A738" i="17"/>
  <c r="R738" i="17"/>
  <c r="N773" i="17"/>
  <c r="O773" i="17"/>
  <c r="R843" i="17"/>
  <c r="A843" i="17"/>
  <c r="O878" i="17"/>
  <c r="N878" i="17"/>
  <c r="M810" i="17"/>
  <c r="L811" i="17"/>
  <c r="L880" i="17"/>
  <c r="M879" i="17"/>
  <c r="R494" i="17"/>
  <c r="A494" i="17"/>
  <c r="N809" i="17"/>
  <c r="O809" i="17"/>
  <c r="A633" i="17"/>
  <c r="R633" i="17"/>
  <c r="S255" i="17"/>
  <c r="S256" i="17" s="1"/>
  <c r="S257" i="17" s="1"/>
  <c r="S632" i="17"/>
  <c r="S668" i="17"/>
  <c r="L775" i="17"/>
  <c r="M774" i="17"/>
  <c r="M635" i="17"/>
  <c r="L636" i="17"/>
  <c r="S458" i="17"/>
  <c r="U458" i="17" s="1"/>
  <c r="A669" i="17"/>
  <c r="R669" i="17"/>
  <c r="O495" i="17"/>
  <c r="N495" i="17"/>
  <c r="R564" i="17"/>
  <c r="A564" i="17"/>
  <c r="N634" i="17"/>
  <c r="O634" i="17"/>
  <c r="L741" i="17"/>
  <c r="M740" i="17"/>
  <c r="A459" i="17"/>
  <c r="R459" i="17"/>
  <c r="A598" i="17"/>
  <c r="R598" i="17"/>
  <c r="A387" i="17"/>
  <c r="R387" i="17"/>
  <c r="A877" i="17"/>
  <c r="R877" i="17"/>
  <c r="N739" i="17"/>
  <c r="O739" i="17"/>
  <c r="O565" i="17"/>
  <c r="N565" i="17"/>
  <c r="R808" i="17"/>
  <c r="A808" i="17"/>
  <c r="O670" i="17"/>
  <c r="N670" i="17"/>
  <c r="S563" i="17"/>
  <c r="U563" i="17" s="1"/>
  <c r="O599" i="17"/>
  <c r="N599" i="17"/>
  <c r="O844" i="17"/>
  <c r="N844" i="17"/>
  <c r="L567" i="17"/>
  <c r="M566" i="17"/>
  <c r="L672" i="17"/>
  <c r="M671" i="17"/>
  <c r="A772" i="17"/>
  <c r="R772" i="17"/>
  <c r="L601" i="17"/>
  <c r="M600" i="17"/>
  <c r="L846" i="17"/>
  <c r="M845" i="17"/>
  <c r="R388" i="17" l="1"/>
  <c r="S388" i="17" s="1"/>
  <c r="U388" i="17" s="1"/>
  <c r="N389" i="17"/>
  <c r="R389" i="17" s="1"/>
  <c r="S389" i="17" s="1"/>
  <c r="U389" i="17" s="1"/>
  <c r="O355" i="17"/>
  <c r="N355" i="17"/>
  <c r="M497" i="17"/>
  <c r="O497" i="17" s="1"/>
  <c r="L498" i="17"/>
  <c r="M390" i="17"/>
  <c r="L391" i="17"/>
  <c r="R252" i="17"/>
  <c r="S252" i="17" s="1"/>
  <c r="A252" i="17"/>
  <c r="A318" i="17"/>
  <c r="R318" i="17"/>
  <c r="A354" i="17"/>
  <c r="R354" i="17"/>
  <c r="S354" i="17" s="1"/>
  <c r="L287" i="17"/>
  <c r="M286" i="17"/>
  <c r="A253" i="17"/>
  <c r="R253" i="17"/>
  <c r="M462" i="17"/>
  <c r="L463" i="17"/>
  <c r="N285" i="17"/>
  <c r="O285" i="17"/>
  <c r="M425" i="17"/>
  <c r="N425" i="17" s="1"/>
  <c r="L426" i="17"/>
  <c r="M320" i="17"/>
  <c r="L321" i="17"/>
  <c r="M356" i="17"/>
  <c r="L357" i="17"/>
  <c r="R284" i="17"/>
  <c r="S284" i="17" s="1"/>
  <c r="A284" i="17"/>
  <c r="N319" i="17"/>
  <c r="O319" i="17"/>
  <c r="A460" i="17"/>
  <c r="N705" i="17"/>
  <c r="O705" i="17"/>
  <c r="L707" i="17"/>
  <c r="M706" i="17"/>
  <c r="R704" i="17"/>
  <c r="S704" i="17" s="1"/>
  <c r="U704" i="17" s="1"/>
  <c r="A704" i="17"/>
  <c r="N496" i="17"/>
  <c r="R496" i="17" s="1"/>
  <c r="S496" i="17" s="1"/>
  <c r="O424" i="17"/>
  <c r="N424" i="17"/>
  <c r="R423" i="17"/>
  <c r="A423" i="17"/>
  <c r="M530" i="17"/>
  <c r="L531" i="17"/>
  <c r="N529" i="17"/>
  <c r="O529" i="17"/>
  <c r="A528" i="17"/>
  <c r="R528" i="17"/>
  <c r="S528" i="17" s="1"/>
  <c r="U528" i="17" s="1"/>
  <c r="A461" i="17"/>
  <c r="R461" i="17"/>
  <c r="S461" i="17" s="1"/>
  <c r="U461" i="17" s="1"/>
  <c r="S772" i="17"/>
  <c r="U772" i="17" s="1"/>
  <c r="O671" i="17"/>
  <c r="N671" i="17"/>
  <c r="A670" i="17"/>
  <c r="R670" i="17"/>
  <c r="S564" i="17"/>
  <c r="U564" i="17" s="1"/>
  <c r="S669" i="17"/>
  <c r="L673" i="17"/>
  <c r="M672" i="17"/>
  <c r="A599" i="17"/>
  <c r="R599" i="17"/>
  <c r="S599" i="17" s="1"/>
  <c r="U599" i="17" s="1"/>
  <c r="O740" i="17"/>
  <c r="N740" i="17"/>
  <c r="R809" i="17"/>
  <c r="A809" i="17"/>
  <c r="S494" i="17"/>
  <c r="U494" i="17" s="1"/>
  <c r="N845" i="17"/>
  <c r="O845" i="17"/>
  <c r="O600" i="17"/>
  <c r="N600" i="17"/>
  <c r="N566" i="17"/>
  <c r="O566" i="17"/>
  <c r="R739" i="17"/>
  <c r="A739" i="17"/>
  <c r="M741" i="17"/>
  <c r="L742" i="17"/>
  <c r="L637" i="17"/>
  <c r="M636" i="17"/>
  <c r="L812" i="17"/>
  <c r="M811" i="17"/>
  <c r="M846" i="17"/>
  <c r="L847" i="17"/>
  <c r="M601" i="17"/>
  <c r="L602" i="17"/>
  <c r="L568" i="17"/>
  <c r="M567" i="17"/>
  <c r="S808" i="17"/>
  <c r="U808" i="17" s="1"/>
  <c r="A634" i="17"/>
  <c r="R634" i="17"/>
  <c r="O635" i="17"/>
  <c r="N635" i="17"/>
  <c r="N810" i="17"/>
  <c r="O810" i="17"/>
  <c r="R565" i="17"/>
  <c r="A565" i="17"/>
  <c r="A495" i="17"/>
  <c r="R495" i="17"/>
  <c r="S495" i="17" s="1"/>
  <c r="U495" i="17" s="1"/>
  <c r="O774" i="17"/>
  <c r="N774" i="17"/>
  <c r="S633" i="17"/>
  <c r="S843" i="17"/>
  <c r="U843" i="17" s="1"/>
  <c r="S738" i="17"/>
  <c r="U738" i="17" s="1"/>
  <c r="S459" i="17"/>
  <c r="U459" i="17" s="1"/>
  <c r="M775" i="17"/>
  <c r="L776" i="17"/>
  <c r="O879" i="17"/>
  <c r="N879" i="17"/>
  <c r="S387" i="17"/>
  <c r="U387" i="17" s="1"/>
  <c r="M880" i="17"/>
  <c r="L881" i="17"/>
  <c r="A773" i="17"/>
  <c r="R773" i="17"/>
  <c r="R844" i="17"/>
  <c r="S844" i="17" s="1"/>
  <c r="U844" i="17" s="1"/>
  <c r="A844" i="17"/>
  <c r="S598" i="17"/>
  <c r="U598" i="17" s="1"/>
  <c r="A878" i="17"/>
  <c r="R878" i="17"/>
  <c r="A389" i="17" l="1"/>
  <c r="N497" i="17"/>
  <c r="A497" i="17" s="1"/>
  <c r="M426" i="17"/>
  <c r="L427" i="17"/>
  <c r="N286" i="17"/>
  <c r="O286" i="17"/>
  <c r="M391" i="17"/>
  <c r="L392" i="17"/>
  <c r="A319" i="17"/>
  <c r="R319" i="17"/>
  <c r="S319" i="17" s="1"/>
  <c r="M287" i="17"/>
  <c r="L288" i="17"/>
  <c r="N390" i="17"/>
  <c r="O390" i="17"/>
  <c r="M498" i="17"/>
  <c r="L499" i="17"/>
  <c r="A285" i="17"/>
  <c r="R285" i="17"/>
  <c r="S285" i="17" s="1"/>
  <c r="M357" i="17"/>
  <c r="L358" i="17"/>
  <c r="M463" i="17"/>
  <c r="L464" i="17"/>
  <c r="S318" i="17"/>
  <c r="N356" i="17"/>
  <c r="O356" i="17"/>
  <c r="O462" i="17"/>
  <c r="N462" i="17"/>
  <c r="A355" i="17"/>
  <c r="R355" i="17"/>
  <c r="O425" i="17"/>
  <c r="R425" i="17" s="1"/>
  <c r="S425" i="17" s="1"/>
  <c r="U425" i="17" s="1"/>
  <c r="M321" i="17"/>
  <c r="L322" i="17"/>
  <c r="N320" i="17"/>
  <c r="O320" i="17"/>
  <c r="S253" i="17"/>
  <c r="S254" i="17" s="1"/>
  <c r="A496" i="17"/>
  <c r="O706" i="17"/>
  <c r="N706" i="17"/>
  <c r="M707" i="17"/>
  <c r="L708" i="17"/>
  <c r="R705" i="17"/>
  <c r="S705" i="17" s="1"/>
  <c r="U705" i="17" s="1"/>
  <c r="A705" i="17"/>
  <c r="A424" i="17"/>
  <c r="R424" i="17"/>
  <c r="S423" i="17"/>
  <c r="U423" i="17" s="1"/>
  <c r="R529" i="17"/>
  <c r="S529" i="17" s="1"/>
  <c r="U529" i="17" s="1"/>
  <c r="A529" i="17"/>
  <c r="L532" i="17"/>
  <c r="M531" i="17"/>
  <c r="O530" i="17"/>
  <c r="N530" i="17"/>
  <c r="M568" i="17"/>
  <c r="O568" i="17" s="1"/>
  <c r="L569" i="17"/>
  <c r="S773" i="17"/>
  <c r="U773" i="17" s="1"/>
  <c r="R879" i="17"/>
  <c r="A879" i="17"/>
  <c r="R774" i="17"/>
  <c r="S774" i="17" s="1"/>
  <c r="U774" i="17" s="1"/>
  <c r="A774" i="17"/>
  <c r="S565" i="17"/>
  <c r="U565" i="17" s="1"/>
  <c r="N846" i="17"/>
  <c r="O846" i="17"/>
  <c r="A810" i="17"/>
  <c r="R810" i="17"/>
  <c r="R740" i="17"/>
  <c r="S740" i="17" s="1"/>
  <c r="U740" i="17" s="1"/>
  <c r="A740" i="17"/>
  <c r="M881" i="17"/>
  <c r="L882" i="17"/>
  <c r="S739" i="17"/>
  <c r="U739" i="17" s="1"/>
  <c r="R671" i="17"/>
  <c r="A671" i="17"/>
  <c r="N880" i="17"/>
  <c r="O880" i="17"/>
  <c r="N567" i="17"/>
  <c r="O567" i="17"/>
  <c r="N636" i="17"/>
  <c r="O636" i="17"/>
  <c r="A600" i="17"/>
  <c r="R600" i="17"/>
  <c r="S600" i="17" s="1"/>
  <c r="U600" i="17" s="1"/>
  <c r="S878" i="17"/>
  <c r="U496" i="17"/>
  <c r="L638" i="17"/>
  <c r="M637" i="17"/>
  <c r="S809" i="17"/>
  <c r="U809" i="17" s="1"/>
  <c r="M602" i="17"/>
  <c r="L603" i="17"/>
  <c r="O672" i="17"/>
  <c r="N672" i="17"/>
  <c r="L777" i="17"/>
  <c r="M776" i="17"/>
  <c r="S634" i="17"/>
  <c r="U634" i="17" s="1"/>
  <c r="N601" i="17"/>
  <c r="O601" i="17"/>
  <c r="O811" i="17"/>
  <c r="N811" i="17"/>
  <c r="L743" i="17"/>
  <c r="M742" i="17"/>
  <c r="R845" i="17"/>
  <c r="S845" i="17" s="1"/>
  <c r="U845" i="17" s="1"/>
  <c r="A845" i="17"/>
  <c r="L674" i="17"/>
  <c r="M673" i="17"/>
  <c r="O775" i="17"/>
  <c r="N775" i="17"/>
  <c r="A635" i="17"/>
  <c r="R635" i="17"/>
  <c r="S635" i="17" s="1"/>
  <c r="U635" i="17" s="1"/>
  <c r="M847" i="17"/>
  <c r="L848" i="17"/>
  <c r="L813" i="17"/>
  <c r="M812" i="17"/>
  <c r="N741" i="17"/>
  <c r="O741" i="17"/>
  <c r="A566" i="17"/>
  <c r="R566" i="17"/>
  <c r="S566" i="17" s="1"/>
  <c r="U566" i="17" s="1"/>
  <c r="S670" i="17"/>
  <c r="A425" i="17" l="1"/>
  <c r="R497" i="17"/>
  <c r="S497" i="17" s="1"/>
  <c r="A390" i="17"/>
  <c r="M322" i="17"/>
  <c r="L323" i="17"/>
  <c r="R356" i="17"/>
  <c r="A356" i="17"/>
  <c r="N321" i="17"/>
  <c r="O321" i="17"/>
  <c r="M499" i="17"/>
  <c r="L500" i="17"/>
  <c r="M392" i="17"/>
  <c r="L393" i="17"/>
  <c r="S355" i="17"/>
  <c r="M464" i="17"/>
  <c r="L465" i="17"/>
  <c r="N498" i="17"/>
  <c r="O498" i="17"/>
  <c r="N391" i="17"/>
  <c r="O391" i="17"/>
  <c r="N463" i="17"/>
  <c r="O463" i="17"/>
  <c r="M569" i="17"/>
  <c r="O569" i="17" s="1"/>
  <c r="L570" i="17"/>
  <c r="R462" i="17"/>
  <c r="A462" i="17"/>
  <c r="M358" i="17"/>
  <c r="L359" i="17"/>
  <c r="R390" i="17"/>
  <c r="R286" i="17"/>
  <c r="S286" i="17" s="1"/>
  <c r="A286" i="17"/>
  <c r="A320" i="17"/>
  <c r="R320" i="17"/>
  <c r="N357" i="17"/>
  <c r="O357" i="17"/>
  <c r="L289" i="17"/>
  <c r="M289" i="17" s="1"/>
  <c r="M288" i="17"/>
  <c r="M427" i="17"/>
  <c r="L428" i="17"/>
  <c r="N287" i="17"/>
  <c r="O287" i="17"/>
  <c r="O426" i="17"/>
  <c r="N426" i="17"/>
  <c r="N568" i="17"/>
  <c r="R568" i="17" s="1"/>
  <c r="S568" i="17" s="1"/>
  <c r="U568" i="17" s="1"/>
  <c r="M708" i="17"/>
  <c r="L709" i="17"/>
  <c r="O707" i="17"/>
  <c r="N707" i="17"/>
  <c r="R706" i="17"/>
  <c r="S706" i="17" s="1"/>
  <c r="U706" i="17" s="1"/>
  <c r="A706" i="17"/>
  <c r="S424" i="17"/>
  <c r="U424" i="17" s="1"/>
  <c r="R530" i="17"/>
  <c r="S530" i="17" s="1"/>
  <c r="U530" i="17" s="1"/>
  <c r="A530" i="17"/>
  <c r="O531" i="17"/>
  <c r="N531" i="17"/>
  <c r="L533" i="17"/>
  <c r="M532" i="17"/>
  <c r="S879" i="17"/>
  <c r="U879" i="17" s="1"/>
  <c r="O847" i="17"/>
  <c r="N847" i="17"/>
  <c r="M743" i="17"/>
  <c r="L744" i="17"/>
  <c r="O776" i="17"/>
  <c r="N776" i="17"/>
  <c r="R567" i="17"/>
  <c r="S567" i="17" s="1"/>
  <c r="U567" i="17" s="1"/>
  <c r="A567" i="17"/>
  <c r="A880" i="17"/>
  <c r="R880" i="17"/>
  <c r="S810" i="17"/>
  <c r="U810" i="17" s="1"/>
  <c r="A811" i="17"/>
  <c r="R811" i="17"/>
  <c r="S811" i="17" s="1"/>
  <c r="U811" i="17" s="1"/>
  <c r="L778" i="17"/>
  <c r="M777" i="17"/>
  <c r="A846" i="17"/>
  <c r="R846" i="17"/>
  <c r="S846" i="17" s="1"/>
  <c r="U846" i="17" s="1"/>
  <c r="M848" i="17"/>
  <c r="L849" i="17"/>
  <c r="M674" i="17"/>
  <c r="L675" i="17"/>
  <c r="N742" i="17"/>
  <c r="O742" i="17"/>
  <c r="A741" i="17"/>
  <c r="R741" i="17"/>
  <c r="S741" i="17" s="1"/>
  <c r="U741" i="17" s="1"/>
  <c r="A672" i="17"/>
  <c r="R672" i="17"/>
  <c r="S672" i="17" s="1"/>
  <c r="U672" i="17" s="1"/>
  <c r="S671" i="17"/>
  <c r="O602" i="17"/>
  <c r="N602" i="17"/>
  <c r="R775" i="17"/>
  <c r="S775" i="17" s="1"/>
  <c r="U775" i="17" s="1"/>
  <c r="A775" i="17"/>
  <c r="N637" i="17"/>
  <c r="O637" i="17"/>
  <c r="L883" i="17"/>
  <c r="M882" i="17"/>
  <c r="O673" i="17"/>
  <c r="N673" i="17"/>
  <c r="O812" i="17"/>
  <c r="N812" i="17"/>
  <c r="A601" i="17"/>
  <c r="R601" i="17"/>
  <c r="S601" i="17" s="1"/>
  <c r="U601" i="17" s="1"/>
  <c r="L639" i="17"/>
  <c r="M638" i="17"/>
  <c r="R636" i="17"/>
  <c r="S636" i="17" s="1"/>
  <c r="U636" i="17" s="1"/>
  <c r="A636" i="17"/>
  <c r="O881" i="17"/>
  <c r="N881" i="17"/>
  <c r="L814" i="17"/>
  <c r="M813" i="17"/>
  <c r="L604" i="17"/>
  <c r="M603" i="17"/>
  <c r="A568" i="17" l="1"/>
  <c r="N569" i="17"/>
  <c r="R569" i="17" s="1"/>
  <c r="S569" i="17" s="1"/>
  <c r="U569" i="17" s="1"/>
  <c r="A426" i="17"/>
  <c r="R426" i="17"/>
  <c r="O358" i="17"/>
  <c r="N358" i="17"/>
  <c r="R463" i="17"/>
  <c r="S463" i="17" s="1"/>
  <c r="A463" i="17"/>
  <c r="A321" i="17"/>
  <c r="R321" i="17"/>
  <c r="S321" i="17" s="1"/>
  <c r="R357" i="17"/>
  <c r="A357" i="17"/>
  <c r="S320" i="17"/>
  <c r="S462" i="17"/>
  <c r="U462" i="17" s="1"/>
  <c r="M393" i="17"/>
  <c r="L394" i="17"/>
  <c r="S356" i="17"/>
  <c r="M533" i="17"/>
  <c r="N533" i="17" s="1"/>
  <c r="L534" i="17"/>
  <c r="A287" i="17"/>
  <c r="R287" i="17"/>
  <c r="S287" i="17" s="1"/>
  <c r="M570" i="17"/>
  <c r="L571" i="17"/>
  <c r="A391" i="17"/>
  <c r="R391" i="17"/>
  <c r="O392" i="17"/>
  <c r="N392" i="17"/>
  <c r="M323" i="17"/>
  <c r="L324" i="17"/>
  <c r="M428" i="17"/>
  <c r="L429" i="17"/>
  <c r="M500" i="17"/>
  <c r="L501" i="17"/>
  <c r="O322" i="17"/>
  <c r="N322" i="17"/>
  <c r="N427" i="17"/>
  <c r="O427" i="17"/>
  <c r="A498" i="17"/>
  <c r="R498" i="17"/>
  <c r="S498" i="17" s="1"/>
  <c r="O499" i="17"/>
  <c r="N499" i="17"/>
  <c r="N288" i="17"/>
  <c r="O288" i="17"/>
  <c r="S390" i="17"/>
  <c r="U390" i="17" s="1"/>
  <c r="M465" i="17"/>
  <c r="L466" i="17"/>
  <c r="N289" i="17"/>
  <c r="O289" i="17"/>
  <c r="M359" i="17"/>
  <c r="L360" i="17"/>
  <c r="O464" i="17"/>
  <c r="N464" i="17"/>
  <c r="R707" i="17"/>
  <c r="S707" i="17" s="1"/>
  <c r="U707" i="17" s="1"/>
  <c r="A707" i="17"/>
  <c r="L710" i="17"/>
  <c r="M709" i="17"/>
  <c r="O708" i="17"/>
  <c r="N708" i="17"/>
  <c r="O532" i="17"/>
  <c r="N532" i="17"/>
  <c r="R531" i="17"/>
  <c r="A531" i="17"/>
  <c r="M604" i="17"/>
  <c r="N604" i="17" s="1"/>
  <c r="L605" i="17"/>
  <c r="N813" i="17"/>
  <c r="O813" i="17"/>
  <c r="L815" i="17"/>
  <c r="M814" i="17"/>
  <c r="N638" i="17"/>
  <c r="O638" i="17"/>
  <c r="R673" i="17"/>
  <c r="S673" i="17" s="1"/>
  <c r="U673" i="17" s="1"/>
  <c r="A673" i="17"/>
  <c r="L850" i="17"/>
  <c r="M849" i="17"/>
  <c r="M639" i="17"/>
  <c r="L640" i="17"/>
  <c r="O848" i="17"/>
  <c r="N848" i="17"/>
  <c r="M744" i="17"/>
  <c r="L745" i="17"/>
  <c r="O777" i="17"/>
  <c r="N777" i="17"/>
  <c r="N743" i="17"/>
  <c r="O743" i="17"/>
  <c r="N603" i="17"/>
  <c r="O603" i="17"/>
  <c r="A602" i="17"/>
  <c r="R602" i="17"/>
  <c r="S602" i="17" s="1"/>
  <c r="U602" i="17" s="1"/>
  <c r="A742" i="17"/>
  <c r="R742" i="17"/>
  <c r="S742" i="17" s="1"/>
  <c r="U742" i="17" s="1"/>
  <c r="L779" i="17"/>
  <c r="M778" i="17"/>
  <c r="R847" i="17"/>
  <c r="S847" i="17" s="1"/>
  <c r="U847" i="17" s="1"/>
  <c r="A847" i="17"/>
  <c r="A812" i="17"/>
  <c r="R812" i="17"/>
  <c r="S812" i="17" s="1"/>
  <c r="U812" i="17" s="1"/>
  <c r="A637" i="17"/>
  <c r="R637" i="17"/>
  <c r="S637" i="17" s="1"/>
  <c r="U637" i="17" s="1"/>
  <c r="M675" i="17"/>
  <c r="L676" i="17"/>
  <c r="A881" i="17"/>
  <c r="R881" i="17"/>
  <c r="S881" i="17" s="1"/>
  <c r="U881" i="17" s="1"/>
  <c r="N882" i="17"/>
  <c r="O882" i="17"/>
  <c r="N674" i="17"/>
  <c r="O674" i="17"/>
  <c r="R776" i="17"/>
  <c r="S776" i="17" s="1"/>
  <c r="U776" i="17" s="1"/>
  <c r="A776" i="17"/>
  <c r="M883" i="17"/>
  <c r="L884" i="17"/>
  <c r="S880" i="17"/>
  <c r="U880" i="17" s="1"/>
  <c r="T107" i="17"/>
  <c r="U107" i="17" s="1"/>
  <c r="T215" i="17"/>
  <c r="U215" i="17" s="1"/>
  <c r="T235" i="17"/>
  <c r="T226" i="17"/>
  <c r="U226" i="17" s="1"/>
  <c r="T243" i="17"/>
  <c r="T225" i="17"/>
  <c r="U225" i="17" s="1"/>
  <c r="T214" i="17"/>
  <c r="U214" i="17" s="1"/>
  <c r="T234" i="17"/>
  <c r="T217" i="17"/>
  <c r="U217" i="17" s="1"/>
  <c r="T231" i="17"/>
  <c r="T233" i="17"/>
  <c r="T218" i="17"/>
  <c r="U218" i="17" s="1"/>
  <c r="T244" i="17"/>
  <c r="T248" i="17"/>
  <c r="U248" i="17" s="1"/>
  <c r="T213" i="17"/>
  <c r="U213" i="17" s="1"/>
  <c r="T227" i="17"/>
  <c r="U227" i="17" s="1"/>
  <c r="T221" i="17"/>
  <c r="U221" i="17" s="1"/>
  <c r="T242" i="17"/>
  <c r="T212" i="17"/>
  <c r="U212" i="17" s="1"/>
  <c r="T229" i="17"/>
  <c r="U229" i="17" s="1"/>
  <c r="T239" i="17"/>
  <c r="T220" i="17"/>
  <c r="U220" i="17" s="1"/>
  <c r="T238" i="17"/>
  <c r="T216" i="17"/>
  <c r="U216" i="17" s="1"/>
  <c r="T211" i="17"/>
  <c r="T241" i="17"/>
  <c r="T219" i="17"/>
  <c r="U219" i="17" s="1"/>
  <c r="T224" i="17"/>
  <c r="U224" i="17" s="1"/>
  <c r="T232" i="17"/>
  <c r="T209" i="17"/>
  <c r="T236" i="17"/>
  <c r="T228" i="17"/>
  <c r="U228" i="17" s="1"/>
  <c r="T245" i="17"/>
  <c r="U245" i="17" s="1"/>
  <c r="T222" i="17"/>
  <c r="U222" i="17" s="1"/>
  <c r="T250" i="17"/>
  <c r="U250" i="17" s="1"/>
  <c r="T253" i="17"/>
  <c r="U253" i="17" s="1"/>
  <c r="A569" i="17" l="1"/>
  <c r="O533" i="17"/>
  <c r="A533" i="17" s="1"/>
  <c r="N359" i="17"/>
  <c r="O359" i="17"/>
  <c r="A427" i="17"/>
  <c r="R427" i="17"/>
  <c r="N323" i="17"/>
  <c r="O323" i="17"/>
  <c r="R322" i="17"/>
  <c r="A322" i="17"/>
  <c r="R392" i="17"/>
  <c r="A392" i="17"/>
  <c r="M534" i="17"/>
  <c r="L535" i="17"/>
  <c r="A289" i="17"/>
  <c r="R289" i="17"/>
  <c r="S289" i="17" s="1"/>
  <c r="R288" i="17"/>
  <c r="A288" i="17"/>
  <c r="M466" i="17"/>
  <c r="L467" i="17"/>
  <c r="A499" i="17"/>
  <c r="R499" i="17"/>
  <c r="S499" i="17" s="1"/>
  <c r="M501" i="17"/>
  <c r="L502" i="17"/>
  <c r="S391" i="17"/>
  <c r="U391" i="17" s="1"/>
  <c r="R358" i="17"/>
  <c r="A358" i="17"/>
  <c r="O465" i="17"/>
  <c r="N465" i="17"/>
  <c r="O500" i="17"/>
  <c r="N500" i="17"/>
  <c r="R464" i="17"/>
  <c r="A464" i="17"/>
  <c r="M429" i="17"/>
  <c r="L430" i="17"/>
  <c r="M571" i="17"/>
  <c r="L572" i="17"/>
  <c r="M394" i="17"/>
  <c r="L395" i="17"/>
  <c r="S426" i="17"/>
  <c r="N428" i="17"/>
  <c r="O428" i="17"/>
  <c r="O570" i="17"/>
  <c r="N570" i="17"/>
  <c r="N393" i="17"/>
  <c r="O393" i="17"/>
  <c r="S357" i="17"/>
  <c r="M605" i="17"/>
  <c r="O605" i="17" s="1"/>
  <c r="L606" i="17"/>
  <c r="M360" i="17"/>
  <c r="L361" i="17"/>
  <c r="M361" i="17" s="1"/>
  <c r="L325" i="17"/>
  <c r="M325" i="17" s="1"/>
  <c r="M324" i="17"/>
  <c r="O604" i="17"/>
  <c r="R604" i="17" s="1"/>
  <c r="S604" i="17" s="1"/>
  <c r="U604" i="17" s="1"/>
  <c r="A708" i="17"/>
  <c r="R708" i="17"/>
  <c r="S708" i="17" s="1"/>
  <c r="U708" i="17" s="1"/>
  <c r="O709" i="17"/>
  <c r="N709" i="17"/>
  <c r="L711" i="17"/>
  <c r="M710" i="17"/>
  <c r="S531" i="17"/>
  <c r="U531" i="17" s="1"/>
  <c r="R532" i="17"/>
  <c r="S532" i="17" s="1"/>
  <c r="U532" i="17" s="1"/>
  <c r="A532" i="17"/>
  <c r="M676" i="17"/>
  <c r="O676" i="17" s="1"/>
  <c r="L677" i="17"/>
  <c r="M640" i="17"/>
  <c r="O640" i="17" s="1"/>
  <c r="L641" i="17"/>
  <c r="O675" i="17"/>
  <c r="N675" i="17"/>
  <c r="A813" i="17"/>
  <c r="R813" i="17"/>
  <c r="S813" i="17" s="1"/>
  <c r="U813" i="17" s="1"/>
  <c r="R848" i="17"/>
  <c r="S848" i="17" s="1"/>
  <c r="U848" i="17" s="1"/>
  <c r="A848" i="17"/>
  <c r="R638" i="17"/>
  <c r="S638" i="17" s="1"/>
  <c r="U638" i="17" s="1"/>
  <c r="A638" i="17"/>
  <c r="M884" i="17"/>
  <c r="L885" i="17"/>
  <c r="A777" i="17"/>
  <c r="R777" i="17"/>
  <c r="S777" i="17" s="1"/>
  <c r="U777" i="17" s="1"/>
  <c r="N639" i="17"/>
  <c r="O639" i="17"/>
  <c r="N814" i="17"/>
  <c r="O814" i="17"/>
  <c r="N883" i="17"/>
  <c r="O883" i="17"/>
  <c r="A882" i="17"/>
  <c r="R882" i="17"/>
  <c r="S882" i="17" s="1"/>
  <c r="U882" i="17" s="1"/>
  <c r="L746" i="17"/>
  <c r="M745" i="17"/>
  <c r="L816" i="17"/>
  <c r="M815" i="17"/>
  <c r="A674" i="17"/>
  <c r="R674" i="17"/>
  <c r="S674" i="17" s="1"/>
  <c r="U674" i="17" s="1"/>
  <c r="N744" i="17"/>
  <c r="O744" i="17"/>
  <c r="O849" i="17"/>
  <c r="N849" i="17"/>
  <c r="N778" i="17"/>
  <c r="O778" i="17"/>
  <c r="L851" i="17"/>
  <c r="M850" i="17"/>
  <c r="M779" i="17"/>
  <c r="L780" i="17"/>
  <c r="R603" i="17"/>
  <c r="S603" i="17" s="1"/>
  <c r="U603" i="17" s="1"/>
  <c r="A603" i="17"/>
  <c r="R743" i="17"/>
  <c r="S743" i="17" s="1"/>
  <c r="U743" i="17" s="1"/>
  <c r="A743" i="17"/>
  <c r="R533" i="17" l="1"/>
  <c r="S533" i="17" s="1"/>
  <c r="U533" i="17" s="1"/>
  <c r="A604" i="17"/>
  <c r="N605" i="17"/>
  <c r="A605" i="17" s="1"/>
  <c r="L396" i="17"/>
  <c r="M395" i="17"/>
  <c r="S464" i="17"/>
  <c r="A500" i="17"/>
  <c r="R500" i="17"/>
  <c r="S500" i="17" s="1"/>
  <c r="N324" i="17"/>
  <c r="O324" i="17"/>
  <c r="M572" i="17"/>
  <c r="L573" i="17"/>
  <c r="M502" i="17"/>
  <c r="L503" i="17"/>
  <c r="M641" i="17"/>
  <c r="N641" i="17" s="1"/>
  <c r="L642" i="17"/>
  <c r="S322" i="17"/>
  <c r="M677" i="17"/>
  <c r="O677" i="17" s="1"/>
  <c r="L678" i="17"/>
  <c r="N325" i="17"/>
  <c r="O325" i="17"/>
  <c r="R393" i="17"/>
  <c r="A393" i="17"/>
  <c r="N571" i="17"/>
  <c r="O571" i="17"/>
  <c r="A465" i="17"/>
  <c r="R465" i="17"/>
  <c r="S465" i="17" s="1"/>
  <c r="O501" i="17"/>
  <c r="N501" i="17"/>
  <c r="R323" i="17"/>
  <c r="S323" i="17" s="1"/>
  <c r="A323" i="17"/>
  <c r="O361" i="17"/>
  <c r="N361" i="17"/>
  <c r="A570" i="17"/>
  <c r="R570" i="17"/>
  <c r="S570" i="17" s="1"/>
  <c r="U570" i="17" s="1"/>
  <c r="M430" i="17"/>
  <c r="L431" i="17"/>
  <c r="M535" i="17"/>
  <c r="L536" i="17"/>
  <c r="S427" i="17"/>
  <c r="S288" i="17"/>
  <c r="T268" i="17"/>
  <c r="U268" i="17" s="1"/>
  <c r="T284" i="17"/>
  <c r="U284" i="17" s="1"/>
  <c r="T289" i="17"/>
  <c r="U289" i="17" s="1"/>
  <c r="T267" i="17"/>
  <c r="U267" i="17" s="1"/>
  <c r="T262" i="17"/>
  <c r="U262" i="17" s="1"/>
  <c r="T264" i="17"/>
  <c r="U264" i="17" s="1"/>
  <c r="T257" i="17"/>
  <c r="U257" i="17" s="1"/>
  <c r="T261" i="17"/>
  <c r="U261" i="17" s="1"/>
  <c r="T287" i="17"/>
  <c r="U287" i="17" s="1"/>
  <c r="T279" i="17"/>
  <c r="T270" i="17"/>
  <c r="U270" i="17" s="1"/>
  <c r="T260" i="17"/>
  <c r="U260" i="17" s="1"/>
  <c r="T273" i="17"/>
  <c r="T263" i="17"/>
  <c r="U263" i="17" s="1"/>
  <c r="T255" i="17"/>
  <c r="U255" i="17" s="1"/>
  <c r="T276" i="17"/>
  <c r="T275" i="17"/>
  <c r="T278" i="17"/>
  <c r="T266" i="17"/>
  <c r="U266" i="17" s="1"/>
  <c r="T283" i="17"/>
  <c r="U283" i="17" s="1"/>
  <c r="T274" i="17"/>
  <c r="T265" i="17"/>
  <c r="U265" i="17" s="1"/>
  <c r="T259" i="17"/>
  <c r="U259" i="17" s="1"/>
  <c r="T286" i="17"/>
  <c r="U286" i="17" s="1"/>
  <c r="T285" i="17"/>
  <c r="U285" i="17" s="1"/>
  <c r="N360" i="17"/>
  <c r="O360" i="17"/>
  <c r="O429" i="17"/>
  <c r="N429" i="17"/>
  <c r="O534" i="17"/>
  <c r="N534" i="17"/>
  <c r="M606" i="17"/>
  <c r="L607" i="17"/>
  <c r="S358" i="17"/>
  <c r="M467" i="17"/>
  <c r="L468" i="17"/>
  <c r="N394" i="17"/>
  <c r="O394" i="17"/>
  <c r="A428" i="17"/>
  <c r="R428" i="17"/>
  <c r="N466" i="17"/>
  <c r="O466" i="17"/>
  <c r="S392" i="17"/>
  <c r="U392" i="17" s="1"/>
  <c r="R359" i="17"/>
  <c r="A359" i="17"/>
  <c r="O710" i="17"/>
  <c r="N710" i="17"/>
  <c r="L712" i="17"/>
  <c r="M711" i="17"/>
  <c r="A709" i="17"/>
  <c r="R709" i="17"/>
  <c r="S709" i="17" s="1"/>
  <c r="U709" i="17" s="1"/>
  <c r="N640" i="17"/>
  <c r="R640" i="17" s="1"/>
  <c r="S640" i="17" s="1"/>
  <c r="U640" i="17" s="1"/>
  <c r="N676" i="17"/>
  <c r="R676" i="17" s="1"/>
  <c r="S676" i="17" s="1"/>
  <c r="U676" i="17" s="1"/>
  <c r="R605" i="17"/>
  <c r="S605" i="17" s="1"/>
  <c r="U605" i="17" s="1"/>
  <c r="N745" i="17"/>
  <c r="O745" i="17"/>
  <c r="A814" i="17"/>
  <c r="R814" i="17"/>
  <c r="S814" i="17" s="1"/>
  <c r="U814" i="17" s="1"/>
  <c r="M780" i="17"/>
  <c r="L781" i="17"/>
  <c r="M746" i="17"/>
  <c r="L747" i="17"/>
  <c r="N779" i="17"/>
  <c r="O779" i="17"/>
  <c r="A849" i="17"/>
  <c r="R849" i="17"/>
  <c r="S849" i="17" s="1"/>
  <c r="U849" i="17" s="1"/>
  <c r="R639" i="17"/>
  <c r="S639" i="17" s="1"/>
  <c r="U639" i="17" s="1"/>
  <c r="A639" i="17"/>
  <c r="O815" i="17"/>
  <c r="N815" i="17"/>
  <c r="L817" i="17"/>
  <c r="M816" i="17"/>
  <c r="R675" i="17"/>
  <c r="S675" i="17" s="1"/>
  <c r="U675" i="17" s="1"/>
  <c r="A675" i="17"/>
  <c r="O850" i="17"/>
  <c r="N850" i="17"/>
  <c r="M851" i="17"/>
  <c r="L852" i="17"/>
  <c r="R883" i="17"/>
  <c r="S883" i="17" s="1"/>
  <c r="U883" i="17" s="1"/>
  <c r="A883" i="17"/>
  <c r="L886" i="17"/>
  <c r="M885" i="17"/>
  <c r="R744" i="17"/>
  <c r="S744" i="17" s="1"/>
  <c r="U744" i="17" s="1"/>
  <c r="A744" i="17"/>
  <c r="O884" i="17"/>
  <c r="N884" i="17"/>
  <c r="A778" i="17"/>
  <c r="R778" i="17"/>
  <c r="S778" i="17" s="1"/>
  <c r="U778" i="17" s="1"/>
  <c r="O641" i="17" l="1"/>
  <c r="R641" i="17" s="1"/>
  <c r="S641" i="17" s="1"/>
  <c r="U641" i="17" s="1"/>
  <c r="N677" i="17"/>
  <c r="A677" i="17" s="1"/>
  <c r="A534" i="17"/>
  <c r="M642" i="17"/>
  <c r="L643" i="17"/>
  <c r="N467" i="17"/>
  <c r="O467" i="17"/>
  <c r="R571" i="17"/>
  <c r="S571" i="17" s="1"/>
  <c r="U571" i="17" s="1"/>
  <c r="A571" i="17"/>
  <c r="A429" i="17"/>
  <c r="R429" i="17"/>
  <c r="M536" i="17"/>
  <c r="L537" i="17"/>
  <c r="M503" i="17"/>
  <c r="L504" i="17"/>
  <c r="A361" i="17"/>
  <c r="R361" i="17"/>
  <c r="S361" i="17" s="1"/>
  <c r="S362" i="17" s="1"/>
  <c r="S363" i="17" s="1"/>
  <c r="S364" i="17" s="1"/>
  <c r="S365" i="17" s="1"/>
  <c r="S366" i="17" s="1"/>
  <c r="S367" i="17" s="1"/>
  <c r="S368" i="17" s="1"/>
  <c r="S369" i="17" s="1"/>
  <c r="S370" i="17" s="1"/>
  <c r="S359" i="17"/>
  <c r="A466" i="17"/>
  <c r="R466" i="17"/>
  <c r="A360" i="17"/>
  <c r="R360" i="17"/>
  <c r="O535" i="17"/>
  <c r="N535" i="17"/>
  <c r="S393" i="17"/>
  <c r="U393" i="17" s="1"/>
  <c r="O502" i="17"/>
  <c r="N502" i="17"/>
  <c r="M468" i="17"/>
  <c r="L469" i="17"/>
  <c r="M469" i="17" s="1"/>
  <c r="S428" i="17"/>
  <c r="M607" i="17"/>
  <c r="L608" i="17"/>
  <c r="M431" i="17"/>
  <c r="L432" i="17"/>
  <c r="R501" i="17"/>
  <c r="S501" i="17" s="1"/>
  <c r="A501" i="17"/>
  <c r="M573" i="17"/>
  <c r="L574" i="17"/>
  <c r="A640" i="17"/>
  <c r="O606" i="17"/>
  <c r="N606" i="17"/>
  <c r="N430" i="17"/>
  <c r="O430" i="17"/>
  <c r="R325" i="17"/>
  <c r="S325" i="17" s="1"/>
  <c r="A325" i="17"/>
  <c r="N572" i="17"/>
  <c r="O572" i="17"/>
  <c r="N395" i="17"/>
  <c r="O395" i="17"/>
  <c r="M678" i="17"/>
  <c r="L679" i="17"/>
  <c r="M396" i="17"/>
  <c r="L397" i="17"/>
  <c r="M397" i="17" s="1"/>
  <c r="A394" i="17"/>
  <c r="R394" i="17"/>
  <c r="R534" i="17"/>
  <c r="A324" i="17"/>
  <c r="R324" i="17"/>
  <c r="A676" i="17"/>
  <c r="O711" i="17"/>
  <c r="N711" i="17"/>
  <c r="M712" i="17"/>
  <c r="L713" i="17"/>
  <c r="R710" i="17"/>
  <c r="S710" i="17" s="1"/>
  <c r="U710" i="17" s="1"/>
  <c r="A710" i="17"/>
  <c r="L782" i="17"/>
  <c r="M781" i="17"/>
  <c r="O780" i="17"/>
  <c r="N780" i="17"/>
  <c r="N885" i="17"/>
  <c r="O885" i="17"/>
  <c r="R850" i="17"/>
  <c r="S850" i="17" s="1"/>
  <c r="U850" i="17" s="1"/>
  <c r="A850" i="17"/>
  <c r="M886" i="17"/>
  <c r="L887" i="17"/>
  <c r="O816" i="17"/>
  <c r="N816" i="17"/>
  <c r="L748" i="17"/>
  <c r="M747" i="17"/>
  <c r="A745" i="17"/>
  <c r="R745" i="17"/>
  <c r="S745" i="17" s="1"/>
  <c r="U745" i="17" s="1"/>
  <c r="N851" i="17"/>
  <c r="O851" i="17"/>
  <c r="M817" i="17"/>
  <c r="L818" i="17"/>
  <c r="N746" i="17"/>
  <c r="O746" i="17"/>
  <c r="A884" i="17"/>
  <c r="R884" i="17"/>
  <c r="S884" i="17" s="1"/>
  <c r="U884" i="17" s="1"/>
  <c r="R779" i="17"/>
  <c r="S779" i="17" s="1"/>
  <c r="U779" i="17" s="1"/>
  <c r="A779" i="17"/>
  <c r="L853" i="17"/>
  <c r="M852" i="17"/>
  <c r="A815" i="17"/>
  <c r="R815" i="17"/>
  <c r="S815" i="17" s="1"/>
  <c r="U815" i="17" s="1"/>
  <c r="R677" i="17" l="1"/>
  <c r="S677" i="17" s="1"/>
  <c r="U677" i="17" s="1"/>
  <c r="A641" i="17"/>
  <c r="T307" i="17"/>
  <c r="T293" i="17"/>
  <c r="U293" i="17" s="1"/>
  <c r="T313" i="17"/>
  <c r="T338" i="17"/>
  <c r="U338" i="17" s="1"/>
  <c r="T337" i="17"/>
  <c r="U337" i="17" s="1"/>
  <c r="T331" i="17"/>
  <c r="U331" i="17" s="1"/>
  <c r="T343" i="17"/>
  <c r="U343" i="17" s="1"/>
  <c r="T328" i="17"/>
  <c r="U328" i="17" s="1"/>
  <c r="T329" i="17"/>
  <c r="U329" i="17" s="1"/>
  <c r="T352" i="17"/>
  <c r="T334" i="17"/>
  <c r="U334" i="17" s="1"/>
  <c r="T347" i="17"/>
  <c r="T330" i="17"/>
  <c r="U330" i="17" s="1"/>
  <c r="T327" i="17"/>
  <c r="U327" i="17" s="1"/>
  <c r="T336" i="17"/>
  <c r="U336" i="17" s="1"/>
  <c r="T354" i="17"/>
  <c r="U354" i="17" s="1"/>
  <c r="T361" i="17"/>
  <c r="U361" i="17" s="1"/>
  <c r="T346" i="17"/>
  <c r="T356" i="17"/>
  <c r="U356" i="17" s="1"/>
  <c r="T358" i="17"/>
  <c r="U358" i="17" s="1"/>
  <c r="S394" i="17"/>
  <c r="T304" i="17"/>
  <c r="U304" i="17" s="1"/>
  <c r="T319" i="17"/>
  <c r="U319" i="17" s="1"/>
  <c r="M432" i="17"/>
  <c r="L433" i="17"/>
  <c r="M433" i="17" s="1"/>
  <c r="T290" i="17"/>
  <c r="U290" i="17" s="1"/>
  <c r="M504" i="17"/>
  <c r="L505" i="17"/>
  <c r="M505" i="17" s="1"/>
  <c r="T300" i="17"/>
  <c r="U300" i="17" s="1"/>
  <c r="T360" i="17"/>
  <c r="T312" i="17"/>
  <c r="T316" i="17"/>
  <c r="R606" i="17"/>
  <c r="S606" i="17" s="1"/>
  <c r="U606" i="17" s="1"/>
  <c r="A606" i="17"/>
  <c r="M574" i="17"/>
  <c r="L575" i="17"/>
  <c r="O431" i="17"/>
  <c r="N431" i="17"/>
  <c r="N469" i="17"/>
  <c r="O469" i="17"/>
  <c r="T295" i="17"/>
  <c r="U295" i="17" s="1"/>
  <c r="N503" i="17"/>
  <c r="O503" i="17"/>
  <c r="T317" i="17"/>
  <c r="T321" i="17"/>
  <c r="U321" i="17" s="1"/>
  <c r="M679" i="17"/>
  <c r="L680" i="17"/>
  <c r="T324" i="17"/>
  <c r="O573" i="17"/>
  <c r="N573" i="17"/>
  <c r="O468" i="17"/>
  <c r="N468" i="17"/>
  <c r="T309" i="17"/>
  <c r="S360" i="17"/>
  <c r="T351" i="17"/>
  <c r="T333" i="17"/>
  <c r="T349" i="17"/>
  <c r="T294" i="17"/>
  <c r="U294" i="17" s="1"/>
  <c r="T326" i="17"/>
  <c r="U326" i="17" s="1"/>
  <c r="A467" i="17"/>
  <c r="R467" i="17"/>
  <c r="O397" i="17"/>
  <c r="N397" i="17"/>
  <c r="N678" i="17"/>
  <c r="O678" i="17"/>
  <c r="A395" i="17"/>
  <c r="R395" i="17"/>
  <c r="S395" i="17" s="1"/>
  <c r="T322" i="17"/>
  <c r="U322" i="17" s="1"/>
  <c r="S371" i="17"/>
  <c r="S429" i="17"/>
  <c r="M643" i="17"/>
  <c r="L644" i="17"/>
  <c r="S324" i="17"/>
  <c r="T301" i="17"/>
  <c r="U301" i="17" s="1"/>
  <c r="T305" i="17"/>
  <c r="T323" i="17"/>
  <c r="U323" i="17" s="1"/>
  <c r="T318" i="17"/>
  <c r="U318" i="17" s="1"/>
  <c r="S534" i="17"/>
  <c r="U534" i="17" s="1"/>
  <c r="N396" i="17"/>
  <c r="O396" i="17"/>
  <c r="T303" i="17"/>
  <c r="U303" i="17" s="1"/>
  <c r="M608" i="17"/>
  <c r="L609" i="17"/>
  <c r="T341" i="17"/>
  <c r="U341" i="17" s="1"/>
  <c r="M537" i="17"/>
  <c r="L538" i="17"/>
  <c r="N642" i="17"/>
  <c r="O642" i="17"/>
  <c r="T320" i="17"/>
  <c r="U320" i="17" s="1"/>
  <c r="N607" i="17"/>
  <c r="O607" i="17"/>
  <c r="O536" i="17"/>
  <c r="N536" i="17"/>
  <c r="T335" i="17"/>
  <c r="U335" i="17" s="1"/>
  <c r="M713" i="17"/>
  <c r="N713" i="17" s="1"/>
  <c r="L714" i="17"/>
  <c r="A430" i="17"/>
  <c r="R430" i="17"/>
  <c r="A502" i="17"/>
  <c r="R502" i="17"/>
  <c r="T350" i="17"/>
  <c r="R572" i="17"/>
  <c r="S572" i="17" s="1"/>
  <c r="U572" i="17" s="1"/>
  <c r="A572" i="17"/>
  <c r="R535" i="17"/>
  <c r="S535" i="17" s="1"/>
  <c r="A535" i="17"/>
  <c r="S466" i="17"/>
  <c r="T315" i="17"/>
  <c r="T353" i="17"/>
  <c r="O712" i="17"/>
  <c r="N712" i="17"/>
  <c r="R711" i="17"/>
  <c r="S711" i="17" s="1"/>
  <c r="U711" i="17" s="1"/>
  <c r="A711" i="17"/>
  <c r="M748" i="17"/>
  <c r="N748" i="17" s="1"/>
  <c r="L749" i="17"/>
  <c r="O747" i="17"/>
  <c r="N747" i="17"/>
  <c r="O781" i="17"/>
  <c r="N781" i="17"/>
  <c r="L819" i="17"/>
  <c r="M818" i="17"/>
  <c r="A816" i="17"/>
  <c r="R816" i="17"/>
  <c r="S816" i="17" s="1"/>
  <c r="U816" i="17" s="1"/>
  <c r="L783" i="17"/>
  <c r="M782" i="17"/>
  <c r="A746" i="17"/>
  <c r="R746" i="17"/>
  <c r="S746" i="17" s="1"/>
  <c r="U746" i="17" s="1"/>
  <c r="N817" i="17"/>
  <c r="O817" i="17"/>
  <c r="A885" i="17"/>
  <c r="R885" i="17"/>
  <c r="S885" i="17" s="1"/>
  <c r="U885" i="17" s="1"/>
  <c r="A851" i="17"/>
  <c r="R851" i="17"/>
  <c r="S851" i="17" s="1"/>
  <c r="U851" i="17" s="1"/>
  <c r="O852" i="17"/>
  <c r="N852" i="17"/>
  <c r="R780" i="17"/>
  <c r="S780" i="17" s="1"/>
  <c r="U780" i="17" s="1"/>
  <c r="A780" i="17"/>
  <c r="L854" i="17"/>
  <c r="M853" i="17"/>
  <c r="L888" i="17"/>
  <c r="M887" i="17"/>
  <c r="O886" i="17"/>
  <c r="N886" i="17"/>
  <c r="A607" i="17" l="1"/>
  <c r="R642" i="17"/>
  <c r="S642" i="17" s="1"/>
  <c r="U642" i="17" s="1"/>
  <c r="O643" i="17"/>
  <c r="N643" i="17"/>
  <c r="S467" i="17"/>
  <c r="N608" i="17"/>
  <c r="O608" i="17"/>
  <c r="O713" i="17"/>
  <c r="A713" i="17" s="1"/>
  <c r="A468" i="17"/>
  <c r="R468" i="17"/>
  <c r="M575" i="17"/>
  <c r="L576" i="17"/>
  <c r="O505" i="17"/>
  <c r="N505" i="17"/>
  <c r="A536" i="17"/>
  <c r="R536" i="17"/>
  <c r="S536" i="17" s="1"/>
  <c r="A642" i="17"/>
  <c r="M538" i="17"/>
  <c r="L539" i="17"/>
  <c r="N574" i="17"/>
  <c r="O574" i="17"/>
  <c r="O504" i="17"/>
  <c r="N504" i="17"/>
  <c r="M749" i="17"/>
  <c r="O749" i="17" s="1"/>
  <c r="L750" i="17"/>
  <c r="S430" i="17"/>
  <c r="O537" i="17"/>
  <c r="N537" i="17"/>
  <c r="A396" i="17"/>
  <c r="R396" i="17"/>
  <c r="A573" i="17"/>
  <c r="R573" i="17"/>
  <c r="S573" i="17" s="1"/>
  <c r="U573" i="17" s="1"/>
  <c r="A503" i="17"/>
  <c r="R503" i="17"/>
  <c r="N433" i="17"/>
  <c r="O433" i="17"/>
  <c r="M714" i="17"/>
  <c r="L715" i="17"/>
  <c r="S372" i="17"/>
  <c r="R678" i="17"/>
  <c r="S678" i="17" s="1"/>
  <c r="A678" i="17"/>
  <c r="U324" i="17"/>
  <c r="N432" i="17"/>
  <c r="O432" i="17"/>
  <c r="R607" i="17"/>
  <c r="S607" i="17" s="1"/>
  <c r="U607" i="17" s="1"/>
  <c r="A397" i="17"/>
  <c r="R397" i="17"/>
  <c r="S397" i="17" s="1"/>
  <c r="M680" i="17"/>
  <c r="L681" i="17"/>
  <c r="R469" i="17"/>
  <c r="S469" i="17" s="1"/>
  <c r="A469" i="17"/>
  <c r="M609" i="17"/>
  <c r="L610" i="17"/>
  <c r="M644" i="17"/>
  <c r="L645" i="17"/>
  <c r="O679" i="17"/>
  <c r="N679" i="17"/>
  <c r="A431" i="17"/>
  <c r="R431" i="17"/>
  <c r="U360" i="17"/>
  <c r="S502" i="17"/>
  <c r="O748" i="17"/>
  <c r="A748" i="17" s="1"/>
  <c r="A712" i="17"/>
  <c r="R712" i="17"/>
  <c r="S712" i="17" s="1"/>
  <c r="U712" i="17" s="1"/>
  <c r="N887" i="17"/>
  <c r="O887" i="17"/>
  <c r="L855" i="17"/>
  <c r="M854" i="17"/>
  <c r="R817" i="17"/>
  <c r="S817" i="17" s="1"/>
  <c r="U817" i="17" s="1"/>
  <c r="A817" i="17"/>
  <c r="M783" i="17"/>
  <c r="L784" i="17"/>
  <c r="L889" i="17"/>
  <c r="M888" i="17"/>
  <c r="N818" i="17"/>
  <c r="O818" i="17"/>
  <c r="L820" i="17"/>
  <c r="M819" i="17"/>
  <c r="A886" i="17"/>
  <c r="R886" i="17"/>
  <c r="S886" i="17" s="1"/>
  <c r="U886" i="17" s="1"/>
  <c r="A852" i="17"/>
  <c r="R852" i="17"/>
  <c r="S852" i="17" s="1"/>
  <c r="U852" i="17" s="1"/>
  <c r="A747" i="17"/>
  <c r="R747" i="17"/>
  <c r="S747" i="17" s="1"/>
  <c r="U747" i="17" s="1"/>
  <c r="O853" i="17"/>
  <c r="N853" i="17"/>
  <c r="O782" i="17"/>
  <c r="N782" i="17"/>
  <c r="A781" i="17"/>
  <c r="R781" i="17"/>
  <c r="S781" i="17" s="1"/>
  <c r="U781" i="17" s="1"/>
  <c r="S503" i="17" l="1"/>
  <c r="T373" i="17"/>
  <c r="T364" i="17"/>
  <c r="U364" i="17" s="1"/>
  <c r="T393" i="17"/>
  <c r="T388" i="17"/>
  <c r="T362" i="17"/>
  <c r="U362" i="17" s="1"/>
  <c r="T376" i="17"/>
  <c r="T389" i="17"/>
  <c r="T370" i="17"/>
  <c r="U370" i="17" s="1"/>
  <c r="T387" i="17"/>
  <c r="T384" i="17"/>
  <c r="N749" i="17"/>
  <c r="R749" i="17" s="1"/>
  <c r="S749" i="17" s="1"/>
  <c r="U749" i="17" s="1"/>
  <c r="R713" i="17"/>
  <c r="S713" i="17" s="1"/>
  <c r="U713" i="17" s="1"/>
  <c r="M645" i="17"/>
  <c r="L646" i="17"/>
  <c r="S373" i="17"/>
  <c r="T391" i="17"/>
  <c r="M750" i="17"/>
  <c r="L751" i="17"/>
  <c r="T379" i="17"/>
  <c r="S468" i="17"/>
  <c r="T452" i="17"/>
  <c r="T441" i="17"/>
  <c r="U441" i="17" s="1"/>
  <c r="T447" i="17"/>
  <c r="U447" i="17" s="1"/>
  <c r="T450" i="17"/>
  <c r="T453" i="17"/>
  <c r="T444" i="17"/>
  <c r="U444" i="17" s="1"/>
  <c r="T443" i="17"/>
  <c r="U443" i="17" s="1"/>
  <c r="T457" i="17"/>
  <c r="T375" i="17"/>
  <c r="T438" i="17"/>
  <c r="U438" i="17" s="1"/>
  <c r="O644" i="17"/>
  <c r="N644" i="17"/>
  <c r="T363" i="17"/>
  <c r="U363" i="17" s="1"/>
  <c r="A574" i="17"/>
  <c r="R574" i="17"/>
  <c r="S574" i="17" s="1"/>
  <c r="T378" i="17"/>
  <c r="T368" i="17"/>
  <c r="U368" i="17" s="1"/>
  <c r="T451" i="17"/>
  <c r="R433" i="17"/>
  <c r="S433" i="17" s="1"/>
  <c r="A433" i="17"/>
  <c r="T390" i="17"/>
  <c r="L540" i="17"/>
  <c r="M539" i="17"/>
  <c r="T386" i="17"/>
  <c r="T460" i="17"/>
  <c r="T454" i="17"/>
  <c r="M610" i="17"/>
  <c r="L611" i="17"/>
  <c r="O680" i="17"/>
  <c r="N680" i="17"/>
  <c r="M715" i="17"/>
  <c r="L716" i="17"/>
  <c r="T365" i="17"/>
  <c r="U365" i="17" s="1"/>
  <c r="N538" i="17"/>
  <c r="O538" i="17"/>
  <c r="T395" i="17"/>
  <c r="U395" i="17" s="1"/>
  <c r="T440" i="17"/>
  <c r="U440" i="17" s="1"/>
  <c r="M681" i="17"/>
  <c r="L682" i="17"/>
  <c r="S431" i="17"/>
  <c r="N609" i="17"/>
  <c r="O609" i="17"/>
  <c r="A432" i="17"/>
  <c r="R432" i="17"/>
  <c r="S432" i="17" s="1"/>
  <c r="N714" i="17"/>
  <c r="O714" i="17"/>
  <c r="T385" i="17"/>
  <c r="A505" i="17"/>
  <c r="R505" i="17"/>
  <c r="T449" i="17"/>
  <c r="A643" i="17"/>
  <c r="R643" i="17"/>
  <c r="S643" i="17" s="1"/>
  <c r="U643" i="17" s="1"/>
  <c r="T381" i="17"/>
  <c r="T371" i="17"/>
  <c r="U371" i="17" s="1"/>
  <c r="S396" i="17"/>
  <c r="T394" i="17"/>
  <c r="U394" i="17" s="1"/>
  <c r="T397" i="17"/>
  <c r="U397" i="17" s="1"/>
  <c r="T377" i="17"/>
  <c r="R608" i="17"/>
  <c r="S608" i="17" s="1"/>
  <c r="A608" i="17"/>
  <c r="T458" i="17"/>
  <c r="T372" i="17"/>
  <c r="U372" i="17" s="1"/>
  <c r="A504" i="17"/>
  <c r="R504" i="17"/>
  <c r="M576" i="17"/>
  <c r="L577" i="17"/>
  <c r="M577" i="17" s="1"/>
  <c r="T374" i="17"/>
  <c r="T446" i="17"/>
  <c r="U446" i="17" s="1"/>
  <c r="R679" i="17"/>
  <c r="S679" i="17" s="1"/>
  <c r="A679" i="17"/>
  <c r="T396" i="17"/>
  <c r="T380" i="17"/>
  <c r="R537" i="17"/>
  <c r="A537" i="17"/>
  <c r="O575" i="17"/>
  <c r="N575" i="17"/>
  <c r="T366" i="17"/>
  <c r="U366" i="17" s="1"/>
  <c r="T434" i="17"/>
  <c r="U434" i="17" s="1"/>
  <c r="R748" i="17"/>
  <c r="S748" i="17" s="1"/>
  <c r="U748" i="17" s="1"/>
  <c r="M820" i="17"/>
  <c r="N820" i="17" s="1"/>
  <c r="L821" i="17"/>
  <c r="M784" i="17"/>
  <c r="O784" i="17" s="1"/>
  <c r="L785" i="17"/>
  <c r="R782" i="17"/>
  <c r="S782" i="17" s="1"/>
  <c r="U782" i="17" s="1"/>
  <c r="A782" i="17"/>
  <c r="A853" i="17"/>
  <c r="R853" i="17"/>
  <c r="S853" i="17" s="1"/>
  <c r="U853" i="17" s="1"/>
  <c r="N854" i="17"/>
  <c r="O854" i="17"/>
  <c r="O819" i="17"/>
  <c r="N819" i="17"/>
  <c r="N783" i="17"/>
  <c r="O783" i="17"/>
  <c r="M855" i="17"/>
  <c r="L856" i="17"/>
  <c r="N888" i="17"/>
  <c r="O888" i="17"/>
  <c r="L890" i="17"/>
  <c r="M889" i="17"/>
  <c r="A887" i="17"/>
  <c r="R887" i="17"/>
  <c r="S887" i="17" s="1"/>
  <c r="U887" i="17" s="1"/>
  <c r="R818" i="17"/>
  <c r="S818" i="17" s="1"/>
  <c r="U818" i="17" s="1"/>
  <c r="A818" i="17"/>
  <c r="F18" i="9"/>
  <c r="N18" i="9"/>
  <c r="U373" i="17" l="1"/>
  <c r="A749" i="17"/>
  <c r="T420" i="17"/>
  <c r="T400" i="17"/>
  <c r="U400" i="17" s="1"/>
  <c r="T505" i="17"/>
  <c r="T418" i="17"/>
  <c r="T423" i="17"/>
  <c r="S504" i="17"/>
  <c r="S505" i="17" s="1"/>
  <c r="S506" i="17" s="1"/>
  <c r="S507" i="17" s="1"/>
  <c r="S508" i="17" s="1"/>
  <c r="S509" i="17" s="1"/>
  <c r="T499" i="17"/>
  <c r="U499" i="17" s="1"/>
  <c r="T428" i="17"/>
  <c r="U428" i="17" s="1"/>
  <c r="U396" i="17"/>
  <c r="T416" i="17"/>
  <c r="T424" i="17"/>
  <c r="T408" i="17"/>
  <c r="U408" i="17" s="1"/>
  <c r="T403" i="17"/>
  <c r="U403" i="17" s="1"/>
  <c r="T405" i="17"/>
  <c r="U405" i="17" s="1"/>
  <c r="S537" i="17"/>
  <c r="N576" i="17"/>
  <c r="O576" i="17"/>
  <c r="A714" i="17"/>
  <c r="R714" i="17"/>
  <c r="S714" i="17" s="1"/>
  <c r="U714" i="17" s="1"/>
  <c r="N681" i="17"/>
  <c r="O681" i="17"/>
  <c r="T422" i="17"/>
  <c r="T407" i="17"/>
  <c r="U407" i="17" s="1"/>
  <c r="T406" i="17"/>
  <c r="U406" i="17" s="1"/>
  <c r="M716" i="17"/>
  <c r="L717" i="17"/>
  <c r="T417" i="17"/>
  <c r="T414" i="17"/>
  <c r="T432" i="17"/>
  <c r="U432" i="17" s="1"/>
  <c r="N715" i="17"/>
  <c r="O715" i="17"/>
  <c r="M821" i="17"/>
  <c r="O821" i="17" s="1"/>
  <c r="L822" i="17"/>
  <c r="T404" i="17"/>
  <c r="U404" i="17" s="1"/>
  <c r="R680" i="17"/>
  <c r="S680" i="17" s="1"/>
  <c r="A680" i="17"/>
  <c r="O539" i="17"/>
  <c r="N539" i="17"/>
  <c r="T401" i="17"/>
  <c r="U401" i="17" s="1"/>
  <c r="T415" i="17"/>
  <c r="T410" i="17"/>
  <c r="U410" i="17" s="1"/>
  <c r="T425" i="17"/>
  <c r="R609" i="17"/>
  <c r="S609" i="17" s="1"/>
  <c r="A609" i="17"/>
  <c r="A538" i="17"/>
  <c r="R538" i="17"/>
  <c r="S538" i="17" s="1"/>
  <c r="L541" i="17"/>
  <c r="M541" i="17" s="1"/>
  <c r="M540" i="17"/>
  <c r="T398" i="17"/>
  <c r="U398" i="17" s="1"/>
  <c r="M751" i="17"/>
  <c r="L752" i="17"/>
  <c r="M611" i="17"/>
  <c r="L612" i="17"/>
  <c r="O750" i="17"/>
  <c r="N750" i="17"/>
  <c r="M646" i="17"/>
  <c r="L647" i="17"/>
  <c r="T421" i="17"/>
  <c r="N610" i="17"/>
  <c r="O610" i="17"/>
  <c r="T411" i="17"/>
  <c r="A644" i="17"/>
  <c r="R644" i="17"/>
  <c r="S644" i="17" s="1"/>
  <c r="U644" i="17" s="1"/>
  <c r="T402" i="17"/>
  <c r="U402" i="17" s="1"/>
  <c r="N645" i="17"/>
  <c r="O645" i="17"/>
  <c r="M785" i="17"/>
  <c r="O785" i="17" s="1"/>
  <c r="L786" i="17"/>
  <c r="A575" i="17"/>
  <c r="R575" i="17"/>
  <c r="S575" i="17" s="1"/>
  <c r="O577" i="17"/>
  <c r="N577" i="17"/>
  <c r="M682" i="17"/>
  <c r="L683" i="17"/>
  <c r="T409" i="17"/>
  <c r="U409" i="17" s="1"/>
  <c r="T412" i="17"/>
  <c r="T399" i="17"/>
  <c r="U399" i="17" s="1"/>
  <c r="N784" i="17"/>
  <c r="R784" i="17" s="1"/>
  <c r="S784" i="17" s="1"/>
  <c r="U784" i="17" s="1"/>
  <c r="O820" i="17"/>
  <c r="R820" i="17" s="1"/>
  <c r="S820" i="17" s="1"/>
  <c r="U820" i="17" s="1"/>
  <c r="M856" i="17"/>
  <c r="O856" i="17" s="1"/>
  <c r="L857" i="17"/>
  <c r="A783" i="17"/>
  <c r="R783" i="17"/>
  <c r="S783" i="17" s="1"/>
  <c r="U783" i="17" s="1"/>
  <c r="R888" i="17"/>
  <c r="S888" i="17" s="1"/>
  <c r="U888" i="17" s="1"/>
  <c r="A888" i="17"/>
  <c r="R819" i="17"/>
  <c r="S819" i="17" s="1"/>
  <c r="U819" i="17" s="1"/>
  <c r="A819" i="17"/>
  <c r="R854" i="17"/>
  <c r="S854" i="17" s="1"/>
  <c r="U854" i="17" s="1"/>
  <c r="A854" i="17"/>
  <c r="O889" i="17"/>
  <c r="N889" i="17"/>
  <c r="M890" i="17"/>
  <c r="L891" i="17"/>
  <c r="N855" i="17"/>
  <c r="O855" i="17"/>
  <c r="L18" i="9"/>
  <c r="N22" i="9"/>
  <c r="N23" i="9" s="1"/>
  <c r="N785" i="17" l="1"/>
  <c r="A785" i="17" s="1"/>
  <c r="U505" i="17"/>
  <c r="N821" i="17"/>
  <c r="A821" i="17" s="1"/>
  <c r="A820" i="17"/>
  <c r="M717" i="17"/>
  <c r="L718" i="17"/>
  <c r="M857" i="17"/>
  <c r="O857" i="17" s="1"/>
  <c r="L858" i="17"/>
  <c r="N682" i="17"/>
  <c r="O682" i="17"/>
  <c r="R645" i="17"/>
  <c r="S645" i="17" s="1"/>
  <c r="U645" i="17" s="1"/>
  <c r="A645" i="17"/>
  <c r="M647" i="17"/>
  <c r="L648" i="17"/>
  <c r="R577" i="17"/>
  <c r="S577" i="17" s="1"/>
  <c r="A577" i="17"/>
  <c r="N646" i="17"/>
  <c r="O646" i="17"/>
  <c r="N540" i="17"/>
  <c r="O540" i="17"/>
  <c r="M822" i="17"/>
  <c r="L823" i="17"/>
  <c r="N716" i="17"/>
  <c r="O716" i="17"/>
  <c r="A750" i="17"/>
  <c r="R750" i="17"/>
  <c r="S750" i="17" s="1"/>
  <c r="U750" i="17" s="1"/>
  <c r="O541" i="17"/>
  <c r="N541" i="17"/>
  <c r="A576" i="17"/>
  <c r="R576" i="17"/>
  <c r="S576" i="17" s="1"/>
  <c r="M612" i="17"/>
  <c r="L613" i="17"/>
  <c r="M613" i="17" s="1"/>
  <c r="A539" i="17"/>
  <c r="R539" i="17"/>
  <c r="S539" i="17" s="1"/>
  <c r="R715" i="17"/>
  <c r="S715" i="17" s="1"/>
  <c r="A715" i="17"/>
  <c r="M786" i="17"/>
  <c r="L787" i="17"/>
  <c r="O611" i="17"/>
  <c r="N611" i="17"/>
  <c r="A784" i="17"/>
  <c r="A610" i="17"/>
  <c r="R610" i="17"/>
  <c r="S610" i="17" s="1"/>
  <c r="M752" i="17"/>
  <c r="L753" i="17"/>
  <c r="R681" i="17"/>
  <c r="S681" i="17" s="1"/>
  <c r="A681" i="17"/>
  <c r="M683" i="17"/>
  <c r="L684" i="17"/>
  <c r="O751" i="17"/>
  <c r="N751" i="17"/>
  <c r="N856" i="17"/>
  <c r="A856" i="17" s="1"/>
  <c r="N890" i="17"/>
  <c r="O890" i="17"/>
  <c r="A889" i="17"/>
  <c r="R889" i="17"/>
  <c r="S889" i="17" s="1"/>
  <c r="U889" i="17" s="1"/>
  <c r="R855" i="17"/>
  <c r="S855" i="17" s="1"/>
  <c r="U855" i="17" s="1"/>
  <c r="A855" i="17"/>
  <c r="L892" i="17"/>
  <c r="M891" i="17"/>
  <c r="F22" i="9"/>
  <c r="F23" i="9" s="1"/>
  <c r="L22" i="9"/>
  <c r="L23" i="9" s="1"/>
  <c r="R821" i="17" l="1"/>
  <c r="S821" i="17" s="1"/>
  <c r="U821" i="17" s="1"/>
  <c r="R785" i="17"/>
  <c r="S785" i="17" s="1"/>
  <c r="U785" i="17" s="1"/>
  <c r="R856" i="17"/>
  <c r="S856" i="17" s="1"/>
  <c r="U856" i="17" s="1"/>
  <c r="N857" i="17"/>
  <c r="A857" i="17" s="1"/>
  <c r="A541" i="17"/>
  <c r="R541" i="17"/>
  <c r="S541" i="17" s="1"/>
  <c r="A611" i="17"/>
  <c r="R611" i="17"/>
  <c r="S611" i="17" s="1"/>
  <c r="R540" i="17"/>
  <c r="A540" i="17"/>
  <c r="O613" i="17"/>
  <c r="N613" i="17"/>
  <c r="M753" i="17"/>
  <c r="L754" i="17"/>
  <c r="M787" i="17"/>
  <c r="L788" i="17"/>
  <c r="N612" i="17"/>
  <c r="O612" i="17"/>
  <c r="R646" i="17"/>
  <c r="S646" i="17" s="1"/>
  <c r="U646" i="17" s="1"/>
  <c r="A646" i="17"/>
  <c r="A682" i="17"/>
  <c r="R682" i="17"/>
  <c r="S682" i="17" s="1"/>
  <c r="M858" i="17"/>
  <c r="L859" i="17"/>
  <c r="R716" i="17"/>
  <c r="S716" i="17" s="1"/>
  <c r="A716" i="17"/>
  <c r="A751" i="17"/>
  <c r="R751" i="17"/>
  <c r="S751" i="17" s="1"/>
  <c r="U751" i="17" s="1"/>
  <c r="N752" i="17"/>
  <c r="O752" i="17"/>
  <c r="N786" i="17"/>
  <c r="O786" i="17"/>
  <c r="M684" i="17"/>
  <c r="L685" i="17"/>
  <c r="M685" i="17" s="1"/>
  <c r="M823" i="17"/>
  <c r="L824" i="17"/>
  <c r="M648" i="17"/>
  <c r="L649" i="17"/>
  <c r="M649" i="17" s="1"/>
  <c r="M718" i="17"/>
  <c r="L719" i="17"/>
  <c r="N683" i="17"/>
  <c r="O683" i="17"/>
  <c r="N822" i="17"/>
  <c r="O822" i="17"/>
  <c r="O647" i="17"/>
  <c r="N647" i="17"/>
  <c r="O717" i="17"/>
  <c r="N717" i="17"/>
  <c r="M892" i="17"/>
  <c r="N892" i="17" s="1"/>
  <c r="L893" i="17"/>
  <c r="O891" i="17"/>
  <c r="N891" i="17"/>
  <c r="A890" i="17"/>
  <c r="R890" i="17"/>
  <c r="S890" i="17" s="1"/>
  <c r="U890" i="17" s="1"/>
  <c r="R857" i="17" l="1"/>
  <c r="S857" i="17" s="1"/>
  <c r="U857" i="17" s="1"/>
  <c r="M893" i="17"/>
  <c r="O893" i="17" s="1"/>
  <c r="L894" i="17"/>
  <c r="M824" i="17"/>
  <c r="L825" i="17"/>
  <c r="A613" i="17"/>
  <c r="R613" i="17"/>
  <c r="S613" i="17" s="1"/>
  <c r="O684" i="17"/>
  <c r="N684" i="17"/>
  <c r="A612" i="17"/>
  <c r="R612" i="17"/>
  <c r="S612" i="17" s="1"/>
  <c r="S540" i="17"/>
  <c r="T513" i="17"/>
  <c r="U513" i="17" s="1"/>
  <c r="T531" i="17"/>
  <c r="T515" i="17"/>
  <c r="U515" i="17" s="1"/>
  <c r="T523" i="17"/>
  <c r="U523" i="17" s="1"/>
  <c r="A822" i="17"/>
  <c r="R822" i="17"/>
  <c r="S822" i="17" s="1"/>
  <c r="U822" i="17" s="1"/>
  <c r="M719" i="17"/>
  <c r="L720" i="17"/>
  <c r="M859" i="17"/>
  <c r="L860" i="17"/>
  <c r="M788" i="17"/>
  <c r="L789" i="17"/>
  <c r="O685" i="17"/>
  <c r="N685" i="17"/>
  <c r="R683" i="17"/>
  <c r="S683" i="17" s="1"/>
  <c r="A683" i="17"/>
  <c r="O718" i="17"/>
  <c r="N718" i="17"/>
  <c r="R786" i="17"/>
  <c r="S786" i="17" s="1"/>
  <c r="U786" i="17" s="1"/>
  <c r="A786" i="17"/>
  <c r="O858" i="17"/>
  <c r="N858" i="17"/>
  <c r="N787" i="17"/>
  <c r="O787" i="17"/>
  <c r="O823" i="17"/>
  <c r="N823" i="17"/>
  <c r="A717" i="17"/>
  <c r="R717" i="17"/>
  <c r="S717" i="17" s="1"/>
  <c r="R647" i="17"/>
  <c r="S647" i="17" s="1"/>
  <c r="A647" i="17"/>
  <c r="N649" i="17"/>
  <c r="O649" i="17"/>
  <c r="M754" i="17"/>
  <c r="L755" i="17"/>
  <c r="N648" i="17"/>
  <c r="O648" i="17"/>
  <c r="R752" i="17"/>
  <c r="S752" i="17" s="1"/>
  <c r="U752" i="17" s="1"/>
  <c r="A752" i="17"/>
  <c r="O753" i="17"/>
  <c r="N753" i="17"/>
  <c r="O892" i="17"/>
  <c r="A892" i="17" s="1"/>
  <c r="A891" i="17"/>
  <c r="R891" i="17"/>
  <c r="S891" i="17" s="1"/>
  <c r="U891" i="17" s="1"/>
  <c r="N893" i="17" l="1"/>
  <c r="R893" i="17" s="1"/>
  <c r="S893" i="17" s="1"/>
  <c r="R684" i="17"/>
  <c r="S684" i="17" s="1"/>
  <c r="A684" i="17"/>
  <c r="M825" i="17"/>
  <c r="L826" i="17"/>
  <c r="R648" i="17"/>
  <c r="S648" i="17" s="1"/>
  <c r="A648" i="17"/>
  <c r="R823" i="17"/>
  <c r="S823" i="17" s="1"/>
  <c r="U823" i="17" s="1"/>
  <c r="A823" i="17"/>
  <c r="O754" i="17"/>
  <c r="N754" i="17"/>
  <c r="N859" i="17"/>
  <c r="O859" i="17"/>
  <c r="A753" i="17"/>
  <c r="R753" i="17"/>
  <c r="S753" i="17" s="1"/>
  <c r="U753" i="17" s="1"/>
  <c r="M720" i="17"/>
  <c r="L721" i="17"/>
  <c r="M721" i="17" s="1"/>
  <c r="N824" i="17"/>
  <c r="O824" i="17"/>
  <c r="M789" i="17"/>
  <c r="L790" i="17"/>
  <c r="O788" i="17"/>
  <c r="N788" i="17"/>
  <c r="M860" i="17"/>
  <c r="L861" i="17"/>
  <c r="A649" i="17"/>
  <c r="R649" i="17"/>
  <c r="S649" i="17" s="1"/>
  <c r="A787" i="17"/>
  <c r="R787" i="17"/>
  <c r="S787" i="17" s="1"/>
  <c r="U787" i="17" s="1"/>
  <c r="N719" i="17"/>
  <c r="O719" i="17"/>
  <c r="M894" i="17"/>
  <c r="L895" i="17"/>
  <c r="M755" i="17"/>
  <c r="L756" i="17"/>
  <c r="A718" i="17"/>
  <c r="R718" i="17"/>
  <c r="S718" i="17" s="1"/>
  <c r="A858" i="17"/>
  <c r="R858" i="17"/>
  <c r="S858" i="17" s="1"/>
  <c r="U858" i="17" s="1"/>
  <c r="R685" i="17"/>
  <c r="S685" i="17" s="1"/>
  <c r="S686" i="17" s="1"/>
  <c r="S687" i="17" s="1"/>
  <c r="S688" i="17" s="1"/>
  <c r="S689" i="17" s="1"/>
  <c r="S690" i="17" s="1"/>
  <c r="S691" i="17" s="1"/>
  <c r="S692" i="17" s="1"/>
  <c r="S693" i="17" s="1"/>
  <c r="S694" i="17" s="1"/>
  <c r="S695" i="17" s="1"/>
  <c r="A685" i="17"/>
  <c r="R892" i="17"/>
  <c r="S892" i="17" s="1"/>
  <c r="U892" i="17" s="1"/>
  <c r="A893" i="17" l="1"/>
  <c r="M895" i="17"/>
  <c r="L896" i="17"/>
  <c r="M861" i="17"/>
  <c r="L862" i="17"/>
  <c r="N721" i="17"/>
  <c r="O721" i="17"/>
  <c r="O720" i="17"/>
  <c r="N720" i="17"/>
  <c r="A719" i="17"/>
  <c r="R719" i="17"/>
  <c r="S719" i="17" s="1"/>
  <c r="O860" i="17"/>
  <c r="N860" i="17"/>
  <c r="M790" i="17"/>
  <c r="L791" i="17"/>
  <c r="M826" i="17"/>
  <c r="L827" i="17"/>
  <c r="S696" i="17"/>
  <c r="A788" i="17"/>
  <c r="R788" i="17"/>
  <c r="S788" i="17" s="1"/>
  <c r="U788" i="17" s="1"/>
  <c r="O789" i="17"/>
  <c r="N789" i="17"/>
  <c r="R859" i="17"/>
  <c r="S859" i="17" s="1"/>
  <c r="U859" i="17" s="1"/>
  <c r="A859" i="17"/>
  <c r="N825" i="17"/>
  <c r="O825" i="17"/>
  <c r="M756" i="17"/>
  <c r="L757" i="17"/>
  <c r="M757" i="17" s="1"/>
  <c r="A754" i="17"/>
  <c r="R754" i="17"/>
  <c r="S754" i="17" s="1"/>
  <c r="O894" i="17"/>
  <c r="N894" i="17"/>
  <c r="O755" i="17"/>
  <c r="N755" i="17"/>
  <c r="R824" i="17"/>
  <c r="S824" i="17" s="1"/>
  <c r="U824" i="17" s="1"/>
  <c r="A824" i="17"/>
  <c r="M827" i="17" l="1"/>
  <c r="L828" i="17"/>
  <c r="R720" i="17"/>
  <c r="S720" i="17" s="1"/>
  <c r="A720" i="17"/>
  <c r="A894" i="17"/>
  <c r="R894" i="17"/>
  <c r="S894" i="17" s="1"/>
  <c r="M791" i="17"/>
  <c r="L792" i="17"/>
  <c r="O790" i="17"/>
  <c r="N790" i="17"/>
  <c r="R721" i="17"/>
  <c r="S721" i="17" s="1"/>
  <c r="S722" i="17" s="1"/>
  <c r="S723" i="17" s="1"/>
  <c r="S724" i="17" s="1"/>
  <c r="S725" i="17" s="1"/>
  <c r="S726" i="17" s="1"/>
  <c r="S727" i="17" s="1"/>
  <c r="S728" i="17" s="1"/>
  <c r="S729" i="17" s="1"/>
  <c r="S730" i="17" s="1"/>
  <c r="S731" i="17" s="1"/>
  <c r="S732" i="17" s="1"/>
  <c r="A721" i="17"/>
  <c r="A860" i="17"/>
  <c r="R860" i="17"/>
  <c r="S860" i="17" s="1"/>
  <c r="U860" i="17" s="1"/>
  <c r="M862" i="17"/>
  <c r="L863" i="17"/>
  <c r="R789" i="17"/>
  <c r="S789" i="17" s="1"/>
  <c r="U789" i="17" s="1"/>
  <c r="A789" i="17"/>
  <c r="O861" i="17"/>
  <c r="N861" i="17"/>
  <c r="A755" i="17"/>
  <c r="R755" i="17"/>
  <c r="S755" i="17" s="1"/>
  <c r="S697" i="17"/>
  <c r="M896" i="17"/>
  <c r="L897" i="17"/>
  <c r="O826" i="17"/>
  <c r="N826" i="17"/>
  <c r="O757" i="17"/>
  <c r="N757" i="17"/>
  <c r="O756" i="17"/>
  <c r="N756" i="17"/>
  <c r="A825" i="17"/>
  <c r="R825" i="17"/>
  <c r="S825" i="17" s="1"/>
  <c r="U825" i="17" s="1"/>
  <c r="O895" i="17"/>
  <c r="N895" i="17"/>
  <c r="A756" i="17" l="1"/>
  <c r="R756" i="17"/>
  <c r="S756" i="17" s="1"/>
  <c r="M863" i="17"/>
  <c r="L864" i="17"/>
  <c r="M792" i="17"/>
  <c r="L793" i="17"/>
  <c r="M793" i="17" s="1"/>
  <c r="N862" i="17"/>
  <c r="O862" i="17"/>
  <c r="O791" i="17"/>
  <c r="N791" i="17"/>
  <c r="A826" i="17"/>
  <c r="R826" i="17"/>
  <c r="S826" i="17" s="1"/>
  <c r="U826" i="17" s="1"/>
  <c r="A861" i="17"/>
  <c r="R861" i="17"/>
  <c r="S861" i="17" s="1"/>
  <c r="U861" i="17" s="1"/>
  <c r="A757" i="17"/>
  <c r="R757" i="17"/>
  <c r="S757" i="17" s="1"/>
  <c r="S758" i="17" s="1"/>
  <c r="S759" i="17" s="1"/>
  <c r="S760" i="17" s="1"/>
  <c r="S761" i="17" s="1"/>
  <c r="S762" i="17" s="1"/>
  <c r="S763" i="17" s="1"/>
  <c r="S764" i="17" s="1"/>
  <c r="S765" i="17" s="1"/>
  <c r="S766" i="17" s="1"/>
  <c r="S767" i="17" s="1"/>
  <c r="S768" i="17" s="1"/>
  <c r="S769" i="17" s="1"/>
  <c r="S733" i="17"/>
  <c r="R895" i="17"/>
  <c r="S895" i="17" s="1"/>
  <c r="A895" i="17"/>
  <c r="M897" i="17"/>
  <c r="L898" i="17"/>
  <c r="A790" i="17"/>
  <c r="R790" i="17"/>
  <c r="S790" i="17" s="1"/>
  <c r="U790" i="17" s="1"/>
  <c r="M828" i="17"/>
  <c r="L829" i="17"/>
  <c r="M829" i="17" s="1"/>
  <c r="N896" i="17"/>
  <c r="O896" i="17"/>
  <c r="O827" i="17"/>
  <c r="N827" i="17"/>
  <c r="A862" i="17" l="1"/>
  <c r="R862" i="17"/>
  <c r="S862" i="17" s="1"/>
  <c r="U862" i="17" s="1"/>
  <c r="O793" i="17"/>
  <c r="N793" i="17"/>
  <c r="O792" i="17"/>
  <c r="N792" i="17"/>
  <c r="A827" i="17"/>
  <c r="R827" i="17"/>
  <c r="S827" i="17" s="1"/>
  <c r="L865" i="17"/>
  <c r="M865" i="17" s="1"/>
  <c r="M864" i="17"/>
  <c r="N863" i="17"/>
  <c r="O863" i="17"/>
  <c r="M898" i="17"/>
  <c r="L899" i="17"/>
  <c r="N897" i="17"/>
  <c r="O897" i="17"/>
  <c r="N829" i="17"/>
  <c r="O829" i="17"/>
  <c r="R791" i="17"/>
  <c r="S791" i="17" s="1"/>
  <c r="A791" i="17"/>
  <c r="R896" i="17"/>
  <c r="S896" i="17" s="1"/>
  <c r="A896" i="17"/>
  <c r="O828" i="17"/>
  <c r="N828" i="17"/>
  <c r="M899" i="17" l="1"/>
  <c r="L900" i="17"/>
  <c r="A792" i="17"/>
  <c r="R792" i="17"/>
  <c r="S792" i="17" s="1"/>
  <c r="O898" i="17"/>
  <c r="N898" i="17"/>
  <c r="R793" i="17"/>
  <c r="S793" i="17" s="1"/>
  <c r="S794" i="17" s="1"/>
  <c r="S795" i="17" s="1"/>
  <c r="S796" i="17" s="1"/>
  <c r="S797" i="17" s="1"/>
  <c r="S798" i="17" s="1"/>
  <c r="S799" i="17" s="1"/>
  <c r="S800" i="17" s="1"/>
  <c r="S801" i="17" s="1"/>
  <c r="S802" i="17" s="1"/>
  <c r="S803" i="17" s="1"/>
  <c r="S804" i="17" s="1"/>
  <c r="S805" i="17" s="1"/>
  <c r="A793" i="17"/>
  <c r="A897" i="17"/>
  <c r="R897" i="17"/>
  <c r="S897" i="17" s="1"/>
  <c r="A863" i="17"/>
  <c r="R863" i="17"/>
  <c r="S863" i="17" s="1"/>
  <c r="U863" i="17" s="1"/>
  <c r="O864" i="17"/>
  <c r="N864" i="17"/>
  <c r="R828" i="17"/>
  <c r="S828" i="17" s="1"/>
  <c r="A828" i="17"/>
  <c r="R829" i="17"/>
  <c r="S829" i="17" s="1"/>
  <c r="S830" i="17" s="1"/>
  <c r="S831" i="17" s="1"/>
  <c r="S832" i="17" s="1"/>
  <c r="S833" i="17" s="1"/>
  <c r="S834" i="17" s="1"/>
  <c r="S835" i="17" s="1"/>
  <c r="S836" i="17" s="1"/>
  <c r="S837" i="17" s="1"/>
  <c r="S838" i="17" s="1"/>
  <c r="S839" i="17" s="1"/>
  <c r="S840" i="17" s="1"/>
  <c r="S841" i="17" s="1"/>
  <c r="A829" i="17"/>
  <c r="N865" i="17"/>
  <c r="O865" i="17"/>
  <c r="R865" i="17" l="1"/>
  <c r="S865" i="17" s="1"/>
  <c r="S866" i="17" s="1"/>
  <c r="S867" i="17" s="1"/>
  <c r="S868" i="17" s="1"/>
  <c r="S869" i="17" s="1"/>
  <c r="S870" i="17" s="1"/>
  <c r="S871" i="17" s="1"/>
  <c r="S872" i="17" s="1"/>
  <c r="S873" i="17" s="1"/>
  <c r="S874" i="17" s="1"/>
  <c r="S875" i="17" s="1"/>
  <c r="S876" i="17" s="1"/>
  <c r="S877" i="17" s="1"/>
  <c r="A865" i="17"/>
  <c r="A898" i="17"/>
  <c r="R898" i="17"/>
  <c r="S898" i="17" s="1"/>
  <c r="A864" i="17"/>
  <c r="R864" i="17"/>
  <c r="S864" i="17" s="1"/>
  <c r="M900" i="17"/>
  <c r="L901" i="17"/>
  <c r="M901" i="17" s="1"/>
  <c r="N899" i="17"/>
  <c r="O899" i="17"/>
  <c r="R899" i="17" l="1"/>
  <c r="S899" i="17" s="1"/>
  <c r="A899" i="17"/>
  <c r="N901" i="17"/>
  <c r="O901" i="17"/>
  <c r="N900" i="17"/>
  <c r="O900" i="17"/>
  <c r="A900" i="17" l="1"/>
  <c r="R900" i="17"/>
  <c r="S900" i="17" s="1"/>
  <c r="A901" i="17"/>
  <c r="R901" i="17"/>
  <c r="T2" i="17" s="1"/>
  <c r="S901" i="17" l="1"/>
  <c r="T3" i="17"/>
  <c r="U3" i="17" s="1"/>
  <c r="H63" i="14"/>
  <c r="H216" i="14"/>
  <c r="H199" i="14"/>
  <c r="H195" i="14"/>
  <c r="H207" i="14"/>
  <c r="H126" i="14"/>
  <c r="H68" i="14"/>
  <c r="H182" i="14"/>
  <c r="H69" i="14"/>
  <c r="H137" i="14"/>
  <c r="H158" i="14"/>
  <c r="H188" i="14"/>
  <c r="H129" i="14"/>
  <c r="H215" i="14"/>
  <c r="H184" i="14"/>
  <c r="H52" i="14"/>
  <c r="H192" i="14"/>
  <c r="H123" i="14"/>
  <c r="H113" i="14"/>
  <c r="H173" i="14"/>
  <c r="H39" i="14"/>
  <c r="H114" i="14"/>
  <c r="H197" i="14"/>
  <c r="H112" i="14"/>
  <c r="H50" i="14"/>
  <c r="H205" i="14"/>
  <c r="H213" i="14"/>
  <c r="H124" i="14"/>
  <c r="H62" i="14"/>
  <c r="H71" i="14"/>
  <c r="H134" i="14"/>
  <c r="H142" i="14"/>
  <c r="H127" i="14"/>
  <c r="H125" i="14"/>
  <c r="H135" i="14"/>
  <c r="H110" i="14"/>
  <c r="H133" i="14"/>
  <c r="H208" i="14"/>
  <c r="H122" i="14"/>
  <c r="H73" i="14"/>
  <c r="H141" i="14"/>
  <c r="H66" i="14"/>
  <c r="H65" i="14"/>
  <c r="H140" i="14"/>
  <c r="H196" i="14"/>
  <c r="H136" i="14"/>
  <c r="H185" i="14"/>
  <c r="H67" i="14"/>
  <c r="H194" i="14"/>
  <c r="H217" i="14"/>
  <c r="H51" i="14"/>
  <c r="H204" i="14"/>
  <c r="H198" i="14"/>
  <c r="H183" i="14"/>
  <c r="H130" i="14"/>
  <c r="H201" i="14"/>
  <c r="H72" i="14"/>
  <c r="H64" i="14"/>
  <c r="H128" i="14"/>
  <c r="H206" i="14"/>
  <c r="H144" i="14"/>
  <c r="H209" i="14"/>
  <c r="H214" i="14"/>
  <c r="H210" i="14"/>
  <c r="H70" i="14"/>
  <c r="H181" i="14"/>
  <c r="H111" i="14"/>
  <c r="H139" i="14"/>
  <c r="H143" i="14"/>
  <c r="H211" i="14"/>
  <c r="H202" i="14"/>
  <c r="H200" i="14"/>
  <c r="H169" i="14"/>
  <c r="H40" i="14"/>
  <c r="H212" i="14"/>
  <c r="H138" i="14"/>
  <c r="H131" i="14"/>
  <c r="H203" i="14"/>
  <c r="H178" i="14"/>
  <c r="H186" i="14"/>
  <c r="H179" i="14"/>
  <c r="H190" i="14"/>
  <c r="H132" i="14"/>
  <c r="H145" i="14"/>
  <c r="T19" i="17"/>
  <c r="T22" i="17"/>
  <c r="T7" i="17"/>
  <c r="U7" i="17" s="1"/>
  <c r="T28" i="17"/>
  <c r="T5" i="17"/>
  <c r="U5" i="17" s="1"/>
  <c r="T6" i="17"/>
  <c r="U6" i="17" s="1"/>
  <c r="T27" i="17"/>
  <c r="T21" i="17"/>
  <c r="T10" i="17"/>
  <c r="U10" i="17" s="1"/>
  <c r="T24" i="17"/>
  <c r="T13" i="17"/>
  <c r="U13" i="17" s="1"/>
  <c r="T12" i="17"/>
  <c r="U12" i="17" s="1"/>
  <c r="T14" i="17"/>
  <c r="U14" i="17" s="1"/>
  <c r="T20" i="17"/>
  <c r="T16" i="17"/>
  <c r="T25" i="17"/>
  <c r="T26" i="17"/>
  <c r="T15" i="17"/>
  <c r="U15" i="17" s="1"/>
  <c r="T9" i="17"/>
  <c r="U9" i="17" s="1"/>
  <c r="T51" i="17"/>
  <c r="U51" i="17" s="1"/>
  <c r="T23" i="17"/>
  <c r="T18" i="17"/>
  <c r="T17" i="17"/>
  <c r="T4" i="17"/>
  <c r="U4" i="17" s="1"/>
  <c r="T80" i="17"/>
  <c r="U80" i="17" s="1"/>
  <c r="T64" i="17"/>
  <c r="T36" i="17"/>
  <c r="U36" i="17" s="1"/>
  <c r="T35" i="17"/>
  <c r="U35" i="17" s="1"/>
  <c r="T46" i="17"/>
  <c r="U46" i="17" s="1"/>
  <c r="T89" i="17"/>
  <c r="T53" i="17"/>
  <c r="U53" i="17" s="1"/>
  <c r="T45" i="17"/>
  <c r="U45" i="17" s="1"/>
  <c r="T88" i="17"/>
  <c r="U88" i="17" s="1"/>
  <c r="T57" i="17"/>
  <c r="T60" i="17"/>
  <c r="T47" i="17"/>
  <c r="U47" i="17" s="1"/>
  <c r="T61" i="17"/>
  <c r="T32" i="17"/>
  <c r="U32" i="17" s="1"/>
  <c r="T37" i="17"/>
  <c r="U37" i="17" s="1"/>
  <c r="T31" i="17"/>
  <c r="T33" i="17"/>
  <c r="U33" i="17" s="1"/>
  <c r="T38" i="17"/>
  <c r="U38" i="17" s="1"/>
  <c r="T50" i="17"/>
  <c r="U50" i="17" s="1"/>
  <c r="T41" i="17"/>
  <c r="U41" i="17" s="1"/>
  <c r="T30" i="17"/>
  <c r="T62" i="17"/>
  <c r="T48" i="17"/>
  <c r="U48" i="17" s="1"/>
  <c r="T82" i="17"/>
  <c r="U82" i="17" s="1"/>
  <c r="T59" i="17"/>
  <c r="T44" i="17"/>
  <c r="U44" i="17" s="1"/>
  <c r="T39" i="17"/>
  <c r="U39" i="17" s="1"/>
  <c r="T56" i="17"/>
  <c r="T40" i="17"/>
  <c r="U40" i="17" s="1"/>
  <c r="T54" i="17"/>
  <c r="U54" i="17" s="1"/>
  <c r="T55" i="17"/>
  <c r="T34" i="17"/>
  <c r="U34" i="17" s="1"/>
  <c r="T49" i="17"/>
  <c r="U49" i="17" s="1"/>
  <c r="T63" i="17"/>
  <c r="T52" i="17"/>
  <c r="U52" i="17" s="1"/>
  <c r="T42" i="17"/>
  <c r="U42" i="17" s="1"/>
  <c r="T11" i="17"/>
  <c r="U11" i="17" s="1"/>
  <c r="T29" i="17"/>
  <c r="T66" i="17"/>
  <c r="U66" i="17" s="1"/>
  <c r="T8" i="17"/>
  <c r="U8" i="17" s="1"/>
  <c r="T43" i="17"/>
  <c r="U43" i="17" s="1"/>
  <c r="T81" i="17"/>
  <c r="U81" i="17" s="1"/>
  <c r="T58" i="17"/>
  <c r="T100" i="17"/>
  <c r="T76" i="17"/>
  <c r="U76" i="17" s="1"/>
  <c r="T67" i="17"/>
  <c r="U67" i="17" s="1"/>
  <c r="T74" i="17"/>
  <c r="U74" i="17" s="1"/>
  <c r="T87" i="17"/>
  <c r="U87" i="17" s="1"/>
  <c r="T78" i="17"/>
  <c r="U78" i="17" s="1"/>
  <c r="T83" i="17"/>
  <c r="U83" i="17" s="1"/>
  <c r="T99" i="17"/>
  <c r="T84" i="17"/>
  <c r="U84" i="17" s="1"/>
  <c r="T69" i="17"/>
  <c r="U69" i="17" s="1"/>
  <c r="T71" i="17"/>
  <c r="U71" i="17" s="1"/>
  <c r="H107" i="14" s="1"/>
  <c r="T85" i="17"/>
  <c r="U85" i="17" s="1"/>
  <c r="T70" i="17"/>
  <c r="U70" i="17" s="1"/>
  <c r="T94" i="17"/>
  <c r="T96" i="17"/>
  <c r="T98" i="17"/>
  <c r="T72" i="17"/>
  <c r="U72" i="17" s="1"/>
  <c r="T91" i="17"/>
  <c r="T68" i="17"/>
  <c r="U68" i="17" s="1"/>
  <c r="T92" i="17"/>
  <c r="T95" i="17"/>
  <c r="T77" i="17"/>
  <c r="U77" i="17" s="1"/>
  <c r="T97" i="17"/>
  <c r="T79" i="17"/>
  <c r="U79" i="17" s="1"/>
  <c r="T75" i="17"/>
  <c r="U75" i="17" s="1"/>
  <c r="T65" i="17"/>
  <c r="T86" i="17"/>
  <c r="U86" i="17" s="1"/>
  <c r="T73" i="17"/>
  <c r="U73" i="17" s="1"/>
  <c r="T90" i="17"/>
  <c r="T93" i="17"/>
  <c r="T172" i="17"/>
  <c r="T133" i="17"/>
  <c r="T110" i="17"/>
  <c r="U110" i="17" s="1"/>
  <c r="T127" i="17"/>
  <c r="U127" i="17" s="1"/>
  <c r="T161" i="17"/>
  <c r="U161" i="17" s="1"/>
  <c r="T150" i="17"/>
  <c r="U150" i="17" s="1"/>
  <c r="T192" i="17"/>
  <c r="U192" i="17" s="1"/>
  <c r="T138" i="17"/>
  <c r="T139" i="17"/>
  <c r="U139" i="17" s="1"/>
  <c r="H115" i="14" s="1"/>
  <c r="T124" i="17"/>
  <c r="U124" i="17" s="1"/>
  <c r="T149" i="17"/>
  <c r="U149" i="17" s="1"/>
  <c r="T142" i="17"/>
  <c r="U142" i="17" s="1"/>
  <c r="T171" i="17"/>
  <c r="T169" i="17"/>
  <c r="T187" i="17"/>
  <c r="U187" i="17" s="1"/>
  <c r="T141" i="17"/>
  <c r="U141" i="17" s="1"/>
  <c r="T179" i="17"/>
  <c r="U179" i="17" s="1"/>
  <c r="T177" i="17"/>
  <c r="U177" i="17" s="1"/>
  <c r="T114" i="17"/>
  <c r="U114" i="17" s="1"/>
  <c r="T155" i="17"/>
  <c r="U155" i="17" s="1"/>
  <c r="T162" i="17"/>
  <c r="U162" i="17" s="1"/>
  <c r="T143" i="17"/>
  <c r="U143" i="17" s="1"/>
  <c r="T202" i="17"/>
  <c r="T103" i="17"/>
  <c r="T111" i="17"/>
  <c r="U111" i="17" s="1"/>
  <c r="T104" i="17"/>
  <c r="T122" i="17"/>
  <c r="U122" i="17" s="1"/>
  <c r="T159" i="17"/>
  <c r="U159" i="17" s="1"/>
  <c r="T173" i="17"/>
  <c r="T208" i="17"/>
  <c r="T106" i="17"/>
  <c r="U106" i="17" s="1"/>
  <c r="T165" i="17"/>
  <c r="U165" i="17" s="1"/>
  <c r="T182" i="17"/>
  <c r="U182" i="17" s="1"/>
  <c r="T140" i="17"/>
  <c r="U140" i="17" s="1"/>
  <c r="T170" i="17"/>
  <c r="T158" i="17"/>
  <c r="U158" i="17" s="1"/>
  <c r="T153" i="17"/>
  <c r="T148" i="17"/>
  <c r="U148" i="17" s="1"/>
  <c r="T118" i="17"/>
  <c r="U118" i="17" s="1"/>
  <c r="T109" i="17"/>
  <c r="U109" i="17" s="1"/>
  <c r="T154" i="17"/>
  <c r="U154" i="17" s="1"/>
  <c r="T186" i="17"/>
  <c r="U186" i="17" s="1"/>
  <c r="T116" i="17"/>
  <c r="U116" i="17" s="1"/>
  <c r="T180" i="17"/>
  <c r="U180" i="17" s="1"/>
  <c r="T112" i="17"/>
  <c r="U112" i="17" s="1"/>
  <c r="T190" i="17"/>
  <c r="U190" i="17" s="1"/>
  <c r="T136" i="17"/>
  <c r="T183" i="17"/>
  <c r="U183" i="17" s="1"/>
  <c r="T196" i="17"/>
  <c r="T164" i="17"/>
  <c r="U164" i="17" s="1"/>
  <c r="T178" i="17"/>
  <c r="U178" i="17" s="1"/>
  <c r="T132" i="17"/>
  <c r="T121" i="17"/>
  <c r="U121" i="17" s="1"/>
  <c r="T128" i="17"/>
  <c r="T108" i="17"/>
  <c r="U108" i="17" s="1"/>
  <c r="T205" i="17"/>
  <c r="T152" i="17"/>
  <c r="U152" i="17" s="1"/>
  <c r="T125" i="17"/>
  <c r="U125" i="17" s="1"/>
  <c r="T176" i="17"/>
  <c r="U176" i="17" s="1"/>
  <c r="T166" i="17"/>
  <c r="T113" i="17"/>
  <c r="U113" i="17" s="1"/>
  <c r="T146" i="17"/>
  <c r="U146" i="17" s="1"/>
  <c r="T204" i="17"/>
  <c r="T157" i="17"/>
  <c r="U157" i="17" s="1"/>
  <c r="T117" i="17"/>
  <c r="U117" i="17" s="1"/>
  <c r="T119" i="17"/>
  <c r="U119" i="17" s="1"/>
  <c r="T175" i="17"/>
  <c r="T151" i="17"/>
  <c r="U151" i="17" s="1"/>
  <c r="T193" i="17"/>
  <c r="U193" i="17" s="1"/>
  <c r="T120" i="17"/>
  <c r="U120" i="17" s="1"/>
  <c r="T201" i="17"/>
  <c r="T184" i="17"/>
  <c r="U184" i="17" s="1"/>
  <c r="T181" i="17"/>
  <c r="U181" i="17" s="1"/>
  <c r="T102" i="17"/>
  <c r="T105" i="17"/>
  <c r="T206" i="17"/>
  <c r="T194" i="17"/>
  <c r="T163" i="17"/>
  <c r="U163" i="17" s="1"/>
  <c r="T126" i="17"/>
  <c r="U126" i="17" s="1"/>
  <c r="T144" i="17"/>
  <c r="U144" i="17" s="1"/>
  <c r="T130" i="17"/>
  <c r="T167" i="17"/>
  <c r="T131" i="17"/>
  <c r="T147" i="17"/>
  <c r="U147" i="17" s="1"/>
  <c r="T174" i="17"/>
  <c r="T207" i="17"/>
  <c r="T198" i="17"/>
  <c r="T199" i="17"/>
  <c r="T185" i="17"/>
  <c r="U185" i="17" s="1"/>
  <c r="T195" i="17"/>
  <c r="T160" i="17"/>
  <c r="U160" i="17" s="1"/>
  <c r="T129" i="17"/>
  <c r="T188" i="17"/>
  <c r="U188" i="17" s="1"/>
  <c r="T168" i="17"/>
  <c r="T197" i="17"/>
  <c r="T189" i="17"/>
  <c r="U189" i="17" s="1"/>
  <c r="T134" i="17"/>
  <c r="T137" i="17"/>
  <c r="T203" i="17"/>
  <c r="T135" i="17"/>
  <c r="T123" i="17"/>
  <c r="U123" i="17" s="1"/>
  <c r="T254" i="17"/>
  <c r="U254" i="17" s="1"/>
  <c r="T271" i="17"/>
  <c r="T272" i="17"/>
  <c r="T277" i="17"/>
  <c r="T269" i="17"/>
  <c r="U269" i="17" s="1"/>
  <c r="H161" i="14" s="1"/>
  <c r="T251" i="17"/>
  <c r="U251" i="17" s="1"/>
  <c r="T247" i="17"/>
  <c r="U247" i="17" s="1"/>
  <c r="H163" i="14" s="1"/>
  <c r="T297" i="17"/>
  <c r="U297" i="17" s="1"/>
  <c r="T252" i="17"/>
  <c r="U252" i="17" s="1"/>
  <c r="H168" i="14" s="1"/>
  <c r="T249" i="17"/>
  <c r="U249" i="17" s="1"/>
  <c r="T258" i="17"/>
  <c r="T256" i="17"/>
  <c r="U256" i="17" s="1"/>
  <c r="T280" i="17"/>
  <c r="T246" i="17"/>
  <c r="U246" i="17" s="1"/>
  <c r="H162" i="14" s="1"/>
  <c r="T237" i="17"/>
  <c r="T223" i="17"/>
  <c r="U223" i="17" s="1"/>
  <c r="T359" i="17"/>
  <c r="U359" i="17" s="1"/>
  <c r="H191" i="14" s="1"/>
  <c r="T240" i="17"/>
  <c r="T230" i="17"/>
  <c r="U230" i="17" s="1"/>
  <c r="T325" i="17"/>
  <c r="U325" i="17" s="1"/>
  <c r="H193" i="14" s="1"/>
  <c r="T210" i="17"/>
  <c r="T298" i="17"/>
  <c r="U298" i="17" s="1"/>
  <c r="H166" i="14" s="1"/>
  <c r="T292" i="17"/>
  <c r="U292" i="17" s="1"/>
  <c r="H160" i="14" s="1"/>
  <c r="T299" i="17"/>
  <c r="U299" i="17" s="1"/>
  <c r="T311" i="17"/>
  <c r="T310" i="17"/>
  <c r="T296" i="17"/>
  <c r="U296" i="17" s="1"/>
  <c r="T302" i="17"/>
  <c r="U302" i="17" s="1"/>
  <c r="H170" i="14" s="1"/>
  <c r="T291" i="17"/>
  <c r="U291" i="17" s="1"/>
  <c r="H159" i="14" s="1"/>
  <c r="T308" i="17"/>
  <c r="T288" i="17"/>
  <c r="U288" i="17" s="1"/>
  <c r="H180" i="14" s="1"/>
  <c r="T306" i="17"/>
  <c r="T314" i="17"/>
  <c r="T281" i="17"/>
  <c r="T282" i="17"/>
  <c r="U282" i="17" s="1"/>
  <c r="T382" i="17"/>
  <c r="T383" i="17"/>
  <c r="T369" i="17"/>
  <c r="U369" i="17" s="1"/>
  <c r="T332" i="17"/>
  <c r="U332" i="17" s="1"/>
  <c r="T355" i="17"/>
  <c r="U355" i="17" s="1"/>
  <c r="H187" i="14" s="1"/>
  <c r="T342" i="17"/>
  <c r="U342" i="17" s="1"/>
  <c r="T345" i="17"/>
  <c r="U345" i="17" s="1"/>
  <c r="T357" i="17"/>
  <c r="U357" i="17" s="1"/>
  <c r="H189" i="14" s="1"/>
  <c r="T344" i="17"/>
  <c r="U344" i="17" s="1"/>
  <c r="H176" i="14" s="1"/>
  <c r="T348" i="17"/>
  <c r="T367" i="17"/>
  <c r="U367" i="17" s="1"/>
  <c r="H175" i="14" s="1"/>
  <c r="T339" i="17"/>
  <c r="U339" i="17" s="1"/>
  <c r="H171" i="14" s="1"/>
  <c r="T340" i="17"/>
  <c r="U340" i="17" s="1"/>
  <c r="H172" i="14" s="1"/>
  <c r="T459" i="17"/>
  <c r="T720" i="17"/>
  <c r="U720" i="17" s="1"/>
  <c r="T611" i="17"/>
  <c r="U611" i="17" s="1"/>
  <c r="T489" i="17"/>
  <c r="T767" i="17"/>
  <c r="U767" i="17" s="1"/>
  <c r="T622" i="17"/>
  <c r="U622" i="17" s="1"/>
  <c r="T729" i="17"/>
  <c r="U729" i="17" s="1"/>
  <c r="T736" i="17"/>
  <c r="T744" i="17"/>
  <c r="T737" i="17"/>
  <c r="T743" i="17"/>
  <c r="T739" i="17"/>
  <c r="T725" i="17"/>
  <c r="U725" i="17" s="1"/>
  <c r="T733" i="17"/>
  <c r="U733" i="17" s="1"/>
  <c r="T705" i="17"/>
  <c r="T735" i="17"/>
  <c r="T436" i="17"/>
  <c r="U436" i="17" s="1"/>
  <c r="T746" i="17"/>
  <c r="T586" i="17"/>
  <c r="U586" i="17" s="1"/>
  <c r="T455" i="17"/>
  <c r="T632" i="17"/>
  <c r="U632" i="17" s="1"/>
  <c r="T719" i="17"/>
  <c r="U719" i="17" s="1"/>
  <c r="T738" i="17"/>
  <c r="T727" i="17"/>
  <c r="U727" i="17" s="1"/>
  <c r="T429" i="17"/>
  <c r="U429" i="17" s="1"/>
  <c r="T485" i="17"/>
  <c r="U485" i="17" s="1"/>
  <c r="T715" i="17"/>
  <c r="U715" i="17" s="1"/>
  <c r="T442" i="17"/>
  <c r="U442" i="17" s="1"/>
  <c r="T469" i="17"/>
  <c r="U469" i="17" s="1"/>
  <c r="T741" i="17"/>
  <c r="T716" i="17"/>
  <c r="U716" i="17" s="1"/>
  <c r="T723" i="17"/>
  <c r="U723" i="17" s="1"/>
  <c r="T724" i="17"/>
  <c r="U724" i="17" s="1"/>
  <c r="T445" i="17"/>
  <c r="U445" i="17" s="1"/>
  <c r="T433" i="17"/>
  <c r="U433" i="17" s="1"/>
  <c r="T747" i="17"/>
  <c r="T722" i="17"/>
  <c r="U722" i="17" s="1"/>
  <c r="T494" i="17"/>
  <c r="T728" i="17"/>
  <c r="U728" i="17" s="1"/>
  <c r="T721" i="17"/>
  <c r="U721" i="17" s="1"/>
  <c r="T697" i="17"/>
  <c r="U697" i="17" s="1"/>
  <c r="T600" i="17"/>
  <c r="T464" i="17"/>
  <c r="U464" i="17" s="1"/>
  <c r="T483" i="17"/>
  <c r="U483" i="17" s="1"/>
  <c r="T540" i="17"/>
  <c r="U540" i="17" s="1"/>
  <c r="T549" i="17"/>
  <c r="U549" i="17" s="1"/>
  <c r="T562" i="17"/>
  <c r="T487" i="17"/>
  <c r="U487" i="17" s="1"/>
  <c r="T557" i="17"/>
  <c r="U557" i="17" s="1"/>
  <c r="T717" i="17"/>
  <c r="U717" i="17" s="1"/>
  <c r="T555" i="17"/>
  <c r="U555" i="17" s="1"/>
  <c r="T474" i="17"/>
  <c r="U474" i="17" s="1"/>
  <c r="T534" i="17"/>
  <c r="T638" i="17"/>
  <c r="T496" i="17"/>
  <c r="T579" i="17"/>
  <c r="U579" i="17" s="1"/>
  <c r="T476" i="17"/>
  <c r="U476" i="17" s="1"/>
  <c r="T472" i="17"/>
  <c r="U472" i="17" s="1"/>
  <c r="T694" i="17"/>
  <c r="U694" i="17" s="1"/>
  <c r="T726" i="17"/>
  <c r="U726" i="17" s="1"/>
  <c r="T495" i="17"/>
  <c r="T439" i="17"/>
  <c r="U439" i="17" s="1"/>
  <c r="T610" i="17"/>
  <c r="U610" i="17" s="1"/>
  <c r="T480" i="17"/>
  <c r="U480" i="17" s="1"/>
  <c r="T597" i="17"/>
  <c r="T679" i="17"/>
  <c r="U679" i="17" s="1"/>
  <c r="T461" i="17"/>
  <c r="T581" i="17"/>
  <c r="U581" i="17" s="1"/>
  <c r="T714" i="17"/>
  <c r="T643" i="17"/>
  <c r="T465" i="17"/>
  <c r="U465" i="17" s="1"/>
  <c r="T589" i="17"/>
  <c r="U589" i="17" s="1"/>
  <c r="T602" i="17"/>
  <c r="T577" i="17"/>
  <c r="U577" i="17" s="1"/>
  <c r="T490" i="17"/>
  <c r="T470" i="17"/>
  <c r="U470" i="17" s="1"/>
  <c r="T718" i="17"/>
  <c r="U718" i="17" s="1"/>
  <c r="T745" i="17"/>
  <c r="T479" i="17"/>
  <c r="U479" i="17" s="1"/>
  <c r="T617" i="17"/>
  <c r="U617" i="17" s="1"/>
  <c r="T473" i="17"/>
  <c r="U473" i="17" s="1"/>
  <c r="T594" i="17"/>
  <c r="U594" i="17" s="1"/>
  <c r="T590" i="17"/>
  <c r="U590" i="17" s="1"/>
  <c r="T482" i="17"/>
  <c r="U482" i="17" s="1"/>
  <c r="T613" i="17"/>
  <c r="U613" i="17" s="1"/>
  <c r="T740" i="17"/>
  <c r="T742" i="17"/>
  <c r="T612" i="17"/>
  <c r="U612" i="17" s="1"/>
  <c r="T493" i="17"/>
  <c r="T437" i="17"/>
  <c r="U437" i="17" s="1"/>
  <c r="T713" i="17"/>
  <c r="T734" i="17"/>
  <c r="T595" i="17"/>
  <c r="U595" i="17" s="1"/>
  <c r="T488" i="17"/>
  <c r="T475" i="17"/>
  <c r="U475" i="17" s="1"/>
  <c r="T456" i="17"/>
  <c r="T486" i="17"/>
  <c r="U486" i="17" s="1"/>
  <c r="T585" i="17"/>
  <c r="U585" i="17" s="1"/>
  <c r="T732" i="17"/>
  <c r="U732" i="17" s="1"/>
  <c r="T748" i="17"/>
  <c r="T702" i="17"/>
  <c r="T491" i="17"/>
  <c r="T467" i="17"/>
  <c r="U467" i="17" s="1"/>
  <c r="T435" i="17"/>
  <c r="U435" i="17" s="1"/>
  <c r="T462" i="17"/>
  <c r="T588" i="17"/>
  <c r="U588" i="17" s="1"/>
  <c r="T599" i="17"/>
  <c r="T468" i="17"/>
  <c r="U468" i="17" s="1"/>
  <c r="T558" i="17"/>
  <c r="U558" i="17" s="1"/>
  <c r="T537" i="17"/>
  <c r="U537" i="17" s="1"/>
  <c r="T802" i="17"/>
  <c r="U802" i="17" s="1"/>
  <c r="T530" i="17"/>
  <c r="T463" i="17"/>
  <c r="U463" i="17" s="1"/>
  <c r="T762" i="17"/>
  <c r="U762" i="17" s="1"/>
  <c r="T684" i="17"/>
  <c r="U684" i="17" s="1"/>
  <c r="T677" i="17"/>
  <c r="T698" i="17"/>
  <c r="T520" i="17"/>
  <c r="U520" i="17" s="1"/>
  <c r="T506" i="17"/>
  <c r="U506" i="17" s="1"/>
  <c r="T639" i="17"/>
  <c r="T755" i="17"/>
  <c r="U755" i="17" s="1"/>
  <c r="T573" i="17"/>
  <c r="T596" i="17"/>
  <c r="U596" i="17" s="1"/>
  <c r="T583" i="17"/>
  <c r="U583" i="17" s="1"/>
  <c r="T773" i="17"/>
  <c r="T673" i="17"/>
  <c r="T575" i="17"/>
  <c r="U575" i="17" s="1"/>
  <c r="T750" i="17"/>
  <c r="T544" i="17"/>
  <c r="U544" i="17" s="1"/>
  <c r="T546" i="17"/>
  <c r="U546" i="17" s="1"/>
  <c r="T529" i="17"/>
  <c r="T484" i="17"/>
  <c r="U484" i="17" s="1"/>
  <c r="T703" i="17"/>
  <c r="T709" i="17"/>
  <c r="T689" i="17"/>
  <c r="U689" i="17" s="1"/>
  <c r="T761" i="17"/>
  <c r="U761" i="17" s="1"/>
  <c r="T780" i="17"/>
  <c r="T504" i="17"/>
  <c r="U504" i="17" s="1"/>
  <c r="T751" i="17"/>
  <c r="T789" i="17"/>
  <c r="T731" i="17"/>
  <c r="U731" i="17" s="1"/>
  <c r="T814" i="17"/>
  <c r="T807" i="17"/>
  <c r="T584" i="17"/>
  <c r="U584" i="17" s="1"/>
  <c r="T591" i="17"/>
  <c r="U591" i="17" s="1"/>
  <c r="T604" i="17"/>
  <c r="T806" i="17"/>
  <c r="T592" i="17"/>
  <c r="U592" i="17" s="1"/>
  <c r="T867" i="17"/>
  <c r="U867" i="17" s="1"/>
  <c r="T810" i="17"/>
  <c r="T568" i="17"/>
  <c r="T551" i="17"/>
  <c r="U551" i="17" s="1"/>
  <c r="T657" i="17"/>
  <c r="U657" i="17" s="1"/>
  <c r="T753" i="17"/>
  <c r="T796" i="17"/>
  <c r="U796" i="17" s="1"/>
  <c r="T478" i="17"/>
  <c r="U478" i="17" s="1"/>
  <c r="T782" i="17"/>
  <c r="T682" i="17"/>
  <c r="U682" i="17" s="1"/>
  <c r="T687" i="17"/>
  <c r="U687" i="17" s="1"/>
  <c r="T691" i="17"/>
  <c r="U691" i="17" s="1"/>
  <c r="T819" i="17"/>
  <c r="T516" i="17"/>
  <c r="U516" i="17" s="1"/>
  <c r="T671" i="17"/>
  <c r="U671" i="17" s="1"/>
  <c r="T765" i="17"/>
  <c r="U765" i="17" s="1"/>
  <c r="T675" i="17"/>
  <c r="T793" i="17"/>
  <c r="U793" i="17" s="1"/>
  <c r="T809" i="17"/>
  <c r="T541" i="17"/>
  <c r="U541" i="17" s="1"/>
  <c r="T554" i="17"/>
  <c r="U554" i="17" s="1"/>
  <c r="T766" i="17"/>
  <c r="U766" i="17" s="1"/>
  <c r="T507" i="17"/>
  <c r="U507" i="17" s="1"/>
  <c r="T512" i="17"/>
  <c r="U512" i="17" s="1"/>
  <c r="T492" i="17"/>
  <c r="T700" i="17"/>
  <c r="T690" i="17"/>
  <c r="U690" i="17" s="1"/>
  <c r="T710" i="17"/>
  <c r="T707" i="17"/>
  <c r="T676" i="17"/>
  <c r="T758" i="17"/>
  <c r="U758" i="17" s="1"/>
  <c r="T774" i="17"/>
  <c r="T569" i="17"/>
  <c r="T574" i="17"/>
  <c r="U574" i="17" s="1"/>
  <c r="T820" i="17"/>
  <c r="T811" i="17"/>
  <c r="T511" i="17"/>
  <c r="U511" i="17" s="1"/>
  <c r="T769" i="17"/>
  <c r="U769" i="17" s="1"/>
  <c r="T536" i="17"/>
  <c r="U536" i="17" s="1"/>
  <c r="T565" i="17"/>
  <c r="T501" i="17"/>
  <c r="U501" i="17" s="1"/>
  <c r="T791" i="17"/>
  <c r="U791" i="17" s="1"/>
  <c r="T800" i="17"/>
  <c r="U800" i="17" s="1"/>
  <c r="T471" i="17"/>
  <c r="U471" i="17" s="1"/>
  <c r="T683" i="17"/>
  <c r="U683" i="17" s="1"/>
  <c r="T693" i="17"/>
  <c r="U693" i="17" s="1"/>
  <c r="T692" i="17"/>
  <c r="U692" i="17" s="1"/>
  <c r="T701" i="17"/>
  <c r="T508" i="17"/>
  <c r="U508" i="17" s="1"/>
  <c r="T764" i="17"/>
  <c r="U764" i="17" s="1"/>
  <c r="T812" i="17"/>
  <c r="T598" i="17"/>
  <c r="T578" i="17"/>
  <c r="U578" i="17" s="1"/>
  <c r="T756" i="17"/>
  <c r="U756" i="17" s="1"/>
  <c r="T646" i="17"/>
  <c r="T777" i="17"/>
  <c r="T580" i="17"/>
  <c r="U580" i="17" s="1"/>
  <c r="T794" i="17"/>
  <c r="U794" i="17" s="1"/>
  <c r="T649" i="17"/>
  <c r="U649" i="17" s="1"/>
  <c r="T498" i="17"/>
  <c r="U498" i="17" s="1"/>
  <c r="T545" i="17"/>
  <c r="U545" i="17" s="1"/>
  <c r="T533" i="17"/>
  <c r="T785" i="17"/>
  <c r="T466" i="17"/>
  <c r="U466" i="17" s="1"/>
  <c r="T688" i="17"/>
  <c r="U688" i="17" s="1"/>
  <c r="T680" i="17"/>
  <c r="U680" i="17" s="1"/>
  <c r="T681" i="17"/>
  <c r="U681" i="17" s="1"/>
  <c r="T708" i="17"/>
  <c r="T503" i="17"/>
  <c r="U503" i="17" s="1"/>
  <c r="T781" i="17"/>
  <c r="T763" i="17"/>
  <c r="U763" i="17" s="1"/>
  <c r="T653" i="17"/>
  <c r="U653" i="17" s="1"/>
  <c r="T502" i="17"/>
  <c r="U502" i="17" s="1"/>
  <c r="T497" i="17"/>
  <c r="U497" i="17" s="1"/>
  <c r="H41" i="14" s="1"/>
  <c r="T603" i="17"/>
  <c r="T587" i="17"/>
  <c r="U587" i="17" s="1"/>
  <c r="T601" i="17"/>
  <c r="T518" i="17"/>
  <c r="U518" i="17" s="1"/>
  <c r="T571" i="17"/>
  <c r="T570" i="17"/>
  <c r="T775" i="17"/>
  <c r="T548" i="17"/>
  <c r="U548" i="17" s="1"/>
  <c r="T665" i="17"/>
  <c r="U665" i="17" s="1"/>
  <c r="T648" i="17"/>
  <c r="U648" i="17" s="1"/>
  <c r="T477" i="17"/>
  <c r="U477" i="17" s="1"/>
  <c r="T696" i="17"/>
  <c r="U696" i="17" s="1"/>
  <c r="T712" i="17"/>
  <c r="T706" i="17"/>
  <c r="T749" i="17"/>
  <c r="T527" i="17"/>
  <c r="T779" i="17"/>
  <c r="T522" i="17"/>
  <c r="U522" i="17" s="1"/>
  <c r="T576" i="17"/>
  <c r="U576" i="17" s="1"/>
  <c r="T539" i="17"/>
  <c r="U539" i="17" s="1"/>
  <c r="T560" i="17"/>
  <c r="T760" i="17"/>
  <c r="U760" i="17" s="1"/>
  <c r="T776" i="17"/>
  <c r="T481" i="17"/>
  <c r="U481" i="17" s="1"/>
  <c r="T768" i="17"/>
  <c r="U768" i="17" s="1"/>
  <c r="T678" i="17"/>
  <c r="U678" i="17" s="1"/>
  <c r="T711" i="17"/>
  <c r="T695" i="17"/>
  <c r="U695" i="17" s="1"/>
  <c r="T660" i="17"/>
  <c r="U660" i="17" s="1"/>
  <c r="T783" i="17"/>
  <c r="T641" i="17"/>
  <c r="T634" i="17"/>
  <c r="T658" i="17"/>
  <c r="U658" i="17" s="1"/>
  <c r="T593" i="17"/>
  <c r="U593" i="17" s="1"/>
  <c r="T572" i="17"/>
  <c r="T582" i="17"/>
  <c r="U582" i="17" s="1"/>
  <c r="T752" i="17"/>
  <c r="T559" i="17"/>
  <c r="U559" i="17" s="1"/>
  <c r="T553" i="17"/>
  <c r="U553" i="17" s="1"/>
  <c r="T821" i="17"/>
  <c r="T844" i="17"/>
  <c r="T521" i="17"/>
  <c r="U521" i="17" s="1"/>
  <c r="T519" i="17"/>
  <c r="U519" i="17" s="1"/>
  <c r="T840" i="17"/>
  <c r="U840" i="17" s="1"/>
  <c r="T792" i="17"/>
  <c r="U792" i="17" s="1"/>
  <c r="T813" i="17"/>
  <c r="T831" i="17"/>
  <c r="U831" i="17" s="1"/>
  <c r="T855" i="17"/>
  <c r="T625" i="17"/>
  <c r="U625" i="17" s="1"/>
  <c r="T607" i="17"/>
  <c r="T631" i="17"/>
  <c r="U631" i="17" s="1"/>
  <c r="T630" i="17"/>
  <c r="U630" i="17" s="1"/>
  <c r="T891" i="17"/>
  <c r="T644" i="17"/>
  <c r="T754" i="17"/>
  <c r="U754" i="17" s="1"/>
  <c r="T818" i="17"/>
  <c r="T637" i="17"/>
  <c r="T662" i="17"/>
  <c r="U662" i="17" s="1"/>
  <c r="T877" i="17"/>
  <c r="U877" i="17" s="1"/>
  <c r="T784" i="17"/>
  <c r="T888" i="17"/>
  <c r="T563" i="17"/>
  <c r="T547" i="17"/>
  <c r="U547" i="17" s="1"/>
  <c r="T843" i="17"/>
  <c r="T872" i="17"/>
  <c r="U872" i="17" s="1"/>
  <c r="T827" i="17"/>
  <c r="U827" i="17" s="1"/>
  <c r="T730" i="17"/>
  <c r="U730" i="17" s="1"/>
  <c r="T856" i="17"/>
  <c r="T509" i="17"/>
  <c r="U509" i="17" s="1"/>
  <c r="T500" i="17"/>
  <c r="U500" i="17" s="1"/>
  <c r="T862" i="17"/>
  <c r="T824" i="17"/>
  <c r="T787" i="17"/>
  <c r="T803" i="17"/>
  <c r="U803" i="17" s="1"/>
  <c r="T852" i="17"/>
  <c r="T615" i="17"/>
  <c r="U615" i="17" s="1"/>
  <c r="T640" i="17"/>
  <c r="T626" i="17"/>
  <c r="U626" i="17" s="1"/>
  <c r="T759" i="17"/>
  <c r="U759" i="17" s="1"/>
  <c r="T655" i="17"/>
  <c r="U655" i="17" s="1"/>
  <c r="T668" i="17"/>
  <c r="U668" i="17" s="1"/>
  <c r="T564" i="17"/>
  <c r="T850" i="17"/>
  <c r="T772" i="17"/>
  <c r="T828" i="17"/>
  <c r="U828" i="17" s="1"/>
  <c r="T535" i="17"/>
  <c r="U535" i="17" s="1"/>
  <c r="T892" i="17"/>
  <c r="T823" i="17"/>
  <c r="T825" i="17"/>
  <c r="T860" i="17"/>
  <c r="T841" i="17"/>
  <c r="U841" i="17" s="1"/>
  <c r="T526" i="17"/>
  <c r="T524" i="17"/>
  <c r="T880" i="17"/>
  <c r="T833" i="17"/>
  <c r="U833" i="17" s="1"/>
  <c r="T883" i="17"/>
  <c r="T804" i="17"/>
  <c r="U804" i="17" s="1"/>
  <c r="T797" i="17"/>
  <c r="U797" i="17" s="1"/>
  <c r="T870" i="17"/>
  <c r="U870" i="17" s="1"/>
  <c r="T864" i="17"/>
  <c r="U864" i="17" s="1"/>
  <c r="T606" i="17"/>
  <c r="T621" i="17"/>
  <c r="U621" i="17" s="1"/>
  <c r="T635" i="17"/>
  <c r="T670" i="17"/>
  <c r="U670" i="17" s="1"/>
  <c r="T659" i="17"/>
  <c r="U659" i="17" s="1"/>
  <c r="T552" i="17"/>
  <c r="U552" i="17" s="1"/>
  <c r="T829" i="17"/>
  <c r="U829" i="17" s="1"/>
  <c r="T605" i="17"/>
  <c r="T851" i="17"/>
  <c r="T542" i="17"/>
  <c r="U542" i="17" s="1"/>
  <c r="T566" i="17"/>
  <c r="T847" i="17"/>
  <c r="T836" i="17"/>
  <c r="U836" i="17" s="1"/>
  <c r="T510" i="17"/>
  <c r="U510" i="17" s="1"/>
  <c r="T528" i="17"/>
  <c r="T837" i="17"/>
  <c r="U837" i="17" s="1"/>
  <c r="T795" i="17"/>
  <c r="U795" i="17" s="1"/>
  <c r="T788" i="17"/>
  <c r="T885" i="17"/>
  <c r="T609" i="17"/>
  <c r="U609" i="17" s="1"/>
  <c r="T629" i="17"/>
  <c r="U629" i="17" s="1"/>
  <c r="T619" i="17"/>
  <c r="U619" i="17" s="1"/>
  <c r="T846" i="17"/>
  <c r="T650" i="17"/>
  <c r="U650" i="17" s="1"/>
  <c r="T826" i="17"/>
  <c r="T853" i="17"/>
  <c r="T636" i="17"/>
  <c r="T834" i="17"/>
  <c r="U834" i="17" s="1"/>
  <c r="T550" i="17"/>
  <c r="U550" i="17" s="1"/>
  <c r="T556" i="17"/>
  <c r="U556" i="17" s="1"/>
  <c r="T685" i="17"/>
  <c r="U685" i="17" s="1"/>
  <c r="T849" i="17"/>
  <c r="T830" i="17"/>
  <c r="U830" i="17" s="1"/>
  <c r="T532" i="17"/>
  <c r="T805" i="17"/>
  <c r="U805" i="17" s="1"/>
  <c r="T878" i="17"/>
  <c r="U878" i="17" s="1"/>
  <c r="H38" i="14" s="1"/>
  <c r="T778" i="17"/>
  <c r="T618" i="17"/>
  <c r="U618" i="17" s="1"/>
  <c r="T628" i="17"/>
  <c r="U628" i="17" s="1"/>
  <c r="T627" i="17"/>
  <c r="U627" i="17" s="1"/>
  <c r="T845" i="17"/>
  <c r="T651" i="17"/>
  <c r="U651" i="17" s="1"/>
  <c r="T614" i="17"/>
  <c r="U614" i="17" s="1"/>
  <c r="T757" i="17"/>
  <c r="U757" i="17" s="1"/>
  <c r="T854" i="17"/>
  <c r="T633" i="17"/>
  <c r="U633" i="17" s="1"/>
  <c r="T672" i="17"/>
  <c r="T838" i="17"/>
  <c r="U838" i="17" s="1"/>
  <c r="T538" i="17"/>
  <c r="U538" i="17" s="1"/>
  <c r="T543" i="17"/>
  <c r="U543" i="17" s="1"/>
  <c r="T869" i="17"/>
  <c r="U869" i="17" s="1"/>
  <c r="T699" i="17"/>
  <c r="T822" i="17"/>
  <c r="T517" i="17"/>
  <c r="U517" i="17" s="1"/>
  <c r="T798" i="17"/>
  <c r="U798" i="17" s="1"/>
  <c r="T771" i="17"/>
  <c r="T832" i="17"/>
  <c r="U832" i="17" s="1"/>
  <c r="T608" i="17"/>
  <c r="U608" i="17" s="1"/>
  <c r="T616" i="17"/>
  <c r="U616" i="17" s="1"/>
  <c r="T620" i="17"/>
  <c r="U620" i="17" s="1"/>
  <c r="T866" i="17"/>
  <c r="U866" i="17" s="1"/>
  <c r="T704" i="17"/>
  <c r="T817" i="17"/>
  <c r="T770" i="17"/>
  <c r="T848" i="17"/>
  <c r="T561" i="17"/>
  <c r="T567" i="17"/>
  <c r="T876" i="17"/>
  <c r="U876" i="17" s="1"/>
  <c r="T842" i="17"/>
  <c r="T686" i="17"/>
  <c r="U686" i="17" s="1"/>
  <c r="T514" i="17"/>
  <c r="U514" i="17" s="1"/>
  <c r="T882" i="17"/>
  <c r="T786" i="17"/>
  <c r="T801" i="17"/>
  <c r="U801" i="17" s="1"/>
  <c r="T839" i="17"/>
  <c r="U839" i="17" s="1"/>
  <c r="T871" i="17"/>
  <c r="U871" i="17" s="1"/>
  <c r="T835" i="17"/>
  <c r="U835" i="17" s="1"/>
  <c r="T624" i="17"/>
  <c r="U624" i="17" s="1"/>
  <c r="T623" i="17"/>
  <c r="U623" i="17" s="1"/>
  <c r="T669" i="17"/>
  <c r="U669" i="17" s="1"/>
  <c r="T873" i="17"/>
  <c r="U873" i="17" s="1"/>
  <c r="T874" i="17"/>
  <c r="U874" i="17" s="1"/>
  <c r="T654" i="17"/>
  <c r="U654" i="17" s="1"/>
  <c r="T647" i="17"/>
  <c r="U647" i="17" s="1"/>
  <c r="T674" i="17"/>
  <c r="T663" i="17"/>
  <c r="U663" i="17" s="1"/>
  <c r="T865" i="17"/>
  <c r="U865" i="17" s="1"/>
  <c r="T661" i="17"/>
  <c r="U661" i="17" s="1"/>
  <c r="T656" i="17"/>
  <c r="U656" i="17" s="1"/>
  <c r="T859" i="17"/>
  <c r="T884" i="17"/>
  <c r="T808" i="17"/>
  <c r="T861" i="17"/>
  <c r="T664" i="17"/>
  <c r="U664" i="17" s="1"/>
  <c r="T666" i="17"/>
  <c r="U666" i="17" s="1"/>
  <c r="T858" i="17"/>
  <c r="T875" i="17"/>
  <c r="U875" i="17" s="1"/>
  <c r="T790" i="17"/>
  <c r="T863" i="17"/>
  <c r="T868" i="17"/>
  <c r="U868" i="17" s="1"/>
  <c r="T645" i="17"/>
  <c r="T889" i="17"/>
  <c r="T881" i="17"/>
  <c r="T857" i="17"/>
  <c r="T887" i="17"/>
  <c r="T816" i="17"/>
  <c r="T642" i="17"/>
  <c r="T799" i="17"/>
  <c r="U799" i="17" s="1"/>
  <c r="T652" i="17"/>
  <c r="U652" i="17" s="1"/>
  <c r="T886" i="17"/>
  <c r="T815" i="17"/>
  <c r="T667" i="17"/>
  <c r="U667" i="17" s="1"/>
  <c r="T879" i="17"/>
  <c r="T901" i="17"/>
  <c r="U901" i="17" s="1"/>
  <c r="T894" i="17"/>
  <c r="U894" i="17" s="1"/>
  <c r="H54" i="14" s="1"/>
  <c r="T893" i="17"/>
  <c r="U893" i="17" s="1"/>
  <c r="H53" i="14" s="1"/>
  <c r="T899" i="17"/>
  <c r="U899" i="17" s="1"/>
  <c r="T890" i="17"/>
  <c r="T898" i="17"/>
  <c r="U898" i="17" s="1"/>
  <c r="T895" i="17"/>
  <c r="U895" i="17" s="1"/>
  <c r="T897" i="17"/>
  <c r="U897" i="17" s="1"/>
  <c r="T900" i="17"/>
  <c r="U900" i="17" s="1"/>
  <c r="T896" i="17"/>
  <c r="U896" i="17" s="1"/>
  <c r="H105" i="14" l="1"/>
  <c r="H93" i="14"/>
  <c r="I93" i="14" s="1"/>
  <c r="K93" i="14" s="1"/>
  <c r="N93" i="14" s="1"/>
  <c r="O93" i="14" s="1"/>
  <c r="H167" i="14"/>
  <c r="I167" i="14" s="1"/>
  <c r="K167" i="14" s="1"/>
  <c r="N167" i="14" s="1"/>
  <c r="O167" i="14" s="1"/>
  <c r="H36" i="14"/>
  <c r="H17" i="14"/>
  <c r="I17" i="14" s="1"/>
  <c r="K17" i="14" s="1"/>
  <c r="N17" i="14" s="1"/>
  <c r="O17" i="14" s="1"/>
  <c r="H57" i="14"/>
  <c r="H29" i="14"/>
  <c r="H177" i="14"/>
  <c r="H165" i="14"/>
  <c r="I165" i="14" s="1"/>
  <c r="K165" i="14" s="1"/>
  <c r="N165" i="14" s="1"/>
  <c r="O165" i="14" s="1"/>
  <c r="H120" i="14"/>
  <c r="H118" i="14"/>
  <c r="H99" i="14"/>
  <c r="H21" i="14"/>
  <c r="I21" i="14" s="1"/>
  <c r="K21" i="14" s="1"/>
  <c r="N21" i="14" s="1"/>
  <c r="O21" i="14" s="1"/>
  <c r="H30" i="14"/>
  <c r="H20" i="14"/>
  <c r="I20" i="14" s="1"/>
  <c r="K20" i="14" s="1"/>
  <c r="N20" i="14" s="1"/>
  <c r="O20" i="14" s="1"/>
  <c r="H37" i="14"/>
  <c r="H45" i="14"/>
  <c r="H16" i="14"/>
  <c r="I16" i="14" s="1"/>
  <c r="K16" i="14" s="1"/>
  <c r="N16" i="14" s="1"/>
  <c r="O16" i="14" s="1"/>
  <c r="H106" i="14"/>
  <c r="H119" i="14"/>
  <c r="H109" i="14"/>
  <c r="H102" i="14"/>
  <c r="H97" i="14"/>
  <c r="I97" i="14" s="1"/>
  <c r="K97" i="14" s="1"/>
  <c r="N97" i="14" s="1"/>
  <c r="O97" i="14" s="1"/>
  <c r="H89" i="14"/>
  <c r="I89" i="14" s="1"/>
  <c r="K89" i="14" s="1"/>
  <c r="N89" i="14" s="1"/>
  <c r="O89" i="14" s="1"/>
  <c r="H94" i="14"/>
  <c r="I94" i="14" s="1"/>
  <c r="K94" i="14" s="1"/>
  <c r="N94" i="14" s="1"/>
  <c r="O94" i="14" s="1"/>
  <c r="H15" i="14"/>
  <c r="I15" i="14" s="1"/>
  <c r="K15" i="14" s="1"/>
  <c r="N15" i="14" s="1"/>
  <c r="O15" i="14" s="1"/>
  <c r="H24" i="14"/>
  <c r="I24" i="14" s="1"/>
  <c r="K24" i="14" s="1"/>
  <c r="N24" i="14" s="1"/>
  <c r="O24" i="14" s="1"/>
  <c r="H31" i="14"/>
  <c r="H61" i="14"/>
  <c r="H98" i="14"/>
  <c r="H104" i="14"/>
  <c r="H103" i="14"/>
  <c r="H90" i="14"/>
  <c r="I90" i="14" s="1"/>
  <c r="K90" i="14" s="1"/>
  <c r="N90" i="14" s="1"/>
  <c r="O90" i="14" s="1"/>
  <c r="H92" i="14"/>
  <c r="I92" i="14" s="1"/>
  <c r="K92" i="14" s="1"/>
  <c r="N92" i="14" s="1"/>
  <c r="O92" i="14" s="1"/>
  <c r="H33" i="14"/>
  <c r="H23" i="14"/>
  <c r="I23" i="14" s="1"/>
  <c r="K23" i="14" s="1"/>
  <c r="N23" i="14" s="1"/>
  <c r="O23" i="14" s="1"/>
  <c r="H56" i="14"/>
  <c r="H60" i="14"/>
  <c r="H59" i="14"/>
  <c r="H108" i="14"/>
  <c r="H19" i="14"/>
  <c r="I19" i="14" s="1"/>
  <c r="K19" i="14" s="1"/>
  <c r="N19" i="14" s="1"/>
  <c r="O19" i="14" s="1"/>
  <c r="H58" i="14"/>
  <c r="H101" i="14"/>
  <c r="H116" i="14"/>
  <c r="H91" i="14"/>
  <c r="I91" i="14" s="1"/>
  <c r="K91" i="14" s="1"/>
  <c r="N91" i="14" s="1"/>
  <c r="O91" i="14" s="1"/>
  <c r="H88" i="14"/>
  <c r="I88" i="14" s="1"/>
  <c r="K88" i="14" s="1"/>
  <c r="N88" i="14" s="1"/>
  <c r="O88" i="14" s="1"/>
  <c r="H86" i="14"/>
  <c r="I86" i="14" s="1"/>
  <c r="K86" i="14" s="1"/>
  <c r="N86" i="14" s="1"/>
  <c r="O86" i="14" s="1"/>
  <c r="H96" i="14"/>
  <c r="I96" i="14" s="1"/>
  <c r="K96" i="14" s="1"/>
  <c r="N96" i="14" s="1"/>
  <c r="O96" i="14" s="1"/>
  <c r="H87" i="14"/>
  <c r="I87" i="14" s="1"/>
  <c r="K87" i="14" s="1"/>
  <c r="N87" i="14" s="1"/>
  <c r="O87" i="14" s="1"/>
  <c r="H48" i="14"/>
  <c r="H26" i="14"/>
  <c r="H14" i="14"/>
  <c r="H18" i="14"/>
  <c r="I18" i="14" s="1"/>
  <c r="K18" i="14" s="1"/>
  <c r="N18" i="14" s="1"/>
  <c r="O18" i="14" s="1"/>
  <c r="H27" i="14"/>
  <c r="H22" i="14"/>
  <c r="I22" i="14" s="1"/>
  <c r="K22" i="14" s="1"/>
  <c r="N22" i="14" s="1"/>
  <c r="O22" i="14" s="1"/>
  <c r="H95" i="14"/>
  <c r="I95" i="14" s="1"/>
  <c r="K95" i="14" s="1"/>
  <c r="N95" i="14" s="1"/>
  <c r="O95" i="14" s="1"/>
  <c r="H25" i="14"/>
  <c r="I25" i="14" s="1"/>
  <c r="K25" i="14" s="1"/>
  <c r="N25" i="14" s="1"/>
  <c r="O25" i="14" s="1"/>
  <c r="H34" i="14"/>
  <c r="H35" i="14"/>
  <c r="H32" i="14"/>
  <c r="H44" i="14"/>
  <c r="H49" i="14"/>
  <c r="H55" i="14"/>
  <c r="H174" i="14"/>
  <c r="H164" i="14"/>
  <c r="I164" i="14" s="1"/>
  <c r="K164" i="14" s="1"/>
  <c r="N164" i="14" s="1"/>
  <c r="O164" i="14" s="1"/>
  <c r="H121" i="14"/>
  <c r="H117" i="14"/>
  <c r="H100" i="14"/>
  <c r="T448" i="17"/>
  <c r="U448" i="17" s="1"/>
  <c r="H28" i="14" s="1"/>
  <c r="T392" i="17"/>
  <c r="T431" i="17"/>
  <c r="U431" i="17" s="1"/>
  <c r="H47" i="14" s="1"/>
  <c r="T413" i="17"/>
  <c r="T419" i="17"/>
  <c r="T427" i="17"/>
  <c r="U427" i="17" s="1"/>
  <c r="H43" i="14" s="1"/>
  <c r="T430" i="17"/>
  <c r="U430" i="17" s="1"/>
  <c r="H46" i="14" s="1"/>
  <c r="T426" i="17"/>
  <c r="U426" i="17" s="1"/>
  <c r="H42" i="14" s="1"/>
  <c r="T525" i="17"/>
  <c r="I76" i="14"/>
  <c r="I148" i="14"/>
  <c r="I7" i="14"/>
  <c r="I146" i="14"/>
  <c r="I150" i="14"/>
  <c r="I82" i="14"/>
  <c r="I169" i="14"/>
  <c r="K169" i="14" s="1"/>
  <c r="N169" i="14" s="1"/>
  <c r="O169" i="14" s="1"/>
  <c r="I79" i="14"/>
  <c r="I157" i="14"/>
  <c r="I11" i="14"/>
  <c r="I12" i="14"/>
  <c r="I85" i="14"/>
  <c r="I81" i="14"/>
  <c r="I4" i="14"/>
  <c r="I160" i="14"/>
  <c r="K160" i="14" s="1"/>
  <c r="N160" i="14" s="1"/>
  <c r="O160" i="14" s="1"/>
  <c r="I159" i="14"/>
  <c r="K159" i="14" s="1"/>
  <c r="N159" i="14" s="1"/>
  <c r="O159" i="14" s="1"/>
  <c r="I9" i="14"/>
  <c r="I83" i="14"/>
  <c r="I10" i="14"/>
  <c r="I84" i="14"/>
  <c r="I154" i="14"/>
  <c r="I80" i="14"/>
  <c r="I5" i="14"/>
  <c r="I161" i="14"/>
  <c r="K161" i="14" s="1"/>
  <c r="N161" i="14" s="1"/>
  <c r="O161" i="14" s="1"/>
  <c r="I6" i="14"/>
  <c r="I168" i="14"/>
  <c r="K168" i="14" s="1"/>
  <c r="N168" i="14" s="1"/>
  <c r="O168" i="14" s="1"/>
  <c r="I13" i="14"/>
  <c r="I3" i="14"/>
  <c r="I155" i="14"/>
  <c r="I151" i="14"/>
  <c r="I75" i="14"/>
  <c r="I158" i="14"/>
  <c r="K158" i="14" s="1"/>
  <c r="N158" i="14" s="1"/>
  <c r="O158" i="14" s="1"/>
  <c r="I166" i="14"/>
  <c r="K166" i="14" s="1"/>
  <c r="N166" i="14" s="1"/>
  <c r="O166" i="14" s="1"/>
  <c r="I78" i="14"/>
  <c r="I149" i="14"/>
  <c r="I74" i="14"/>
  <c r="I8" i="14"/>
  <c r="I162" i="14"/>
  <c r="K162" i="14" s="1"/>
  <c r="N162" i="14" s="1"/>
  <c r="O162" i="14" s="1"/>
  <c r="I77" i="14"/>
  <c r="I2" i="14"/>
  <c r="I156" i="14"/>
  <c r="I153" i="14"/>
  <c r="I147" i="14"/>
  <c r="I163" i="14"/>
  <c r="K163" i="14" s="1"/>
  <c r="N163" i="14" s="1"/>
  <c r="O163" i="14" s="1"/>
  <c r="I152" i="14"/>
  <c r="I14" i="14" l="1"/>
  <c r="K14" i="14" s="1"/>
  <c r="G180" i="14"/>
  <c r="I180" i="14" s="1"/>
  <c r="K180" i="14" s="1"/>
  <c r="N180" i="14" s="1"/>
  <c r="O180" i="14" s="1"/>
  <c r="G101" i="14"/>
  <c r="I101" i="14" s="1"/>
  <c r="K101" i="14" s="1"/>
  <c r="N101" i="14" s="1"/>
  <c r="O101" i="14" s="1"/>
  <c r="F122" i="20" a="1"/>
  <c r="F122" i="20" s="1"/>
  <c r="F62" i="20" a="1"/>
  <c r="F62" i="20" s="1"/>
  <c r="G178" i="14"/>
  <c r="I178" i="14" s="1"/>
  <c r="K178" i="14" s="1"/>
  <c r="N178" i="14" s="1"/>
  <c r="O178" i="14" s="1"/>
  <c r="F123" i="20" a="1"/>
  <c r="F123" i="20" s="1"/>
  <c r="G36" i="14"/>
  <c r="I36" i="14" s="1"/>
  <c r="K36" i="14" s="1"/>
  <c r="N36" i="14" s="1"/>
  <c r="O36" i="14" s="1"/>
  <c r="F124" i="20" a="1"/>
  <c r="F124" i="20" s="1"/>
  <c r="N14" i="14" l="1"/>
  <c r="O14" i="14" s="1"/>
  <c r="G170" i="14"/>
  <c r="I170" i="14" s="1"/>
  <c r="K170" i="14" s="1"/>
  <c r="N170" i="14" s="1"/>
  <c r="O170" i="14" s="1"/>
  <c r="F63" i="20" a="1"/>
  <c r="F63" i="20" s="1"/>
  <c r="F129" i="20" a="1"/>
  <c r="F129" i="20" s="1"/>
  <c r="F70" i="20" a="1"/>
  <c r="F70" i="20" s="1"/>
  <c r="G172" i="14"/>
  <c r="I172" i="14" s="1"/>
  <c r="K172" i="14" s="1"/>
  <c r="N172" i="14" s="1"/>
  <c r="O172" i="14" s="1"/>
  <c r="F127" i="20" a="1"/>
  <c r="F127" i="20" s="1"/>
  <c r="G171" i="14"/>
  <c r="I171" i="14" s="1"/>
  <c r="K171" i="14" s="1"/>
  <c r="N171" i="14" s="1"/>
  <c r="O171" i="14" s="1"/>
  <c r="G34" i="14"/>
  <c r="I34" i="14" s="1"/>
  <c r="K34" i="14" s="1"/>
  <c r="N34" i="14" s="1"/>
  <c r="O34" i="14" s="1"/>
  <c r="G37" i="14"/>
  <c r="I37" i="14" s="1"/>
  <c r="K37" i="14" s="1"/>
  <c r="N37" i="14" s="1"/>
  <c r="O37" i="14" s="1"/>
  <c r="G28" i="14"/>
  <c r="I28" i="14" s="1"/>
  <c r="K28" i="14" s="1"/>
  <c r="N28" i="14" s="1"/>
  <c r="O28" i="14" s="1"/>
  <c r="F131" i="20" a="1"/>
  <c r="F131" i="20" s="1"/>
  <c r="G32" i="14"/>
  <c r="I32" i="14" s="1"/>
  <c r="K32" i="14" s="1"/>
  <c r="N32" i="14" s="1"/>
  <c r="O32" i="14" s="1"/>
  <c r="G29" i="14"/>
  <c r="I29" i="14" s="1"/>
  <c r="K29" i="14" s="1"/>
  <c r="N29" i="14" s="1"/>
  <c r="O29" i="14" s="1"/>
  <c r="G175" i="14"/>
  <c r="I175" i="14" s="1"/>
  <c r="K175" i="14" s="1"/>
  <c r="N175" i="14" s="1"/>
  <c r="O175" i="14" s="1"/>
  <c r="G173" i="14"/>
  <c r="I173" i="14" s="1"/>
  <c r="K173" i="14" s="1"/>
  <c r="N173" i="14" s="1"/>
  <c r="O173" i="14" s="1"/>
  <c r="F125" i="20" a="1"/>
  <c r="F125" i="20" s="1"/>
  <c r="F126" i="20" a="1"/>
  <c r="F126" i="20" s="1"/>
  <c r="G33" i="14"/>
  <c r="I33" i="14" s="1"/>
  <c r="K33" i="14" s="1"/>
  <c r="N33" i="14" s="1"/>
  <c r="O33" i="14" s="1"/>
  <c r="G106" i="14"/>
  <c r="I106" i="14" s="1"/>
  <c r="K106" i="14" s="1"/>
  <c r="N106" i="14" s="1"/>
  <c r="O106" i="14" s="1"/>
  <c r="G102" i="14"/>
  <c r="I102" i="14" s="1"/>
  <c r="K102" i="14" s="1"/>
  <c r="N102" i="14" s="1"/>
  <c r="O102" i="14" s="1"/>
  <c r="F66" i="20" a="1"/>
  <c r="F66" i="20" s="1"/>
  <c r="G181" i="14"/>
  <c r="I181" i="14" s="1"/>
  <c r="K181" i="14" s="1"/>
  <c r="N181" i="14" s="1"/>
  <c r="O181" i="14" s="1"/>
  <c r="F133" i="20" a="1"/>
  <c r="F133" i="20" s="1"/>
  <c r="G109" i="14"/>
  <c r="I109" i="14" s="1"/>
  <c r="K109" i="14" s="1"/>
  <c r="N109" i="14" s="1"/>
  <c r="O109" i="14" s="1"/>
  <c r="F73" i="20" a="1"/>
  <c r="F73" i="20" s="1"/>
  <c r="F130" i="20" a="1"/>
  <c r="F130" i="20" s="1"/>
  <c r="G103" i="14"/>
  <c r="I103" i="14" s="1"/>
  <c r="K103" i="14" s="1"/>
  <c r="N103" i="14" s="1"/>
  <c r="O103" i="14" s="1"/>
  <c r="F67" i="20" a="1"/>
  <c r="F67" i="20" s="1"/>
  <c r="F65" i="20" a="1"/>
  <c r="F65" i="20" s="1"/>
  <c r="F69" i="20" a="1"/>
  <c r="F69" i="20" s="1"/>
  <c r="G104" i="14"/>
  <c r="I104" i="14" s="1"/>
  <c r="K104" i="14" s="1"/>
  <c r="N104" i="14" s="1"/>
  <c r="O104" i="14" s="1"/>
  <c r="F68" i="20" a="1"/>
  <c r="F68" i="20" s="1"/>
  <c r="G108" i="14"/>
  <c r="I108" i="14" s="1"/>
  <c r="K108" i="14" s="1"/>
  <c r="N108" i="14" s="1"/>
  <c r="O108" i="14" s="1"/>
  <c r="F72" i="20" a="1"/>
  <c r="F72" i="20" s="1"/>
  <c r="G35" i="14"/>
  <c r="I35" i="14" s="1"/>
  <c r="K35" i="14" s="1"/>
  <c r="N35" i="14" s="1"/>
  <c r="O35" i="14" s="1"/>
  <c r="G107" i="14"/>
  <c r="I107" i="14" s="1"/>
  <c r="K107" i="14" s="1"/>
  <c r="N107" i="14" s="1"/>
  <c r="O107" i="14" s="1"/>
  <c r="F71" i="20" a="1"/>
  <c r="F71" i="20" s="1"/>
  <c r="F132" i="20" a="1"/>
  <c r="F132" i="20" s="1"/>
  <c r="G176" i="14"/>
  <c r="I176" i="14" s="1"/>
  <c r="K176" i="14" s="1"/>
  <c r="N176" i="14" s="1"/>
  <c r="O176" i="14" s="1"/>
  <c r="F128" i="20" a="1"/>
  <c r="F128" i="20" s="1"/>
  <c r="G27" i="14"/>
  <c r="I27" i="14" s="1"/>
  <c r="K27" i="14" s="1"/>
  <c r="N27" i="14" s="1"/>
  <c r="O27" i="14" s="1"/>
  <c r="G31" i="14"/>
  <c r="I31" i="14" s="1"/>
  <c r="K31" i="14" s="1"/>
  <c r="N31" i="14" s="1"/>
  <c r="O31" i="14" s="1"/>
  <c r="G100" i="14"/>
  <c r="I100" i="14" s="1"/>
  <c r="K100" i="14" s="1"/>
  <c r="N100" i="14" s="1"/>
  <c r="O100" i="14" s="1"/>
  <c r="F64" i="20" a="1"/>
  <c r="F64" i="20" s="1"/>
  <c r="G179" i="14"/>
  <c r="I179" i="14" s="1"/>
  <c r="K179" i="14" s="1"/>
  <c r="N179" i="14" s="1"/>
  <c r="O179" i="14" s="1"/>
  <c r="G98" i="14"/>
  <c r="I98" i="14" s="1"/>
  <c r="K98" i="14" s="1"/>
  <c r="N98" i="14" s="1"/>
  <c r="O98" i="14" s="1"/>
  <c r="G105" i="14"/>
  <c r="I105" i="14" s="1"/>
  <c r="K105" i="14" s="1"/>
  <c r="N105" i="14" s="1"/>
  <c r="O105" i="14" s="1"/>
  <c r="G99" i="14"/>
  <c r="I99" i="14" s="1"/>
  <c r="K99" i="14" s="1"/>
  <c r="N99" i="14" s="1"/>
  <c r="O99" i="14" s="1"/>
  <c r="G174" i="14"/>
  <c r="I174" i="14" s="1"/>
  <c r="K174" i="14" s="1"/>
  <c r="N174" i="14" s="1"/>
  <c r="O174" i="14" s="1"/>
  <c r="G30" i="14"/>
  <c r="I30" i="14" s="1"/>
  <c r="K30" i="14" s="1"/>
  <c r="N30" i="14" s="1"/>
  <c r="O30" i="14" s="1"/>
  <c r="G177" i="14"/>
  <c r="I177" i="14" s="1"/>
  <c r="K177" i="14" s="1"/>
  <c r="N177" i="14" s="1"/>
  <c r="O177" i="14" s="1"/>
  <c r="F10" i="9" l="1"/>
  <c r="G26" i="14"/>
  <c r="F4" i="20" a="1"/>
  <c r="F4" i="20" s="1"/>
  <c r="F2" i="20" a="1"/>
  <c r="F2" i="20" s="1"/>
  <c r="F11" i="20" a="1"/>
  <c r="F11" i="20" s="1"/>
  <c r="F5" i="20" a="1"/>
  <c r="F5" i="20" s="1"/>
  <c r="F135" i="20" a="1"/>
  <c r="F135" i="20" s="1"/>
  <c r="G188" i="14"/>
  <c r="I188" i="14" s="1"/>
  <c r="K188" i="14" s="1"/>
  <c r="N188" i="14" s="1"/>
  <c r="O188" i="14" s="1"/>
  <c r="G120" i="14"/>
  <c r="I120" i="14" s="1"/>
  <c r="K120" i="14" s="1"/>
  <c r="N120" i="14" s="1"/>
  <c r="O120" i="14" s="1"/>
  <c r="G112" i="14"/>
  <c r="I112" i="14" s="1"/>
  <c r="K112" i="14" s="1"/>
  <c r="N112" i="14" s="1"/>
  <c r="O112" i="14" s="1"/>
  <c r="G187" i="14"/>
  <c r="I187" i="14" s="1"/>
  <c r="K187" i="14" s="1"/>
  <c r="N187" i="14" s="1"/>
  <c r="O187" i="14" s="1"/>
  <c r="G48" i="14"/>
  <c r="I48" i="14" s="1"/>
  <c r="K48" i="14" s="1"/>
  <c r="N48" i="14" s="1"/>
  <c r="O48" i="14" s="1"/>
  <c r="G114" i="14"/>
  <c r="I114" i="14" s="1"/>
  <c r="K114" i="14" s="1"/>
  <c r="N114" i="14" s="1"/>
  <c r="O114" i="14" s="1"/>
  <c r="G192" i="14"/>
  <c r="I192" i="14" s="1"/>
  <c r="K192" i="14" s="1"/>
  <c r="N192" i="14" s="1"/>
  <c r="G118" i="14"/>
  <c r="I118" i="14" s="1"/>
  <c r="K118" i="14" s="1"/>
  <c r="N118" i="14" s="1"/>
  <c r="G44" i="14"/>
  <c r="I44" i="14" s="1"/>
  <c r="K44" i="14" s="1"/>
  <c r="N44" i="14" s="1"/>
  <c r="G121" i="14"/>
  <c r="I121" i="14" s="1"/>
  <c r="K121" i="14" s="1"/>
  <c r="N121" i="14" s="1"/>
  <c r="O121" i="14" s="1"/>
  <c r="G39" i="14"/>
  <c r="I39" i="14" s="1"/>
  <c r="K39" i="14" s="1"/>
  <c r="N39" i="14" s="1"/>
  <c r="O39" i="14" s="1"/>
  <c r="G40" i="14"/>
  <c r="I40" i="14" s="1"/>
  <c r="K40" i="14" s="1"/>
  <c r="N40" i="14" s="1"/>
  <c r="O40" i="14" s="1"/>
  <c r="G46" i="14"/>
  <c r="I46" i="14" s="1"/>
  <c r="K46" i="14" s="1"/>
  <c r="N46" i="14" s="1"/>
  <c r="O46" i="14" s="1"/>
  <c r="G115" i="14"/>
  <c r="I115" i="14" s="1"/>
  <c r="K115" i="14" s="1"/>
  <c r="N115" i="14" s="1"/>
  <c r="O115" i="14" s="1"/>
  <c r="G185" i="14"/>
  <c r="I185" i="14" s="1"/>
  <c r="K185" i="14" s="1"/>
  <c r="N185" i="14" s="1"/>
  <c r="O185" i="14" s="1"/>
  <c r="F137" i="20" a="1"/>
  <c r="F137" i="20" s="1"/>
  <c r="G41" i="14"/>
  <c r="I41" i="14" s="1"/>
  <c r="K41" i="14" s="1"/>
  <c r="N41" i="14" s="1"/>
  <c r="O41" i="14" s="1"/>
  <c r="G49" i="14"/>
  <c r="I49" i="14" s="1"/>
  <c r="K49" i="14" s="1"/>
  <c r="N49" i="14" s="1"/>
  <c r="O49" i="14" s="1"/>
  <c r="G193" i="14"/>
  <c r="I193" i="14" s="1"/>
  <c r="K193" i="14" s="1"/>
  <c r="N193" i="14" s="1"/>
  <c r="O193" i="14" s="1"/>
  <c r="G184" i="14"/>
  <c r="I184" i="14" s="1"/>
  <c r="K184" i="14" s="1"/>
  <c r="N184" i="14" s="1"/>
  <c r="O184" i="14" s="1"/>
  <c r="F136" i="20" a="1"/>
  <c r="F136" i="20" s="1"/>
  <c r="G116" i="14"/>
  <c r="I116" i="14" s="1"/>
  <c r="K116" i="14" s="1"/>
  <c r="N116" i="14" s="1"/>
  <c r="O116" i="14" s="1"/>
  <c r="G119" i="14"/>
  <c r="I119" i="14" s="1"/>
  <c r="K119" i="14" s="1"/>
  <c r="N119" i="14" s="1"/>
  <c r="O119" i="14" s="1"/>
  <c r="G182" i="14"/>
  <c r="I182" i="14" s="1"/>
  <c r="K182" i="14" s="1"/>
  <c r="N182" i="14" s="1"/>
  <c r="O182" i="14" s="1"/>
  <c r="F134" i="20" a="1"/>
  <c r="F134" i="20" s="1"/>
  <c r="G47" i="14"/>
  <c r="I47" i="14" s="1"/>
  <c r="K47" i="14" s="1"/>
  <c r="N47" i="14" s="1"/>
  <c r="O47" i="14" s="1"/>
  <c r="G43" i="14"/>
  <c r="I43" i="14" s="1"/>
  <c r="K43" i="14" s="1"/>
  <c r="N43" i="14" s="1"/>
  <c r="G113" i="14"/>
  <c r="I113" i="14" s="1"/>
  <c r="K113" i="14" s="1"/>
  <c r="N113" i="14" s="1"/>
  <c r="O113" i="14" s="1"/>
  <c r="G45" i="14"/>
  <c r="I45" i="14" s="1"/>
  <c r="K45" i="14" s="1"/>
  <c r="N45" i="14" s="1"/>
  <c r="O45" i="14" s="1"/>
  <c r="G190" i="14"/>
  <c r="I190" i="14" s="1"/>
  <c r="K190" i="14" s="1"/>
  <c r="N190" i="14" s="1"/>
  <c r="O190" i="14" s="1"/>
  <c r="G183" i="14"/>
  <c r="I183" i="14" s="1"/>
  <c r="K183" i="14" s="1"/>
  <c r="N183" i="14" s="1"/>
  <c r="O183" i="14" s="1"/>
  <c r="F74" i="20" a="1"/>
  <c r="F74" i="20" s="1"/>
  <c r="O44" i="14" l="1"/>
  <c r="G56" i="14" s="1"/>
  <c r="I56" i="14" s="1"/>
  <c r="K56" i="14" s="1"/>
  <c r="N56" i="14" s="1"/>
  <c r="O56" i="14" s="1"/>
  <c r="O43" i="14"/>
  <c r="G55" i="14" s="1"/>
  <c r="I55" i="14" s="1"/>
  <c r="K55" i="14" s="1"/>
  <c r="N55" i="14" s="1"/>
  <c r="O55" i="14" s="1"/>
  <c r="O192" i="14"/>
  <c r="G204" i="14" s="1"/>
  <c r="I204" i="14" s="1"/>
  <c r="K204" i="14" s="1"/>
  <c r="N204" i="14" s="1"/>
  <c r="O204" i="14" s="1"/>
  <c r="O118" i="14"/>
  <c r="G130" i="14" s="1"/>
  <c r="I130" i="14" s="1"/>
  <c r="K130" i="14" s="1"/>
  <c r="N130" i="14" s="1"/>
  <c r="O130" i="14" s="1"/>
  <c r="F3" i="20" a="1"/>
  <c r="F3" i="20" s="1"/>
  <c r="F7" i="20" a="1"/>
  <c r="F7" i="20" s="1"/>
  <c r="F10" i="20" a="1"/>
  <c r="F10" i="20" s="1"/>
  <c r="F8" i="20" a="1"/>
  <c r="F8" i="20" s="1"/>
  <c r="F12" i="20" a="1"/>
  <c r="F12" i="20" s="1"/>
  <c r="I26" i="14"/>
  <c r="K26" i="14" s="1"/>
  <c r="N26" i="14" s="1"/>
  <c r="O26" i="14" s="1"/>
  <c r="F6" i="20" a="1"/>
  <c r="F6" i="20" s="1"/>
  <c r="F9" i="20" a="1"/>
  <c r="F9" i="20" s="1"/>
  <c r="F13" i="20" a="1"/>
  <c r="F13" i="20" s="1"/>
  <c r="F26" i="9"/>
  <c r="F142" i="20" a="1"/>
  <c r="F142" i="20" s="1"/>
  <c r="F81" i="20" a="1"/>
  <c r="F81" i="20" s="1"/>
  <c r="F78" i="20" a="1"/>
  <c r="F78" i="20" s="1"/>
  <c r="G110" i="14"/>
  <c r="I110" i="14" s="1"/>
  <c r="K110" i="14" s="1"/>
  <c r="N110" i="14" s="1"/>
  <c r="F143" i="20" a="1"/>
  <c r="F143" i="20" s="1"/>
  <c r="F77" i="20" a="1"/>
  <c r="F77" i="20" s="1"/>
  <c r="F144" i="20" a="1"/>
  <c r="F144" i="20" s="1"/>
  <c r="F76" i="20" a="1"/>
  <c r="F76" i="20" s="1"/>
  <c r="G194" i="14"/>
  <c r="I194" i="14" s="1"/>
  <c r="K194" i="14" s="1"/>
  <c r="N194" i="14" s="1"/>
  <c r="O194" i="14" s="1"/>
  <c r="F146" i="20" a="1"/>
  <c r="F146" i="20" s="1"/>
  <c r="G200" i="14"/>
  <c r="I200" i="14" s="1"/>
  <c r="K200" i="14" s="1"/>
  <c r="N200" i="14" s="1"/>
  <c r="O200" i="14" s="1"/>
  <c r="G133" i="14"/>
  <c r="I133" i="14" s="1"/>
  <c r="K133" i="14" s="1"/>
  <c r="N133" i="14" s="1"/>
  <c r="O133" i="14" s="1"/>
  <c r="G128" i="14"/>
  <c r="I128" i="14" s="1"/>
  <c r="K128" i="14" s="1"/>
  <c r="N128" i="14" s="1"/>
  <c r="O128" i="14" s="1"/>
  <c r="F145" i="20" a="1"/>
  <c r="F145" i="20" s="1"/>
  <c r="F79" i="20" a="1"/>
  <c r="F79" i="20" s="1"/>
  <c r="F85" i="20" a="1"/>
  <c r="F85" i="20" s="1"/>
  <c r="F84" i="20" a="1"/>
  <c r="F84" i="20" s="1"/>
  <c r="G127" i="14"/>
  <c r="I127" i="14" s="1"/>
  <c r="K127" i="14" s="1"/>
  <c r="N127" i="14" s="1"/>
  <c r="G59" i="14"/>
  <c r="I59" i="14" s="1"/>
  <c r="K59" i="14" s="1"/>
  <c r="N59" i="14" s="1"/>
  <c r="G60" i="14"/>
  <c r="I60" i="14" s="1"/>
  <c r="K60" i="14" s="1"/>
  <c r="N60" i="14" s="1"/>
  <c r="O60" i="14" s="1"/>
  <c r="F83" i="20" a="1"/>
  <c r="F83" i="20" s="1"/>
  <c r="G52" i="14"/>
  <c r="I52" i="14" s="1"/>
  <c r="K52" i="14" s="1"/>
  <c r="N52" i="14" s="1"/>
  <c r="O52" i="14" s="1"/>
  <c r="G57" i="14"/>
  <c r="I57" i="14" s="1"/>
  <c r="K57" i="14" s="1"/>
  <c r="N57" i="14" s="1"/>
  <c r="O57" i="14" s="1"/>
  <c r="G126" i="14"/>
  <c r="I126" i="14" s="1"/>
  <c r="K126" i="14" s="1"/>
  <c r="N126" i="14" s="1"/>
  <c r="O126" i="14" s="1"/>
  <c r="G186" i="14"/>
  <c r="I186" i="14" s="1"/>
  <c r="K186" i="14" s="1"/>
  <c r="N186" i="14" s="1"/>
  <c r="O186" i="14" s="1"/>
  <c r="F138" i="20" a="1"/>
  <c r="F138" i="20" s="1"/>
  <c r="G205" i="14"/>
  <c r="I205" i="14" s="1"/>
  <c r="K205" i="14" s="1"/>
  <c r="N205" i="14" s="1"/>
  <c r="G61" i="14"/>
  <c r="I61" i="14" s="1"/>
  <c r="K61" i="14" s="1"/>
  <c r="N61" i="14" s="1"/>
  <c r="O61" i="14" s="1"/>
  <c r="G202" i="14"/>
  <c r="I202" i="14" s="1"/>
  <c r="K202" i="14" s="1"/>
  <c r="N202" i="14" s="1"/>
  <c r="O202" i="14" s="1"/>
  <c r="G111" i="14"/>
  <c r="I111" i="14" s="1"/>
  <c r="K111" i="14" s="1"/>
  <c r="N111" i="14" s="1"/>
  <c r="O111" i="14" s="1"/>
  <c r="F75" i="20" a="1"/>
  <c r="F75" i="20" s="1"/>
  <c r="F141" i="20" a="1"/>
  <c r="F141" i="20" s="1"/>
  <c r="G53" i="14"/>
  <c r="I53" i="14" s="1"/>
  <c r="K53" i="14" s="1"/>
  <c r="N53" i="14" s="1"/>
  <c r="O53" i="14" s="1"/>
  <c r="G197" i="14"/>
  <c r="I197" i="14" s="1"/>
  <c r="K197" i="14" s="1"/>
  <c r="N197" i="14" s="1"/>
  <c r="F80" i="20" a="1"/>
  <c r="F80" i="20" s="1"/>
  <c r="F82" i="20" a="1"/>
  <c r="F82" i="20" s="1"/>
  <c r="F139" i="20" a="1"/>
  <c r="F139" i="20" s="1"/>
  <c r="F140" i="20" a="1"/>
  <c r="F140" i="20" s="1"/>
  <c r="G125" i="14"/>
  <c r="I125" i="14" s="1"/>
  <c r="K125" i="14" s="1"/>
  <c r="N125" i="14" s="1"/>
  <c r="G196" i="14"/>
  <c r="I196" i="14" s="1"/>
  <c r="K196" i="14" s="1"/>
  <c r="N196" i="14" s="1"/>
  <c r="O196" i="14" s="1"/>
  <c r="G58" i="14"/>
  <c r="I58" i="14" s="1"/>
  <c r="K58" i="14" s="1"/>
  <c r="N58" i="14" s="1"/>
  <c r="O58" i="14" s="1"/>
  <c r="G131" i="14"/>
  <c r="I131" i="14" s="1"/>
  <c r="K131" i="14" s="1"/>
  <c r="N131" i="14" s="1"/>
  <c r="G42" i="14"/>
  <c r="I42" i="14" s="1"/>
  <c r="K42" i="14" s="1"/>
  <c r="N42" i="14" s="1"/>
  <c r="O42" i="14" s="1"/>
  <c r="G51" i="14"/>
  <c r="I51" i="14" s="1"/>
  <c r="K51" i="14" s="1"/>
  <c r="N51" i="14" s="1"/>
  <c r="O51" i="14" s="1"/>
  <c r="G199" i="14"/>
  <c r="I199" i="14" s="1"/>
  <c r="K199" i="14" s="1"/>
  <c r="N199" i="14" s="1"/>
  <c r="O199" i="14" s="1"/>
  <c r="G124" i="14"/>
  <c r="I124" i="14" s="1"/>
  <c r="K124" i="14" s="1"/>
  <c r="N124" i="14" s="1"/>
  <c r="O124" i="14" s="1"/>
  <c r="G132" i="14"/>
  <c r="I132" i="14" s="1"/>
  <c r="K132" i="14" s="1"/>
  <c r="N132" i="14" s="1"/>
  <c r="O132" i="14" s="1"/>
  <c r="G189" i="14"/>
  <c r="I189" i="14" s="1"/>
  <c r="K189" i="14" s="1"/>
  <c r="N189" i="14" s="1"/>
  <c r="O189" i="14" s="1"/>
  <c r="G191" i="14"/>
  <c r="I191" i="14" s="1"/>
  <c r="K191" i="14" s="1"/>
  <c r="N191" i="14" s="1"/>
  <c r="O191" i="14" s="1"/>
  <c r="G117" i="14"/>
  <c r="I117" i="14" s="1"/>
  <c r="K117" i="14" s="1"/>
  <c r="N117" i="14" s="1"/>
  <c r="O117" i="14" s="1"/>
  <c r="F147" i="20" a="1"/>
  <c r="F147" i="20" s="1"/>
  <c r="O110" i="14" l="1"/>
  <c r="F86" i="20" s="1" a="1"/>
  <c r="F86" i="20" s="1"/>
  <c r="O205" i="14"/>
  <c r="G217" i="14" s="1"/>
  <c r="I217" i="14" s="1"/>
  <c r="K217" i="14" s="1"/>
  <c r="N217" i="14" s="1"/>
  <c r="O217" i="14" s="1"/>
  <c r="O59" i="14"/>
  <c r="G71" i="14" s="1"/>
  <c r="I71" i="14" s="1"/>
  <c r="K71" i="14" s="1"/>
  <c r="N71" i="14" s="1"/>
  <c r="O71" i="14" s="1"/>
  <c r="O127" i="14"/>
  <c r="G139" i="14" s="1"/>
  <c r="I139" i="14" s="1"/>
  <c r="K139" i="14" s="1"/>
  <c r="N139" i="14" s="1"/>
  <c r="O139" i="14" s="1"/>
  <c r="O131" i="14"/>
  <c r="G143" i="14" s="1"/>
  <c r="I143" i="14" s="1"/>
  <c r="K143" i="14" s="1"/>
  <c r="N143" i="14" s="1"/>
  <c r="O143" i="14" s="1"/>
  <c r="O197" i="14"/>
  <c r="G209" i="14" s="1"/>
  <c r="I209" i="14" s="1"/>
  <c r="K209" i="14" s="1"/>
  <c r="N209" i="14" s="1"/>
  <c r="O209" i="14" s="1"/>
  <c r="O125" i="14"/>
  <c r="G137" i="14" s="1"/>
  <c r="I137" i="14" s="1"/>
  <c r="K137" i="14" s="1"/>
  <c r="N137" i="14" s="1"/>
  <c r="O137" i="14" s="1"/>
  <c r="F15" i="20" a="1"/>
  <c r="F15" i="20" s="1"/>
  <c r="H10" i="9"/>
  <c r="H25" i="9" s="1"/>
  <c r="F20" i="20" a="1"/>
  <c r="F20" i="20" s="1"/>
  <c r="F22" i="20" a="1"/>
  <c r="F22" i="20" s="1"/>
  <c r="F23" i="20" a="1"/>
  <c r="F23" i="20" s="1"/>
  <c r="F18" i="20" a="1"/>
  <c r="F18" i="20" s="1"/>
  <c r="F25" i="20" a="1"/>
  <c r="F25" i="20" s="1"/>
  <c r="F21" i="20" a="1"/>
  <c r="F21" i="20" s="1"/>
  <c r="F16" i="20" a="1"/>
  <c r="F16" i="20" s="1"/>
  <c r="F19" i="20" a="1"/>
  <c r="F19" i="20" s="1"/>
  <c r="F24" i="20" a="1"/>
  <c r="F24" i="20" s="1"/>
  <c r="G38" i="14"/>
  <c r="I38" i="14" s="1"/>
  <c r="K38" i="14" s="1"/>
  <c r="N38" i="14" s="1"/>
  <c r="F13" i="9"/>
  <c r="F15" i="9" s="1"/>
  <c r="G19" i="9" s="1"/>
  <c r="F17" i="20" a="1"/>
  <c r="F17" i="20" s="1"/>
  <c r="F14" i="20" a="1"/>
  <c r="F14" i="20" s="1"/>
  <c r="F24" i="9"/>
  <c r="F25" i="9"/>
  <c r="F12" i="9"/>
  <c r="F150" i="20" a="1"/>
  <c r="F150" i="20" s="1"/>
  <c r="G195" i="14"/>
  <c r="I195" i="14" s="1"/>
  <c r="K195" i="14" s="1"/>
  <c r="N195" i="14" s="1"/>
  <c r="O195" i="14" s="1"/>
  <c r="F148" i="20" a="1"/>
  <c r="F148" i="20" s="1"/>
  <c r="G136" i="14"/>
  <c r="I136" i="14" s="1"/>
  <c r="K136" i="14" s="1"/>
  <c r="N136" i="14" s="1"/>
  <c r="O136" i="14" s="1"/>
  <c r="G208" i="14"/>
  <c r="I208" i="14" s="1"/>
  <c r="K208" i="14" s="1"/>
  <c r="N208" i="14" s="1"/>
  <c r="O208" i="14" s="1"/>
  <c r="G65" i="14"/>
  <c r="I65" i="14" s="1"/>
  <c r="K65" i="14" s="1"/>
  <c r="N65" i="14" s="1"/>
  <c r="O65" i="14" s="1"/>
  <c r="F87" i="20" a="1"/>
  <c r="F87" i="20" s="1"/>
  <c r="F91" i="20" a="1"/>
  <c r="F91" i="20" s="1"/>
  <c r="F92" i="20" a="1"/>
  <c r="F92" i="20" s="1"/>
  <c r="F88" i="20" a="1"/>
  <c r="F88" i="20" s="1"/>
  <c r="G123" i="14"/>
  <c r="I123" i="14" s="1"/>
  <c r="K123" i="14" s="1"/>
  <c r="N123" i="14" s="1"/>
  <c r="O123" i="14" s="1"/>
  <c r="F90" i="20" a="1"/>
  <c r="F90" i="20" s="1"/>
  <c r="F89" i="20" a="1"/>
  <c r="F89" i="20" s="1"/>
  <c r="G206" i="14"/>
  <c r="I206" i="14" s="1"/>
  <c r="K206" i="14" s="1"/>
  <c r="N206" i="14" s="1"/>
  <c r="O206" i="14" s="1"/>
  <c r="G214" i="14"/>
  <c r="I214" i="14" s="1"/>
  <c r="K214" i="14" s="1"/>
  <c r="N214" i="14" s="1"/>
  <c r="O214" i="14" s="1"/>
  <c r="G142" i="14"/>
  <c r="I142" i="14" s="1"/>
  <c r="K142" i="14" s="1"/>
  <c r="N142" i="14" s="1"/>
  <c r="O142" i="14" s="1"/>
  <c r="G72" i="14"/>
  <c r="I72" i="14" s="1"/>
  <c r="K72" i="14" s="1"/>
  <c r="N72" i="14" s="1"/>
  <c r="O72" i="14" s="1"/>
  <c r="G63" i="14"/>
  <c r="I63" i="14" s="1"/>
  <c r="K63" i="14" s="1"/>
  <c r="N63" i="14" s="1"/>
  <c r="O63" i="14" s="1"/>
  <c r="G145" i="14"/>
  <c r="I145" i="14" s="1"/>
  <c r="K145" i="14" s="1"/>
  <c r="N145" i="14" s="1"/>
  <c r="O145" i="14" s="1"/>
  <c r="G140" i="14"/>
  <c r="I140" i="14" s="1"/>
  <c r="K140" i="14" s="1"/>
  <c r="N140" i="14" s="1"/>
  <c r="O140" i="14" s="1"/>
  <c r="F149" i="20" a="1"/>
  <c r="F149" i="20" s="1"/>
  <c r="G69" i="14"/>
  <c r="I69" i="14" s="1"/>
  <c r="K69" i="14" s="1"/>
  <c r="N69" i="14" s="1"/>
  <c r="O69" i="14" s="1"/>
  <c r="G68" i="14"/>
  <c r="I68" i="14" s="1"/>
  <c r="K68" i="14" s="1"/>
  <c r="N68" i="14" s="1"/>
  <c r="O68" i="14" s="1"/>
  <c r="F152" i="20" a="1"/>
  <c r="F152" i="20" s="1"/>
  <c r="G73" i="14"/>
  <c r="I73" i="14" s="1"/>
  <c r="K73" i="14" s="1"/>
  <c r="N73" i="14" s="1"/>
  <c r="O73" i="14" s="1"/>
  <c r="G70" i="14"/>
  <c r="I70" i="14" s="1"/>
  <c r="K70" i="14" s="1"/>
  <c r="N70" i="14" s="1"/>
  <c r="O70" i="14" s="1"/>
  <c r="G212" i="14"/>
  <c r="I212" i="14" s="1"/>
  <c r="K212" i="14" s="1"/>
  <c r="N212" i="14" s="1"/>
  <c r="O212" i="14" s="1"/>
  <c r="G216" i="14"/>
  <c r="I216" i="14" s="1"/>
  <c r="K216" i="14" s="1"/>
  <c r="N216" i="14" s="1"/>
  <c r="O216" i="14" s="1"/>
  <c r="F151" i="20" a="1"/>
  <c r="F151" i="20" s="1"/>
  <c r="G54" i="14"/>
  <c r="I54" i="14" s="1"/>
  <c r="K54" i="14" s="1"/>
  <c r="N54" i="14" s="1"/>
  <c r="O54" i="14" s="1"/>
  <c r="G64" i="14"/>
  <c r="I64" i="14" s="1"/>
  <c r="K64" i="14" s="1"/>
  <c r="N64" i="14" s="1"/>
  <c r="O64" i="14" s="1"/>
  <c r="G122" i="14"/>
  <c r="I122" i="14" s="1"/>
  <c r="K122" i="14" s="1"/>
  <c r="N122" i="14" s="1"/>
  <c r="O122" i="14" s="1"/>
  <c r="G211" i="14"/>
  <c r="I211" i="14" s="1"/>
  <c r="K211" i="14" s="1"/>
  <c r="N211" i="14" s="1"/>
  <c r="O211" i="14" s="1"/>
  <c r="G138" i="14"/>
  <c r="I138" i="14" s="1"/>
  <c r="K138" i="14" s="1"/>
  <c r="N138" i="14" s="1"/>
  <c r="O138" i="14" s="1"/>
  <c r="G67" i="14"/>
  <c r="I67" i="14" s="1"/>
  <c r="K67" i="14" s="1"/>
  <c r="N67" i="14" s="1"/>
  <c r="O67" i="14" s="1"/>
  <c r="G198" i="14"/>
  <c r="I198" i="14" s="1"/>
  <c r="K198" i="14" s="1"/>
  <c r="N198" i="14" s="1"/>
  <c r="O198" i="14" s="1"/>
  <c r="G201" i="14"/>
  <c r="I201" i="14" s="1"/>
  <c r="K201" i="14" s="1"/>
  <c r="N201" i="14" s="1"/>
  <c r="O201" i="14" s="1"/>
  <c r="O38" i="14" l="1"/>
  <c r="F30" i="20" s="1" a="1"/>
  <c r="F30" i="20" s="1"/>
  <c r="J10" i="9"/>
  <c r="J26" i="9" s="1"/>
  <c r="H26" i="9"/>
  <c r="H24" i="9"/>
  <c r="H12" i="9"/>
  <c r="F27" i="9"/>
  <c r="F28" i="9" s="1"/>
  <c r="H13" i="9"/>
  <c r="H15" i="9" s="1"/>
  <c r="H29" i="9" s="1"/>
  <c r="I29" i="9" s="1"/>
  <c r="G24" i="9"/>
  <c r="G18" i="9"/>
  <c r="G17" i="9"/>
  <c r="G15" i="9"/>
  <c r="G20" i="9"/>
  <c r="G26" i="9"/>
  <c r="G22" i="9"/>
  <c r="G23" i="9"/>
  <c r="G30" i="9"/>
  <c r="G25" i="9"/>
  <c r="G21" i="9"/>
  <c r="G32" i="9"/>
  <c r="G16" i="9"/>
  <c r="F29" i="9"/>
  <c r="G29" i="9" s="1"/>
  <c r="F158" i="20" a="1"/>
  <c r="F158" i="20" s="1"/>
  <c r="F161" i="20" a="1"/>
  <c r="F161" i="20" s="1"/>
  <c r="F160" i="20" a="1"/>
  <c r="F160" i="20" s="1"/>
  <c r="F155" i="20" a="1"/>
  <c r="F155" i="20" s="1"/>
  <c r="F157" i="20" a="1"/>
  <c r="F157" i="20" s="1"/>
  <c r="F156" i="20" a="1"/>
  <c r="F156" i="20" s="1"/>
  <c r="F153" i="20" a="1"/>
  <c r="F153" i="20" s="1"/>
  <c r="F154" i="20" a="1"/>
  <c r="F154" i="20" s="1"/>
  <c r="G207" i="14"/>
  <c r="I207" i="14" s="1"/>
  <c r="K207" i="14" s="1"/>
  <c r="N207" i="14" s="1"/>
  <c r="O207" i="14" s="1"/>
  <c r="F159" i="20" a="1"/>
  <c r="F159" i="20" s="1"/>
  <c r="G144" i="14"/>
  <c r="I144" i="14" s="1"/>
  <c r="K144" i="14" s="1"/>
  <c r="N144" i="14" s="1"/>
  <c r="O144" i="14" s="1"/>
  <c r="G129" i="14"/>
  <c r="I129" i="14" s="1"/>
  <c r="K129" i="14" s="1"/>
  <c r="N129" i="14" s="1"/>
  <c r="O129" i="14" s="1"/>
  <c r="F93" i="20" a="1"/>
  <c r="F93" i="20" s="1"/>
  <c r="F96" i="20" a="1"/>
  <c r="F96" i="20" s="1"/>
  <c r="F97" i="20" a="1"/>
  <c r="F97" i="20" s="1"/>
  <c r="F94" i="20" a="1"/>
  <c r="F94" i="20" s="1"/>
  <c r="F95" i="20" a="1"/>
  <c r="F95" i="20" s="1"/>
  <c r="G203" i="14"/>
  <c r="I203" i="14" s="1"/>
  <c r="K203" i="14" s="1"/>
  <c r="N203" i="14" s="1"/>
  <c r="O203" i="14" s="1"/>
  <c r="F98" i="20" a="1"/>
  <c r="F98" i="20" s="1"/>
  <c r="G135" i="14"/>
  <c r="I135" i="14" s="1"/>
  <c r="K135" i="14" s="1"/>
  <c r="N135" i="14" s="1"/>
  <c r="O135" i="14" s="1"/>
  <c r="H27" i="9" l="1"/>
  <c r="F29" i="20" a="1"/>
  <c r="F29" i="20" s="1"/>
  <c r="I26" i="9"/>
  <c r="I21" i="9"/>
  <c r="I16" i="9"/>
  <c r="F27" i="20" a="1"/>
  <c r="F27" i="20" s="1"/>
  <c r="F28" i="20" a="1"/>
  <c r="F28" i="20" s="1"/>
  <c r="I17" i="9"/>
  <c r="I32" i="9"/>
  <c r="I22" i="9"/>
  <c r="I18" i="9"/>
  <c r="I20" i="9"/>
  <c r="I23" i="9"/>
  <c r="I19" i="9"/>
  <c r="I24" i="9"/>
  <c r="I30" i="9"/>
  <c r="I15" i="9"/>
  <c r="G27" i="9"/>
  <c r="F26" i="20" a="1"/>
  <c r="F26" i="20" s="1"/>
  <c r="G50" i="14"/>
  <c r="I50" i="14" s="1"/>
  <c r="K50" i="14" s="1"/>
  <c r="N50" i="14" s="1"/>
  <c r="O50" i="14" s="1"/>
  <c r="F36" i="20" a="1"/>
  <c r="F36" i="20" s="1"/>
  <c r="F35" i="20" a="1"/>
  <c r="F35" i="20" s="1"/>
  <c r="F31" i="20" a="1"/>
  <c r="F31" i="20" s="1"/>
  <c r="F34" i="20" a="1"/>
  <c r="F34" i="20" s="1"/>
  <c r="F32" i="20" a="1"/>
  <c r="F32" i="20" s="1"/>
  <c r="F33" i="20" a="1"/>
  <c r="F33" i="20" s="1"/>
  <c r="F37" i="20" a="1"/>
  <c r="F37" i="20" s="1"/>
  <c r="I25" i="9"/>
  <c r="F31" i="9"/>
  <c r="G28" i="9"/>
  <c r="J12" i="9"/>
  <c r="J24" i="9"/>
  <c r="J25" i="9"/>
  <c r="F99" i="20" a="1"/>
  <c r="F99" i="20" s="1"/>
  <c r="F100" i="20" a="1"/>
  <c r="F100" i="20" s="1"/>
  <c r="F101" i="20" a="1"/>
  <c r="F101" i="20" s="1"/>
  <c r="G66" i="14"/>
  <c r="I66" i="14" s="1"/>
  <c r="K66" i="14" s="1"/>
  <c r="N66" i="14" s="1"/>
  <c r="O66" i="14" s="1"/>
  <c r="F103" i="20" a="1"/>
  <c r="F103" i="20" s="1"/>
  <c r="G210" i="14"/>
  <c r="I210" i="14" s="1"/>
  <c r="K210" i="14" s="1"/>
  <c r="N210" i="14" s="1"/>
  <c r="O210" i="14" s="1"/>
  <c r="F162" i="20" a="1"/>
  <c r="F162" i="20" s="1"/>
  <c r="F164" i="20" a="1"/>
  <c r="F164" i="20" s="1"/>
  <c r="F163" i="20" a="1"/>
  <c r="F163" i="20" s="1"/>
  <c r="F165" i="20" a="1"/>
  <c r="F165" i="20" s="1"/>
  <c r="F166" i="20" a="1"/>
  <c r="F166" i="20" s="1"/>
  <c r="F105" i="20" a="1"/>
  <c r="F105" i="20" s="1"/>
  <c r="F107" i="20" a="1"/>
  <c r="F107" i="20" s="1"/>
  <c r="F106" i="20" a="1"/>
  <c r="F106" i="20" s="1"/>
  <c r="G141" i="14"/>
  <c r="I141" i="14" s="1"/>
  <c r="K141" i="14" s="1"/>
  <c r="N141" i="14" s="1"/>
  <c r="O141" i="14" s="1"/>
  <c r="F102" i="20" a="1"/>
  <c r="F102" i="20" s="1"/>
  <c r="F109" i="20" a="1"/>
  <c r="F109" i="20" s="1"/>
  <c r="F108" i="20" a="1"/>
  <c r="F108" i="20" s="1"/>
  <c r="F104" i="20" a="1"/>
  <c r="F104" i="20" s="1"/>
  <c r="G134" i="14"/>
  <c r="I134" i="14" s="1"/>
  <c r="K134" i="14" s="1"/>
  <c r="N134" i="14" s="1"/>
  <c r="G213" i="14"/>
  <c r="I213" i="14" s="1"/>
  <c r="K213" i="14" s="1"/>
  <c r="N213" i="14" s="1"/>
  <c r="O213" i="14" s="1"/>
  <c r="F171" i="20" a="1"/>
  <c r="F171" i="20" s="1"/>
  <c r="I27" i="9"/>
  <c r="H28" i="9"/>
  <c r="O134" i="14" l="1"/>
  <c r="F113" i="20" s="1" a="1"/>
  <c r="F113" i="20" s="1"/>
  <c r="L10" i="9"/>
  <c r="J13" i="9"/>
  <c r="J15" i="9" s="1"/>
  <c r="K30" i="9" s="1"/>
  <c r="G62" i="14"/>
  <c r="I62" i="14" s="1"/>
  <c r="K62" i="14" s="1"/>
  <c r="N62" i="14" s="1"/>
  <c r="O62" i="14" s="1"/>
  <c r="F39" i="20" a="1"/>
  <c r="F39" i="20" s="1"/>
  <c r="F40" i="20" a="1"/>
  <c r="F40" i="20" s="1"/>
  <c r="F41" i="20" a="1"/>
  <c r="F41" i="20" s="1"/>
  <c r="F38" i="20" a="1"/>
  <c r="F38" i="20" s="1"/>
  <c r="J27" i="9"/>
  <c r="J28" i="9" s="1"/>
  <c r="F33" i="9"/>
  <c r="G31" i="9"/>
  <c r="F121" i="20" a="1"/>
  <c r="F121" i="20" s="1"/>
  <c r="F119" i="20" a="1"/>
  <c r="F119" i="20" s="1"/>
  <c r="F173" i="20" a="1"/>
  <c r="F173" i="20" s="1"/>
  <c r="F174" i="20" a="1"/>
  <c r="F174" i="20" s="1"/>
  <c r="F176" i="20" a="1"/>
  <c r="F176" i="20" s="1"/>
  <c r="F175" i="20" a="1"/>
  <c r="F175" i="20" s="1"/>
  <c r="F116" i="20" a="1"/>
  <c r="F116" i="20" s="1"/>
  <c r="F114" i="20" a="1"/>
  <c r="F114" i="20" s="1"/>
  <c r="F167" i="20" a="1"/>
  <c r="F167" i="20" s="1"/>
  <c r="F169" i="20" a="1"/>
  <c r="F169" i="20" s="1"/>
  <c r="F168" i="20" a="1"/>
  <c r="F168" i="20" s="1"/>
  <c r="F170" i="20" a="1"/>
  <c r="F170" i="20" s="1"/>
  <c r="F172" i="20" a="1"/>
  <c r="F172" i="20" s="1"/>
  <c r="F110" i="20" a="1"/>
  <c r="F110" i="20" s="1"/>
  <c r="F177" i="20" a="1"/>
  <c r="F177" i="20" s="1"/>
  <c r="F178" i="20" a="1"/>
  <c r="F178" i="20" s="1"/>
  <c r="F112" i="20" a="1"/>
  <c r="F112" i="20" s="1"/>
  <c r="F111" i="20" a="1"/>
  <c r="F111" i="20" s="1"/>
  <c r="K16" i="9"/>
  <c r="K26" i="9"/>
  <c r="K23" i="9"/>
  <c r="K21" i="9"/>
  <c r="K15" i="9"/>
  <c r="J29" i="9"/>
  <c r="K29" i="9" s="1"/>
  <c r="K20" i="9"/>
  <c r="K32" i="9"/>
  <c r="K18" i="9"/>
  <c r="K22" i="9"/>
  <c r="K25" i="9"/>
  <c r="K24" i="9"/>
  <c r="K19" i="9"/>
  <c r="H31" i="9"/>
  <c r="I28" i="9"/>
  <c r="G215" i="14"/>
  <c r="I215" i="14" s="1"/>
  <c r="K215" i="14" s="1"/>
  <c r="N215" i="14" s="1"/>
  <c r="O215" i="14" s="1"/>
  <c r="F118" i="20" l="1" a="1"/>
  <c r="F118" i="20" s="1"/>
  <c r="F117" i="20" a="1"/>
  <c r="F117" i="20" s="1"/>
  <c r="F115" i="20" a="1"/>
  <c r="F115" i="20" s="1"/>
  <c r="F120" i="20" a="1"/>
  <c r="F120" i="20" s="1"/>
  <c r="K17" i="9"/>
  <c r="K27" i="9"/>
  <c r="N10" i="9"/>
  <c r="N26" i="9" s="1"/>
  <c r="F43" i="20" a="1"/>
  <c r="F43" i="20" s="1"/>
  <c r="F46" i="20" a="1"/>
  <c r="F46" i="20" s="1"/>
  <c r="F49" i="20" a="1"/>
  <c r="F49" i="20" s="1"/>
  <c r="F42" i="20" a="1"/>
  <c r="F42" i="20" s="1"/>
  <c r="F48" i="20" a="1"/>
  <c r="F48" i="20" s="1"/>
  <c r="F44" i="20" a="1"/>
  <c r="F44" i="20" s="1"/>
  <c r="F45" i="20" a="1"/>
  <c r="F45" i="20" s="1"/>
  <c r="F47" i="20" a="1"/>
  <c r="F47" i="20" s="1"/>
  <c r="F52" i="20" a="1"/>
  <c r="F52" i="20" s="1"/>
  <c r="F50" i="20" a="1"/>
  <c r="F50" i="20" s="1"/>
  <c r="F53" i="20" a="1"/>
  <c r="F53" i="20" s="1"/>
  <c r="F51" i="20" a="1"/>
  <c r="F51" i="20" s="1"/>
  <c r="G33" i="9"/>
  <c r="F34" i="9"/>
  <c r="F179" i="20" a="1"/>
  <c r="F179" i="20" s="1"/>
  <c r="F181" i="20" a="1"/>
  <c r="F181" i="20" s="1"/>
  <c r="F180" i="20" a="1"/>
  <c r="F180" i="20" s="1"/>
  <c r="L12" i="9"/>
  <c r="L26" i="9"/>
  <c r="L24" i="9"/>
  <c r="L25" i="9"/>
  <c r="I31" i="9"/>
  <c r="H33" i="9"/>
  <c r="K28" i="9"/>
  <c r="J31" i="9"/>
  <c r="N24" i="9" l="1"/>
  <c r="N25" i="9"/>
  <c r="N12" i="9"/>
  <c r="L13" i="9"/>
  <c r="L15" i="9" s="1"/>
  <c r="M23" i="9" s="1"/>
  <c r="F61" i="20" a="1"/>
  <c r="F61" i="20" s="1"/>
  <c r="F54" i="20" a="1"/>
  <c r="F54" i="20" s="1"/>
  <c r="F60" i="20" a="1"/>
  <c r="F60" i="20" s="1"/>
  <c r="F59" i="20" a="1"/>
  <c r="F59" i="20" s="1"/>
  <c r="F58" i="20" a="1"/>
  <c r="F58" i="20" s="1"/>
  <c r="F55" i="20" a="1"/>
  <c r="F55" i="20" s="1"/>
  <c r="F56" i="20" a="1"/>
  <c r="F56" i="20" s="1"/>
  <c r="F57" i="20" a="1"/>
  <c r="F57" i="20" s="1"/>
  <c r="F38" i="9"/>
  <c r="G34" i="9"/>
  <c r="L27" i="9"/>
  <c r="K31" i="9"/>
  <c r="J33" i="9"/>
  <c r="K33" i="9" s="1"/>
  <c r="I33" i="9"/>
  <c r="H34" i="9"/>
  <c r="N27" i="9"/>
  <c r="M30" i="9" l="1"/>
  <c r="M18" i="9"/>
  <c r="M25" i="9"/>
  <c r="M19" i="9"/>
  <c r="M20" i="9"/>
  <c r="L29" i="9"/>
  <c r="M29" i="9" s="1"/>
  <c r="M17" i="9"/>
  <c r="M21" i="9"/>
  <c r="M16" i="9"/>
  <c r="M32" i="9"/>
  <c r="M22" i="9"/>
  <c r="M26" i="9"/>
  <c r="M24" i="9"/>
  <c r="M15" i="9"/>
  <c r="N13" i="9"/>
  <c r="N15" i="9" s="1"/>
  <c r="O20" i="9" s="1"/>
  <c r="F40" i="9"/>
  <c r="H37" i="9"/>
  <c r="H38" i="9" s="1"/>
  <c r="M27" i="9"/>
  <c r="L28" i="9"/>
  <c r="J34" i="9"/>
  <c r="K34" i="9" s="1"/>
  <c r="I34" i="9"/>
  <c r="N29" i="9" l="1"/>
  <c r="O29" i="9" s="1"/>
  <c r="O16" i="9"/>
  <c r="O32" i="9"/>
  <c r="O24" i="9"/>
  <c r="N28" i="9"/>
  <c r="O28" i="9" s="1"/>
  <c r="O30" i="9"/>
  <c r="O17" i="9"/>
  <c r="O25" i="9"/>
  <c r="O15" i="9"/>
  <c r="O27" i="9"/>
  <c r="O19" i="9"/>
  <c r="O21" i="9"/>
  <c r="O26" i="9"/>
  <c r="O23" i="9"/>
  <c r="O18" i="9"/>
  <c r="O22" i="9"/>
  <c r="M28" i="9"/>
  <c r="L31" i="9"/>
  <c r="H40" i="9"/>
  <c r="J37" i="9"/>
  <c r="J38" i="9" s="1"/>
  <c r="N31" i="9" l="1"/>
  <c r="N33" i="9" s="1"/>
  <c r="O33" i="9" s="1"/>
  <c r="M31" i="9"/>
  <c r="L33" i="9"/>
  <c r="M33" i="9" s="1"/>
  <c r="L37" i="9"/>
  <c r="J40" i="9"/>
  <c r="O31" i="9" l="1"/>
  <c r="N34" i="9"/>
  <c r="L34" i="9"/>
  <c r="M34" i="9" s="1"/>
  <c r="O34" i="9" l="1"/>
  <c r="L38" i="9"/>
  <c r="N37" i="9" l="1"/>
  <c r="L40" i="9"/>
  <c r="N38" i="9" l="1"/>
  <c r="N40" i="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<sst xmlns="http://schemas.openxmlformats.org/spreadsheetml/2006/main" count="2188" uniqueCount="237">
  <si>
    <t>YEAR</t>
  </si>
  <si>
    <t>MONTH</t>
  </si>
  <si>
    <t>ProjectionMonths</t>
  </si>
  <si>
    <t>SubSection</t>
  </si>
  <si>
    <t>All Other</t>
  </si>
  <si>
    <t>Non-Tenant</t>
  </si>
  <si>
    <t>Tenant</t>
  </si>
  <si>
    <t>General</t>
  </si>
  <si>
    <t>Month</t>
  </si>
  <si>
    <t>CA</t>
  </si>
  <si>
    <t>Premium Trend</t>
  </si>
  <si>
    <t>Loss Trend</t>
  </si>
  <si>
    <t>AIY Trend</t>
  </si>
  <si>
    <t>Growth</t>
  </si>
  <si>
    <t>ActualData</t>
  </si>
  <si>
    <t>Projected_PIF</t>
  </si>
  <si>
    <t>Y</t>
  </si>
  <si>
    <t>N</t>
  </si>
  <si>
    <t>CurrentPIF</t>
  </si>
  <si>
    <t>Latest_YE_PIF</t>
  </si>
  <si>
    <t>State Farm General Insurance Company</t>
  </si>
  <si>
    <t>($ Thousands)</t>
  </si>
  <si>
    <t>YTD</t>
  </si>
  <si>
    <t>December</t>
  </si>
  <si>
    <t>% to</t>
  </si>
  <si>
    <t>EP</t>
  </si>
  <si>
    <t>1.</t>
  </si>
  <si>
    <t>Direct Written Premium</t>
  </si>
  <si>
    <t xml:space="preserve">Less: Reinsurance </t>
  </si>
  <si>
    <t>2.</t>
  </si>
  <si>
    <t>Net Written Premium</t>
  </si>
  <si>
    <t>3.</t>
  </si>
  <si>
    <t xml:space="preserve">Direct Earned Premium </t>
  </si>
  <si>
    <t>4.</t>
  </si>
  <si>
    <t>Less:  Reinsurance</t>
  </si>
  <si>
    <t>5.</t>
  </si>
  <si>
    <t>Net Earned Premium</t>
  </si>
  <si>
    <t>Direct Non-Catastrophe Incurred Losses</t>
  </si>
  <si>
    <t>Less: Ceded Non-Catastrophe Incurred Losses</t>
  </si>
  <si>
    <t>6.</t>
  </si>
  <si>
    <t>Non-Catastrophe Incurred Losses</t>
  </si>
  <si>
    <t>Direct Catastrophe Incurred Losses</t>
  </si>
  <si>
    <t>Less: Ceded Catastrophe Incurred Losses</t>
  </si>
  <si>
    <t>7.</t>
  </si>
  <si>
    <t>Catastrophe Incurred Losses</t>
  </si>
  <si>
    <t>8.</t>
  </si>
  <si>
    <t>Incurred Losses</t>
  </si>
  <si>
    <t>9.</t>
  </si>
  <si>
    <t>Incurred Loss Adjustment Expense</t>
  </si>
  <si>
    <t>10.</t>
  </si>
  <si>
    <t>Other Expense</t>
  </si>
  <si>
    <t>11.</t>
  </si>
  <si>
    <t>Commission Expense</t>
  </si>
  <si>
    <t>12.</t>
  </si>
  <si>
    <t>Premium Tax Expense</t>
  </si>
  <si>
    <t>13.</t>
  </si>
  <si>
    <t>Total Expenses</t>
  </si>
  <si>
    <t>14.</t>
  </si>
  <si>
    <t>Underwriting Gain (Loss)</t>
  </si>
  <si>
    <t>15.</t>
  </si>
  <si>
    <t>Investment Income Earned</t>
  </si>
  <si>
    <t>16.</t>
  </si>
  <si>
    <t>Other Income</t>
  </si>
  <si>
    <t>17.</t>
  </si>
  <si>
    <t>Pre-Tax Operating Profit (Loss)</t>
  </si>
  <si>
    <t>18.</t>
  </si>
  <si>
    <t>Realized Gain (Loss)</t>
  </si>
  <si>
    <t>19.</t>
  </si>
  <si>
    <t>Federal Income Tax Incurred (Recoverable)</t>
  </si>
  <si>
    <t>20.</t>
  </si>
  <si>
    <t>Net Income (Loss)</t>
  </si>
  <si>
    <t>21.</t>
  </si>
  <si>
    <t>Miscellaneous Surplus Change</t>
  </si>
  <si>
    <t>22.</t>
  </si>
  <si>
    <t>Surplus as Regards to Policyholders-Prior Year</t>
  </si>
  <si>
    <t>23.</t>
  </si>
  <si>
    <t>Surplus as Regards to Policyholders - Current Year</t>
  </si>
  <si>
    <t>24.</t>
  </si>
  <si>
    <t>Policyholder Protection Fund to NWP</t>
  </si>
  <si>
    <t>25.</t>
  </si>
  <si>
    <t>Policies-in-Force</t>
  </si>
  <si>
    <t>26.</t>
  </si>
  <si>
    <t>Average Policies-in-Force</t>
  </si>
  <si>
    <t>Projected Avg PIF</t>
  </si>
  <si>
    <t>Projected_AIY</t>
  </si>
  <si>
    <t>Avg_PIF</t>
  </si>
  <si>
    <t>AIY_Trend</t>
  </si>
  <si>
    <t>Trended_AIY_PIF</t>
  </si>
  <si>
    <t>Trended AIY period</t>
  </si>
  <si>
    <t>Projected_WP_Final</t>
  </si>
  <si>
    <t>PIF_Impact</t>
  </si>
  <si>
    <t>Year</t>
  </si>
  <si>
    <t>Record</t>
  </si>
  <si>
    <t>one_twelfth</t>
  </si>
  <si>
    <t>one_twentyyfourth</t>
  </si>
  <si>
    <t>Monthly_impact</t>
  </si>
  <si>
    <t>Index</t>
  </si>
  <si>
    <t>Type</t>
  </si>
  <si>
    <t>Applies to</t>
  </si>
  <si>
    <t>Assumption</t>
  </si>
  <si>
    <t>Commissions</t>
  </si>
  <si>
    <t>Premium Taxes</t>
  </si>
  <si>
    <t>Loss Adjustment</t>
  </si>
  <si>
    <t>Direct Incurred Losses</t>
  </si>
  <si>
    <t>Investment Income</t>
  </si>
  <si>
    <t>Federal Income Tax</t>
  </si>
  <si>
    <t>Pre-Tax Operations</t>
  </si>
  <si>
    <t>Rate Change Info</t>
  </si>
  <si>
    <t>LOB</t>
  </si>
  <si>
    <t>Premium</t>
  </si>
  <si>
    <t>Eff Date</t>
  </si>
  <si>
    <t>Percent Change</t>
  </si>
  <si>
    <t>Segment</t>
  </si>
  <si>
    <t>RDP</t>
  </si>
  <si>
    <t>PLUP</t>
  </si>
  <si>
    <t>BOP</t>
  </si>
  <si>
    <t>RCA</t>
  </si>
  <si>
    <t>Non Renewal Policies</t>
  </si>
  <si>
    <t>2024 All Other - Interpolation</t>
  </si>
  <si>
    <t>Treaty Year</t>
  </si>
  <si>
    <t>Calendar Year</t>
  </si>
  <si>
    <t>Ceded Ratio</t>
  </si>
  <si>
    <t>Cat Losses</t>
  </si>
  <si>
    <t>(000's)</t>
  </si>
  <si>
    <t>Ceded Losses</t>
  </si>
  <si>
    <t>Projected_WP_Start</t>
  </si>
  <si>
    <t xml:space="preserve">Financial Forecast Template </t>
  </si>
  <si>
    <t>Company</t>
  </si>
  <si>
    <t>State</t>
  </si>
  <si>
    <t>Lapse cancellation excluding Non Renewal Policies</t>
  </si>
  <si>
    <t>Written Premium Monthly</t>
  </si>
  <si>
    <t>Earned Premium Monthly</t>
  </si>
  <si>
    <t>Policines in Force Monthly</t>
  </si>
  <si>
    <t>Amount of Insurance Years (AIY)</t>
  </si>
  <si>
    <t>NonCat Incurred Loss w_DCC Monthly</t>
  </si>
  <si>
    <t>NonCat_IncdLoss_Monthly</t>
  </si>
  <si>
    <t>NonCat_wDCC_Monthly</t>
  </si>
  <si>
    <t>NonCat_AAO_Monthly</t>
  </si>
  <si>
    <t>Cat_IncdLoss_Monthly</t>
  </si>
  <si>
    <t>Non-Renewal policies per year</t>
  </si>
  <si>
    <t>Review Notes:</t>
  </si>
  <si>
    <t>Projected Direct CAT Loss</t>
  </si>
  <si>
    <t>2023 AIY</t>
  </si>
  <si>
    <t>2023 PIF</t>
  </si>
  <si>
    <t>Year-End 2025 PP (with DCCE)</t>
  </si>
  <si>
    <t>Yearly Pure Premium</t>
  </si>
  <si>
    <t>Cat Loss &amp; DCCE Prov</t>
  </si>
  <si>
    <t>NCAT DCCE_Percent</t>
  </si>
  <si>
    <t>Projected Direct NCAT Loss</t>
  </si>
  <si>
    <t>This Earned Premium is a simplified assumption that all policies for a given month are written on the 15th of the month, or uniformly written across the month.</t>
  </si>
  <si>
    <t>Thus, the written exposures for annual policies will be earned over a 13-month calendar period:</t>
  </si>
  <si>
    <t>1/24 of the exposures will be earned in the second half of the month in which it was written</t>
  </si>
  <si>
    <t>1/12 of the exposures will be earned in each of the next 11 months</t>
  </si>
  <si>
    <t xml:space="preserve">1/24 of the exposure will be earned in the first half of month 13. </t>
  </si>
  <si>
    <t>Projected Direct Earned Premium</t>
  </si>
  <si>
    <t>Thus, the formula in Column F is made up of two primary parts</t>
  </si>
  <si>
    <t>(VLOOKUP(A2,Written_Premium!$A$2:$O$217,15,FALSE)+INDEX(Written_Premium!O:O,MATCH(Earned_Premium!A2,Written_Premium!A:A,0)-12))/24</t>
  </si>
  <si>
    <t>Divided by 24</t>
  </si>
  <si>
    <t>Plus 11 instances of</t>
  </si>
  <si>
    <t>INDEX(Written_Premium!O:O,MATCH(Earned_Premium!A2,Written_Premium!A:A,0)-1)</t>
  </si>
  <si>
    <t>Where the final integer is changing from 1 to 11</t>
  </si>
  <si>
    <t>And the combined sum is divided by 12</t>
  </si>
  <si>
    <t>12 months prior (month 13 earning)</t>
  </si>
  <si>
    <t>The Month in question (month 1 earning)</t>
  </si>
  <si>
    <t>Projected Direct Written Premium</t>
  </si>
  <si>
    <t>Column O is used to create a consistent column to reference the past year's data for future calculations</t>
  </si>
  <si>
    <t>Proj_WP With Premium Trend</t>
  </si>
  <si>
    <t>Proj_WP With Rate Changes</t>
  </si>
  <si>
    <t>ProjDollarImpact from Rate Changes</t>
  </si>
  <si>
    <t>Beginning Monthly Written Premium is the Written Premium from that month in the prior year</t>
  </si>
  <si>
    <t>Rate Change Impacts are added</t>
  </si>
  <si>
    <t>Annual Premium trend is applied</t>
  </si>
  <si>
    <t>PIF Change is calculated as Projected PIF for that month divided by the prior year's PIF for that month</t>
  </si>
  <si>
    <t>for use in the 'Written_Premium' tab</t>
  </si>
  <si>
    <t>Columns S-V determine which particular calendar months are impacted by the specific rate change</t>
  </si>
  <si>
    <t>&lt;- This change is due to the non-renewal of the Apartment line of business</t>
  </si>
  <si>
    <t>This tab is not designated as an "input" but the blue spots are designated</t>
  </si>
  <si>
    <t xml:space="preserve">to show which of the assumed rate changes are coming from </t>
  </si>
  <si>
    <t>the 'Premium Assumptions' tab related to future rate changes, versus</t>
  </si>
  <si>
    <t>the other rows which reflect prior rate changes that have been implemented</t>
  </si>
  <si>
    <t>1) Fire UW Data contains all the raw data used in the analysis, please do not edit</t>
  </si>
  <si>
    <t>2) The 'green' tabs reflect inputs that are designed to be changed to review different scenarios</t>
  </si>
  <si>
    <t>was developed by weighting the underlying lines of business data</t>
  </si>
  <si>
    <t>3) The 'peach/coral' tabs reflect calculations that use the raw data and the assumptions to develop the outputs used in 'Template'</t>
  </si>
  <si>
    <t>Monthly PIF Change</t>
  </si>
  <si>
    <t>Monthly PIF</t>
  </si>
  <si>
    <t>This calculation is performed at the monthly level to get a more accurate 'Average PIF' value across the year</t>
  </si>
  <si>
    <t>PIF Change Value</t>
  </si>
  <si>
    <t>Column L reflects the percentage change expected from the prior "Year End" value</t>
  </si>
  <si>
    <t>So looking at rows 14 and 26 as examples, they have the same impact since they simply reflect the 'January' change from the prior December value</t>
  </si>
  <si>
    <r>
      <t>VLOOKUP(C14&amp;"_"&amp;D14&amp;"_"&amp;E14</t>
    </r>
    <r>
      <rPr>
        <b/>
        <i/>
        <u/>
        <sz val="11"/>
        <color rgb="FF000000"/>
        <rFont val="Calibri"/>
        <family val="2"/>
        <scheme val="minor"/>
      </rPr>
      <t>-1</t>
    </r>
    <r>
      <rPr>
        <sz val="11"/>
        <color rgb="FF000000"/>
        <rFont val="Calibri"/>
        <family val="2"/>
        <scheme val="minor"/>
      </rPr>
      <t>&amp;"_"&amp;</t>
    </r>
    <r>
      <rPr>
        <b/>
        <i/>
        <u/>
        <sz val="11"/>
        <color rgb="FF000000"/>
        <rFont val="Calibri"/>
        <family val="2"/>
        <scheme val="minor"/>
      </rPr>
      <t>12</t>
    </r>
    <r>
      <rPr>
        <sz val="11"/>
        <color rgb="FF000000"/>
        <rFont val="Calibri"/>
        <family val="2"/>
        <scheme val="minor"/>
      </rPr>
      <t>,$A$2:$N$217,14,FALSE)</t>
    </r>
  </si>
  <si>
    <t>This is done in the function by always looking for the 12th month of the prior year</t>
  </si>
  <si>
    <t>Column M is also a 'cumulative' value assuming that non-renewals occur uniformly within the designated periods</t>
  </si>
  <si>
    <t>Column N is designed to be a consistenly referenced column so it:</t>
  </si>
  <si>
    <t>Checks if the row is for 2023 in which it grabs the actual data from Column H</t>
  </si>
  <si>
    <t>Or it looks up the prior Year-End PIF value, multiplies by Column L and subtracts Column M</t>
  </si>
  <si>
    <t>Line Segment</t>
  </si>
  <si>
    <t>Projected Premium Trend</t>
  </si>
  <si>
    <t>Policies-In-Force</t>
  </si>
  <si>
    <t>Weight</t>
  </si>
  <si>
    <t>Renters</t>
  </si>
  <si>
    <t>Condominium Unitowners</t>
  </si>
  <si>
    <t>Tenants</t>
  </si>
  <si>
    <t>-</t>
  </si>
  <si>
    <t>Rental Dwelling Program</t>
  </si>
  <si>
    <t>Projected NCAT Pure Premium Trend</t>
  </si>
  <si>
    <t>AIY</t>
  </si>
  <si>
    <t>Residential Condominium</t>
  </si>
  <si>
    <t>Where applicable we have documented where the 'All Other' or 'Tenant' segment assumption</t>
  </si>
  <si>
    <t>More information on the Premium Trend on Exhibit 5 of the respective filing.</t>
  </si>
  <si>
    <t>More information can be found in filing 24-1271, Supporting Documentation, Response to 7-10 Objection, 7-10-24 Objection Response - Non-Tenant.pdf, the response to B.2</t>
  </si>
  <si>
    <t>More information can be found in filing 24-1271, Supporting Documentation, Response to 7-10 Objection, 7-10-24 Objection Response - Non-Tenant.pdf, the responses to 4-5.</t>
  </si>
  <si>
    <t>More information can be found in filing 24-1271, Supporting Documentation, Response to 7-10 Objection, 7-10-24 Objection Response - Non-Tenant.pdf, the responses to 6-9.</t>
  </si>
  <si>
    <t>CAT Prov (No DCCE)</t>
  </si>
  <si>
    <t>Year-End 2025 Non-CAT Pure Prem (with DCCE)</t>
  </si>
  <si>
    <t>Non-CAT Pure Prem (No DCCE)</t>
  </si>
  <si>
    <t>Projected Pure Prem</t>
  </si>
  <si>
    <t>RENEWAL DATE</t>
  </si>
  <si>
    <t>CURRENT PREM</t>
  </si>
  <si>
    <t>PROPOSED PREM</t>
  </si>
  <si>
    <t>DOLLAR IMPACT</t>
  </si>
  <si>
    <t>PERCENT IMPACT</t>
  </si>
  <si>
    <t>Projected PIF</t>
  </si>
  <si>
    <t>Cat Loss Prov</t>
  </si>
  <si>
    <t>Projected AIY</t>
  </si>
  <si>
    <t>This tab expands the 'Rate Change Impact' tab into 36 months of data for each row of data in 'Rate Change Impact' (covers the full calendar year for the date of the rate change and the subsequent 2 calendar years)</t>
  </si>
  <si>
    <t>Effective Date</t>
  </si>
  <si>
    <t>Current Premium</t>
  </si>
  <si>
    <t>Proposed Premium</t>
  </si>
  <si>
    <t>Rate Change Dollar Impact</t>
  </si>
  <si>
    <t>Percent Impact</t>
  </si>
  <si>
    <t>Last Date of New Rates</t>
  </si>
  <si>
    <t>Impact Month</t>
  </si>
  <si>
    <t>Impact Date</t>
  </si>
  <si>
    <t>Process:</t>
  </si>
  <si>
    <t>4) The tan text box within a tab contains information to help provide context or support</t>
  </si>
  <si>
    <t>Loss Trend values for 2025 are supported within the provided exhibits. The loss trend selections for 2026-2028 were developed to result in a steady loss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</si>
</sst>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mm/dd/yyyy"/>
    <numFmt numFmtId="165" formatCode="_(* #,##0_);_(* \(#,##0\);_(* &quot;-&quot;??_);_(@_)"/>
    <numFmt numFmtId="166" formatCode="0.0%"/>
    <numFmt numFmtId="167" formatCode="_(&quot;$&quot;* #,##0_);_(&quot;$&quot;* \(#,##0\);_(&quot;$&quot;* &quot;-&quot;??_);_(@_)"/>
    <numFmt numFmtId="168" formatCode="0.000"/>
    <numFmt numFmtId="169" formatCode="_(* #,##0.000_);_(* \(#,##0.000\);_(* &quot;-&quot;??_);_(@_)"/>
    <numFmt numFmtId="170" formatCode="0.0000"/>
    <numFmt numFmtId="171" formatCode="_(* #,##0.0_);_(* \(#,##0.0\);_(* &quot;-&quot;??_);_(@_)"/>
    <numFmt numFmtId="172" formatCode="_(* #,##0.0000_);_(* \(#,##0.0000\);_(* &quot;-&quot;??_);_(@_)"/>
  </numFmts>
  <fonts count="25" x14ac:knownFonts="1">
    <font>
      <sz val="11"/>
      <color rgb="FF00000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000000"/>
      <name val="Calibri"/>
      <family val="2"/>
      <scheme val="minor"/>
    </font>
    <font>
      <b/>
      <sz val="11"/>
      <color theme="1"/>
      <name val="Calibri"/>
      <family val="2"/>
      <scheme val="minor"/>
    </font>
    <font>
      <sz val="11"/>
      <name val="Calibri"/>
      <family val="2"/>
      <scheme val="minor"/>
    </font>
    <font>
      <sz val="11"/>
      <color theme="0" tint="-0.14999847407452621"/>
      <name val="Calibri"/>
      <family val="2"/>
      <scheme val="minor"/>
    </font>
    <font>
      <b/>
      <sz val="16"/>
      <name val="Arial"/>
      <family val="2"/>
    </font>
    <font>
      <sz val="10"/>
      <name val="Arial"/>
      <family val="2"/>
    </font>
    <font>
      <b/>
      <sz val="14"/>
      <name val="Arial"/>
      <family val="2"/>
    </font>
    <font>
      <b/>
      <sz val="10"/>
      <name val="Arial"/>
      <family val="2"/>
    </font>
    <font>
      <b/>
      <sz val="12"/>
      <name val="Arial"/>
      <family val="2"/>
    </font>
    <font>
      <sz val="12"/>
      <name val="Arial"/>
      <family val="2"/>
    </font>
    <font>
      <sz val="12"/>
      <color rgb="FF0000CC"/>
      <name val="Arial"/>
      <family val="2"/>
    </font>
    <font>
      <b/>
      <sz val="11"/>
      <color rgb="FF000000"/>
      <name val="Calibri"/>
      <family val="2"/>
      <scheme val="minor"/>
    </font>
    <font>
      <sz val="11"/>
      <color rgb="FF000000"/>
      <name val="Calibri"/>
      <family val="2"/>
    </font>
    <font>
      <b/>
      <sz val="11"/>
      <color theme="4" tint="-0.249977111117893"/>
      <name val="Calibri"/>
      <family val="2"/>
      <scheme val="minor"/>
    </font>
    <font>
      <sz val="11"/>
      <color theme="0" tint="-0.249977111117893"/>
      <name val="Calibri"/>
      <family val="2"/>
      <scheme val="minor"/>
    </font>
    <font>
      <b/>
      <sz val="11"/>
      <name val="Calibri"/>
      <family val="2"/>
      <scheme val="minor"/>
    </font>
    <font>
      <b/>
      <i/>
      <u/>
      <sz val="11"/>
      <color rgb="FF000000"/>
      <name val="Calibri"/>
      <family val="2"/>
      <scheme val="minor"/>
    </font>
    <font>
      <sz val="11"/>
      <color rgb="FFFF0000"/>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indexed="22"/>
        <bgColor indexed="64"/>
      </patternFill>
    </fill>
    <fill>
      <patternFill patternType="solid">
        <fgColor rgb="FFC0C0C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rgb="FFFFFF00"/>
        <bgColor indexed="64"/>
      </patternFill>
    </fill>
    <fill>
      <patternFill patternType="solid">
        <fgColor theme="2"/>
        <bgColor indexed="64"/>
      </patternFill>
    </fill>
  </fills>
  <borders count="17">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auto="1"/>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9">
    <xf numFmtId="0" fontId="0" fillId="0" borderId="0"/>
    <xf numFmtId="43" fontId="7" fillId="0" borderId="0" applyFont="0" applyFill="0" applyBorder="0" applyAlignment="0" applyProtection="0"/>
    <xf numFmtId="9" fontId="7" fillId="0" borderId="0" applyFont="0" applyFill="0" applyBorder="0" applyAlignment="0" applyProtection="0"/>
    <xf numFmtId="44" fontId="7" fillId="0" borderId="0" applyFont="0" applyFill="0" applyBorder="0" applyAlignment="0" applyProtection="0"/>
    <xf numFmtId="0" fontId="12" fillId="0" borderId="0"/>
    <xf numFmtId="0" fontId="5" fillId="0" borderId="0"/>
    <xf numFmtId="9" fontId="5" fillId="0" borderId="0" applyFont="0" applyFill="0" applyBorder="0" applyAlignment="0" applyProtection="0"/>
    <xf numFmtId="0" fontId="4" fillId="0" borderId="0"/>
    <xf numFmtId="43" fontId="4" fillId="0" borderId="0" applyFont="0" applyFill="0" applyBorder="0" applyAlignment="0" applyProtection="0"/>
  </cellStyleXfs>
  <cellXfs count="188">
    <xf numFmtId="0" fontId="0" fillId="0" borderId="0" xfId="0"/>
    <xf numFmtId="0" fontId="0" fillId="2" borderId="0" xfId="0" applyFill="1"/>
    <xf numFmtId="164" fontId="6" fillId="2" borderId="0" xfId="0" applyNumberFormat="1" applyFont="1" applyFill="1"/>
    <xf numFmtId="165" fontId="0" fillId="0" borderId="0" xfId="1" applyNumberFormat="1" applyFont="1"/>
    <xf numFmtId="166" fontId="0" fillId="0" borderId="0" xfId="2" applyNumberFormat="1" applyFont="1"/>
    <xf numFmtId="0" fontId="8" fillId="0" borderId="0" xfId="0" applyFont="1" applyAlignment="1">
      <alignment horizontal="center"/>
    </xf>
    <xf numFmtId="0" fontId="0" fillId="0" borderId="0" xfId="0" applyAlignment="1">
      <alignment horizontal="center"/>
    </xf>
    <xf numFmtId="0" fontId="9" fillId="0" borderId="0" xfId="0" applyFont="1" applyAlignment="1">
      <alignment horizontal="center"/>
    </xf>
    <xf numFmtId="10" fontId="9" fillId="0" borderId="0" xfId="2" applyNumberFormat="1" applyFont="1" applyFill="1" applyAlignment="1">
      <alignment horizontal="center"/>
    </xf>
    <xf numFmtId="0" fontId="10" fillId="0" borderId="0" xfId="0" applyFont="1"/>
    <xf numFmtId="0" fontId="0" fillId="0" borderId="0" xfId="0" applyProtection="1">
      <protection locked="0"/>
    </xf>
    <xf numFmtId="0" fontId="11" fillId="0" borderId="0" xfId="0" applyFont="1" applyAlignment="1" applyProtection="1">
      <alignment horizontal="center" wrapText="1"/>
      <protection locked="0"/>
    </xf>
    <xf numFmtId="0" fontId="12" fillId="0" borderId="0" xfId="0" applyFont="1" applyProtection="1">
      <protection locked="0"/>
    </xf>
    <xf numFmtId="0" fontId="13" fillId="0" borderId="0" xfId="0" applyFont="1" applyAlignment="1" applyProtection="1">
      <alignment horizontal="center"/>
      <protection locked="0"/>
    </xf>
    <xf numFmtId="0" fontId="14" fillId="0" borderId="0" xfId="0" applyFont="1" applyProtection="1">
      <protection locked="0"/>
    </xf>
    <xf numFmtId="0" fontId="15" fillId="0" borderId="0" xfId="0" applyFont="1" applyAlignment="1" applyProtection="1">
      <alignment horizontal="right"/>
      <protection locked="0"/>
    </xf>
    <xf numFmtId="0" fontId="16" fillId="0" borderId="0" xfId="0" applyFont="1" applyProtection="1">
      <protection locked="0"/>
    </xf>
    <xf numFmtId="0" fontId="15" fillId="0" borderId="0" xfId="0" applyFont="1" applyAlignment="1" applyProtection="1">
      <alignment horizontal="left"/>
      <protection locked="0"/>
    </xf>
    <xf numFmtId="0" fontId="15" fillId="0" borderId="0" xfId="0" applyFont="1" applyAlignment="1" applyProtection="1">
      <alignment horizontal="centerContinuous"/>
      <protection locked="0"/>
    </xf>
    <xf numFmtId="0" fontId="15" fillId="0" borderId="0" xfId="0" applyFont="1" applyProtection="1">
      <protection locked="0"/>
    </xf>
    <xf numFmtId="0" fontId="15" fillId="0" borderId="3" xfId="0" applyFont="1" applyBorder="1" applyAlignment="1" applyProtection="1">
      <alignment vertical="top"/>
      <protection locked="0"/>
    </xf>
    <xf numFmtId="0" fontId="15" fillId="0" borderId="0" xfId="0" applyFont="1" applyAlignment="1" applyProtection="1">
      <alignment vertical="top"/>
      <protection locked="0"/>
    </xf>
    <xf numFmtId="0" fontId="15" fillId="0" borderId="3" xfId="0" applyFont="1" applyBorder="1" applyAlignment="1" applyProtection="1">
      <alignment horizontal="center"/>
      <protection locked="0"/>
    </xf>
    <xf numFmtId="0" fontId="15" fillId="0" borderId="4" xfId="0" applyFont="1" applyBorder="1" applyAlignment="1" applyProtection="1">
      <alignment horizontal="center"/>
      <protection locked="0"/>
    </xf>
    <xf numFmtId="0" fontId="15" fillId="0" borderId="5" xfId="0" applyFont="1" applyBorder="1" applyAlignment="1" applyProtection="1">
      <alignment horizontal="center"/>
      <protection locked="0"/>
    </xf>
    <xf numFmtId="0" fontId="15" fillId="0" borderId="6" xfId="0" applyFont="1" applyBorder="1" applyAlignment="1" applyProtection="1">
      <alignment horizontal="center"/>
      <protection locked="0"/>
    </xf>
    <xf numFmtId="0" fontId="15" fillId="0" borderId="8" xfId="0" applyFont="1" applyBorder="1" applyAlignment="1">
      <alignment horizontal="center"/>
    </xf>
    <xf numFmtId="0" fontId="15" fillId="0" borderId="9" xfId="0" applyFont="1" applyBorder="1" applyAlignment="1" applyProtection="1">
      <alignment horizontal="center"/>
      <protection locked="0"/>
    </xf>
    <xf numFmtId="0" fontId="16" fillId="0" borderId="0" xfId="0" quotePrefix="1" applyFont="1" applyAlignment="1" applyProtection="1">
      <alignment horizontal="center"/>
      <protection locked="0"/>
    </xf>
    <xf numFmtId="167" fontId="16" fillId="0" borderId="0" xfId="3" applyNumberFormat="1" applyFont="1" applyFill="1" applyBorder="1" applyProtection="1"/>
    <xf numFmtId="165" fontId="16" fillId="0" borderId="0" xfId="0" applyNumberFormat="1" applyFont="1" applyProtection="1">
      <protection locked="0"/>
    </xf>
    <xf numFmtId="165" fontId="16" fillId="0" borderId="10" xfId="0" applyNumberFormat="1" applyFont="1" applyBorder="1"/>
    <xf numFmtId="166" fontId="16" fillId="0" borderId="10" xfId="0" applyNumberFormat="1" applyFont="1" applyBorder="1"/>
    <xf numFmtId="165" fontId="16" fillId="0" borderId="7" xfId="0" applyNumberFormat="1" applyFont="1" applyBorder="1"/>
    <xf numFmtId="165" fontId="16" fillId="0" borderId="0" xfId="0" applyNumberFormat="1" applyFont="1"/>
    <xf numFmtId="0" fontId="16" fillId="0" borderId="0" xfId="0" applyFont="1" applyAlignment="1" applyProtection="1">
      <alignment horizontal="left" indent="1"/>
      <protection locked="0"/>
    </xf>
    <xf numFmtId="166" fontId="16" fillId="0" borderId="0" xfId="0" applyNumberFormat="1" applyFont="1"/>
    <xf numFmtId="43" fontId="12" fillId="0" borderId="0" xfId="0" applyNumberFormat="1" applyFont="1" applyProtection="1">
      <protection locked="0"/>
    </xf>
    <xf numFmtId="10" fontId="0" fillId="0" borderId="0" xfId="2" applyNumberFormat="1" applyFont="1" applyProtection="1">
      <protection locked="0"/>
    </xf>
    <xf numFmtId="3" fontId="12" fillId="0" borderId="0" xfId="0" applyNumberFormat="1" applyFont="1" applyProtection="1">
      <protection locked="0"/>
    </xf>
    <xf numFmtId="165" fontId="16" fillId="0" borderId="1" xfId="4" applyNumberFormat="1" applyFont="1" applyBorder="1"/>
    <xf numFmtId="166" fontId="16" fillId="0" borderId="1" xfId="0" applyNumberFormat="1" applyFont="1" applyBorder="1"/>
    <xf numFmtId="0" fontId="15" fillId="3" borderId="0" xfId="0" quotePrefix="1" applyFont="1" applyFill="1" applyAlignment="1" applyProtection="1">
      <alignment horizontal="center"/>
      <protection locked="0"/>
    </xf>
    <xf numFmtId="0" fontId="15" fillId="3" borderId="0" xfId="0" applyFont="1" applyFill="1" applyProtection="1">
      <protection locked="0"/>
    </xf>
    <xf numFmtId="167" fontId="15" fillId="3" borderId="0" xfId="3" applyNumberFormat="1" applyFont="1" applyFill="1" applyProtection="1"/>
    <xf numFmtId="166" fontId="15" fillId="3" borderId="0" xfId="0" applyNumberFormat="1" applyFont="1" applyFill="1"/>
    <xf numFmtId="166" fontId="15" fillId="4" borderId="0" xfId="0" applyNumberFormat="1" applyFont="1" applyFill="1"/>
    <xf numFmtId="49" fontId="16" fillId="0" borderId="0" xfId="0" quotePrefix="1" applyNumberFormat="1" applyFont="1" applyAlignment="1" applyProtection="1">
      <alignment horizontal="center"/>
      <protection locked="0"/>
    </xf>
    <xf numFmtId="49" fontId="16" fillId="0" borderId="0" xfId="0" applyNumberFormat="1" applyFont="1" applyAlignment="1" applyProtection="1">
      <alignment horizontal="center"/>
      <protection locked="0"/>
    </xf>
    <xf numFmtId="49" fontId="15" fillId="3" borderId="0" xfId="0" applyNumberFormat="1" applyFont="1" applyFill="1" applyAlignment="1" applyProtection="1">
      <alignment horizontal="center"/>
      <protection locked="0"/>
    </xf>
    <xf numFmtId="167" fontId="15" fillId="3" borderId="0" xfId="3" applyNumberFormat="1" applyFont="1" applyFill="1" applyBorder="1" applyProtection="1"/>
    <xf numFmtId="166" fontId="16" fillId="0" borderId="0" xfId="0" quotePrefix="1" applyNumberFormat="1" applyFont="1" applyAlignment="1">
      <alignment horizontal="right"/>
    </xf>
    <xf numFmtId="49" fontId="16" fillId="0" borderId="0" xfId="0" applyNumberFormat="1" applyFont="1" applyAlignment="1" applyProtection="1">
      <alignment horizontal="center" vertical="top"/>
      <protection locked="0"/>
    </xf>
    <xf numFmtId="167" fontId="15" fillId="3" borderId="7" xfId="3" applyNumberFormat="1" applyFont="1" applyFill="1" applyBorder="1" applyProtection="1"/>
    <xf numFmtId="166" fontId="15" fillId="3" borderId="7" xfId="0" applyNumberFormat="1" applyFont="1" applyFill="1" applyBorder="1"/>
    <xf numFmtId="167" fontId="15" fillId="5" borderId="0" xfId="3" applyNumberFormat="1" applyFont="1" applyFill="1" applyBorder="1" applyProtection="1"/>
    <xf numFmtId="166" fontId="15" fillId="5" borderId="0" xfId="0" applyNumberFormat="1" applyFont="1" applyFill="1"/>
    <xf numFmtId="49" fontId="15" fillId="0" borderId="0" xfId="0" applyNumberFormat="1" applyFont="1" applyAlignment="1" applyProtection="1">
      <alignment horizontal="center"/>
      <protection locked="0"/>
    </xf>
    <xf numFmtId="49" fontId="15" fillId="3" borderId="0" xfId="0" applyNumberFormat="1" applyFont="1" applyFill="1" applyAlignment="1" applyProtection="1">
      <alignment horizontal="center" vertical="top"/>
      <protection locked="0"/>
    </xf>
    <xf numFmtId="165" fontId="15" fillId="3" borderId="11" xfId="0" applyNumberFormat="1" applyFont="1" applyFill="1" applyBorder="1"/>
    <xf numFmtId="0" fontId="15" fillId="3" borderId="11" xfId="0" applyFont="1" applyFill="1" applyBorder="1" applyProtection="1">
      <protection locked="0"/>
    </xf>
    <xf numFmtId="165" fontId="15" fillId="5" borderId="11" xfId="0" applyNumberFormat="1" applyFont="1" applyFill="1" applyBorder="1"/>
    <xf numFmtId="0" fontId="15" fillId="5" borderId="11" xfId="0" applyFont="1" applyFill="1" applyBorder="1" applyProtection="1">
      <protection locked="0"/>
    </xf>
    <xf numFmtId="165" fontId="17" fillId="0" borderId="0" xfId="0" applyNumberFormat="1" applyFont="1" applyProtection="1">
      <protection locked="0"/>
    </xf>
    <xf numFmtId="168" fontId="15" fillId="3" borderId="0" xfId="0" applyNumberFormat="1" applyFont="1" applyFill="1" applyAlignment="1" applyProtection="1">
      <alignment horizontal="right"/>
      <protection locked="0"/>
    </xf>
    <xf numFmtId="169" fontId="15" fillId="3" borderId="0" xfId="0" applyNumberFormat="1" applyFont="1" applyFill="1" applyAlignment="1">
      <alignment horizontal="right"/>
    </xf>
    <xf numFmtId="0" fontId="17" fillId="0" borderId="0" xfId="0" applyFont="1" applyProtection="1">
      <protection locked="0"/>
    </xf>
    <xf numFmtId="0" fontId="16" fillId="0" borderId="0" xfId="0" applyFont="1" applyAlignment="1" applyProtection="1">
      <alignment horizontal="left"/>
      <protection locked="0"/>
    </xf>
    <xf numFmtId="165" fontId="16" fillId="0" borderId="0" xfId="1" applyNumberFormat="1" applyFont="1" applyFill="1" applyAlignment="1" applyProtection="1">
      <alignment horizontal="right"/>
    </xf>
    <xf numFmtId="0" fontId="16" fillId="0" borderId="0" xfId="0" applyFont="1" applyAlignment="1" applyProtection="1">
      <alignment horizontal="right"/>
      <protection locked="0"/>
    </xf>
    <xf numFmtId="0" fontId="17" fillId="0" borderId="0" xfId="0" applyFont="1" applyAlignment="1" applyProtection="1">
      <alignment horizontal="right"/>
      <protection locked="0"/>
    </xf>
    <xf numFmtId="0" fontId="12" fillId="0" borderId="0" xfId="0" applyFont="1" applyAlignment="1" applyProtection="1">
      <alignment horizontal="left"/>
      <protection locked="0"/>
    </xf>
    <xf numFmtId="166" fontId="0" fillId="0" borderId="0" xfId="2" applyNumberFormat="1" applyFont="1" applyFill="1" applyAlignment="1">
      <alignment horizontal="center"/>
    </xf>
    <xf numFmtId="43" fontId="0" fillId="0" borderId="0" xfId="1" applyFont="1"/>
    <xf numFmtId="43" fontId="0" fillId="0" borderId="0" xfId="0" applyNumberFormat="1"/>
    <xf numFmtId="170" fontId="0" fillId="0" borderId="0" xfId="0" applyNumberFormat="1"/>
    <xf numFmtId="168" fontId="0" fillId="0" borderId="0" xfId="0" applyNumberFormat="1"/>
    <xf numFmtId="2" fontId="0" fillId="0" borderId="0" xfId="0" applyNumberFormat="1"/>
    <xf numFmtId="165" fontId="0" fillId="0" borderId="0" xfId="0" applyNumberFormat="1"/>
    <xf numFmtId="49" fontId="0" fillId="0" borderId="0" xfId="0" applyNumberFormat="1"/>
    <xf numFmtId="0" fontId="18" fillId="0" borderId="0" xfId="0" applyFont="1"/>
    <xf numFmtId="165" fontId="0" fillId="0" borderId="0" xfId="1" applyNumberFormat="1" applyFont="1" applyFill="1"/>
    <xf numFmtId="10" fontId="0" fillId="0" borderId="0" xfId="2" applyNumberFormat="1" applyFont="1"/>
    <xf numFmtId="0" fontId="0" fillId="0" borderId="7" xfId="0" applyBorder="1"/>
    <xf numFmtId="165" fontId="0" fillId="0" borderId="0" xfId="1" applyNumberFormat="1" applyFont="1" applyBorder="1"/>
    <xf numFmtId="17" fontId="0" fillId="0" borderId="5" xfId="0" applyNumberFormat="1" applyBorder="1"/>
    <xf numFmtId="43" fontId="0" fillId="0" borderId="6" xfId="0" applyNumberFormat="1" applyBorder="1"/>
    <xf numFmtId="17" fontId="0" fillId="0" borderId="3" xfId="0" applyNumberFormat="1" applyBorder="1"/>
    <xf numFmtId="43" fontId="0" fillId="0" borderId="4" xfId="0" applyNumberFormat="1" applyBorder="1"/>
    <xf numFmtId="0" fontId="0" fillId="0" borderId="3" xfId="0" applyBorder="1"/>
    <xf numFmtId="0" fontId="0" fillId="0" borderId="4" xfId="0" applyBorder="1"/>
    <xf numFmtId="17" fontId="0" fillId="0" borderId="12" xfId="0" applyNumberFormat="1" applyBorder="1"/>
    <xf numFmtId="0" fontId="0" fillId="0" borderId="1" xfId="0" applyBorder="1"/>
    <xf numFmtId="164" fontId="19" fillId="0" borderId="0" xfId="0" applyNumberFormat="1" applyFont="1"/>
    <xf numFmtId="2" fontId="19" fillId="0" borderId="0" xfId="0" applyNumberFormat="1" applyFont="1"/>
    <xf numFmtId="166" fontId="0" fillId="0" borderId="0" xfId="2" applyNumberFormat="1" applyFont="1" applyFill="1"/>
    <xf numFmtId="166" fontId="20" fillId="6" borderId="0" xfId="2" applyNumberFormat="1" applyFont="1" applyFill="1"/>
    <xf numFmtId="165" fontId="0" fillId="0" borderId="0" xfId="1" applyNumberFormat="1" applyFont="1" applyFill="1" applyBorder="1"/>
    <xf numFmtId="0" fontId="5" fillId="0" borderId="0" xfId="5"/>
    <xf numFmtId="14" fontId="20" fillId="6" borderId="0" xfId="5" applyNumberFormat="1" applyFont="1" applyFill="1" applyAlignment="1">
      <alignment horizontal="center"/>
    </xf>
    <xf numFmtId="10" fontId="20" fillId="6" borderId="0" xfId="5" applyNumberFormat="1" applyFont="1" applyFill="1" applyAlignment="1">
      <alignment horizontal="center"/>
    </xf>
    <xf numFmtId="171" fontId="0" fillId="0" borderId="0" xfId="1" applyNumberFormat="1" applyFont="1" applyFill="1"/>
    <xf numFmtId="165" fontId="20" fillId="6" borderId="0" xfId="1" applyNumberFormat="1" applyFont="1" applyFill="1" applyAlignment="1">
      <alignment horizontal="center"/>
    </xf>
    <xf numFmtId="170" fontId="20" fillId="6" borderId="0" xfId="5" applyNumberFormat="1" applyFont="1" applyFill="1" applyAlignment="1">
      <alignment horizontal="center"/>
    </xf>
    <xf numFmtId="166" fontId="20" fillId="6" borderId="0" xfId="5" applyNumberFormat="1" applyFont="1" applyFill="1" applyAlignment="1">
      <alignment horizontal="center"/>
    </xf>
    <xf numFmtId="171" fontId="0" fillId="0" borderId="0" xfId="1" applyNumberFormat="1" applyFont="1" applyBorder="1"/>
    <xf numFmtId="0" fontId="21" fillId="0" borderId="0" xfId="0" applyFont="1"/>
    <xf numFmtId="14" fontId="0" fillId="0" borderId="0" xfId="0" applyNumberFormat="1"/>
    <xf numFmtId="165" fontId="20" fillId="6" borderId="2" xfId="1" applyNumberFormat="1" applyFont="1" applyFill="1" applyBorder="1" applyAlignment="1">
      <alignment horizontal="center"/>
    </xf>
    <xf numFmtId="166" fontId="0" fillId="0" borderId="0" xfId="0" applyNumberFormat="1"/>
    <xf numFmtId="165" fontId="16" fillId="0" borderId="7" xfId="0" applyNumberFormat="1" applyFont="1" applyBorder="1" applyProtection="1">
      <protection locked="0"/>
    </xf>
    <xf numFmtId="165" fontId="16" fillId="0" borderId="10" xfId="0" applyNumberFormat="1" applyFont="1" applyBorder="1" applyProtection="1">
      <protection locked="0"/>
    </xf>
    <xf numFmtId="166" fontId="0" fillId="7" borderId="0" xfId="2" applyNumberFormat="1" applyFont="1" applyFill="1"/>
    <xf numFmtId="164" fontId="6" fillId="7" borderId="0" xfId="0" applyNumberFormat="1" applyFont="1" applyFill="1"/>
    <xf numFmtId="0" fontId="22" fillId="0" borderId="0" xfId="0" applyFont="1"/>
    <xf numFmtId="165" fontId="0" fillId="0" borderId="0" xfId="1" applyNumberFormat="1" applyFont="1" applyProtection="1">
      <protection locked="0"/>
    </xf>
    <xf numFmtId="0" fontId="3" fillId="0" borderId="0" xfId="5" applyFont="1"/>
    <xf numFmtId="0" fontId="0" fillId="8" borderId="0" xfId="0" applyFill="1"/>
    <xf numFmtId="164" fontId="6" fillId="0" borderId="0" xfId="0" applyNumberFormat="1" applyFont="1"/>
    <xf numFmtId="0" fontId="8" fillId="0" borderId="13" xfId="0" applyFont="1" applyBorder="1" applyAlignment="1">
      <alignment horizontal="center"/>
    </xf>
    <xf numFmtId="0" fontId="8" fillId="0" borderId="14" xfId="0" applyFont="1" applyBorder="1" applyAlignment="1">
      <alignment horizontal="center"/>
    </xf>
    <xf numFmtId="0" fontId="0" fillId="0" borderId="3" xfId="0" applyBorder="1" applyAlignment="1">
      <alignment horizontal="center"/>
    </xf>
    <xf numFmtId="166" fontId="0" fillId="0" borderId="5" xfId="2" applyNumberFormat="1" applyFont="1" applyBorder="1" applyAlignment="1">
      <alignment horizontal="center"/>
    </xf>
    <xf numFmtId="165" fontId="0" fillId="0" borderId="5" xfId="1" applyNumberFormat="1" applyFont="1" applyBorder="1" applyAlignment="1">
      <alignment horizontal="center"/>
    </xf>
    <xf numFmtId="166" fontId="0" fillId="0" borderId="14" xfId="2" applyNumberFormat="1" applyFont="1" applyBorder="1" applyAlignment="1">
      <alignment horizontal="center"/>
    </xf>
    <xf numFmtId="166" fontId="0" fillId="0" borderId="3" xfId="2" applyNumberFormat="1" applyFont="1" applyBorder="1" applyAlignment="1">
      <alignment horizontal="center"/>
    </xf>
    <xf numFmtId="165" fontId="0" fillId="0" borderId="3" xfId="1" applyNumberFormat="1" applyFont="1" applyBorder="1" applyAlignment="1">
      <alignment horizontal="center"/>
    </xf>
    <xf numFmtId="166" fontId="0" fillId="0" borderId="15" xfId="2" applyNumberFormat="1" applyFont="1" applyBorder="1" applyAlignment="1">
      <alignment horizontal="center"/>
    </xf>
    <xf numFmtId="0" fontId="8" fillId="0" borderId="12" xfId="0" applyFont="1" applyBorder="1" applyAlignment="1">
      <alignment horizontal="center"/>
    </xf>
    <xf numFmtId="166" fontId="0" fillId="0" borderId="12" xfId="2" applyNumberFormat="1" applyFont="1" applyBorder="1" applyAlignment="1">
      <alignment horizontal="center"/>
    </xf>
    <xf numFmtId="165" fontId="0" fillId="0" borderId="12" xfId="0" applyNumberFormat="1" applyBorder="1" applyAlignment="1">
      <alignment horizontal="center"/>
    </xf>
    <xf numFmtId="0" fontId="0" fillId="0" borderId="15" xfId="0" applyBorder="1" applyAlignment="1">
      <alignment horizontal="center"/>
    </xf>
    <xf numFmtId="166" fontId="0" fillId="0" borderId="16" xfId="2" applyNumberFormat="1" applyFont="1" applyBorder="1" applyAlignment="1">
      <alignment horizontal="center"/>
    </xf>
    <xf numFmtId="165" fontId="0" fillId="0" borderId="5" xfId="1" applyNumberFormat="1" applyFont="1" applyBorder="1" applyAlignment="1"/>
    <xf numFmtId="165" fontId="0" fillId="0" borderId="3" xfId="1" applyNumberFormat="1" applyFont="1" applyBorder="1" applyAlignment="1"/>
    <xf numFmtId="165" fontId="18" fillId="0" borderId="12" xfId="1" applyNumberFormat="1" applyFont="1" applyBorder="1" applyAlignment="1">
      <alignment horizontal="center"/>
    </xf>
    <xf numFmtId="166" fontId="18" fillId="0" borderId="12" xfId="2" applyNumberFormat="1" applyFont="1" applyBorder="1" applyAlignment="1">
      <alignment horizontal="center"/>
    </xf>
    <xf numFmtId="165" fontId="18" fillId="0" borderId="12" xfId="0" applyNumberFormat="1" applyFont="1" applyBorder="1" applyAlignment="1">
      <alignment horizontal="center"/>
    </xf>
    <xf numFmtId="0" fontId="18" fillId="0" borderId="15" xfId="0" applyFont="1" applyBorder="1" applyAlignment="1">
      <alignment horizontal="center"/>
    </xf>
    <xf numFmtId="172" fontId="0" fillId="0" borderId="5" xfId="1" applyNumberFormat="1" applyFont="1" applyBorder="1" applyAlignment="1">
      <alignment horizontal="center"/>
    </xf>
    <xf numFmtId="172" fontId="0" fillId="0" borderId="3" xfId="1" applyNumberFormat="1" applyFont="1" applyBorder="1" applyAlignment="1">
      <alignment horizontal="center"/>
    </xf>
    <xf numFmtId="172" fontId="18" fillId="0" borderId="12" xfId="1" applyNumberFormat="1" applyFont="1" applyBorder="1" applyAlignment="1">
      <alignment horizontal="center"/>
    </xf>
    <xf numFmtId="0" fontId="24" fillId="0" borderId="0" xfId="0" applyFont="1"/>
    <xf numFmtId="0" fontId="1" fillId="0" borderId="0" xfId="0" applyFont="1"/>
    <xf numFmtId="165" fontId="24" fillId="0" borderId="0" xfId="1" applyNumberFormat="1" applyFont="1"/>
    <xf numFmtId="0" fontId="18" fillId="9" borderId="5" xfId="0" applyFont="1" applyFill="1" applyBorder="1"/>
    <xf numFmtId="0" fontId="0" fillId="9" borderId="7" xfId="0" applyFill="1" applyBorder="1"/>
    <xf numFmtId="0" fontId="0" fillId="9" borderId="6" xfId="0" applyFill="1" applyBorder="1"/>
    <xf numFmtId="0" fontId="8" fillId="9" borderId="5" xfId="5" applyFont="1" applyFill="1" applyBorder="1"/>
    <xf numFmtId="0" fontId="5" fillId="9" borderId="7" xfId="5" applyFill="1" applyBorder="1"/>
    <xf numFmtId="0" fontId="5" fillId="9" borderId="6" xfId="5" applyFill="1" applyBorder="1"/>
    <xf numFmtId="0" fontId="0" fillId="9" borderId="3" xfId="0" applyFill="1" applyBorder="1"/>
    <xf numFmtId="0" fontId="0" fillId="9" borderId="4" xfId="0" applyFill="1" applyBorder="1"/>
    <xf numFmtId="0" fontId="0" fillId="9" borderId="8" xfId="0" applyFill="1" applyBorder="1"/>
    <xf numFmtId="0" fontId="0" fillId="9" borderId="10" xfId="0" applyFill="1" applyBorder="1"/>
    <xf numFmtId="0" fontId="0" fillId="9" borderId="0" xfId="0" applyFill="1" applyAlignment="1">
      <alignment horizontal="center"/>
    </xf>
    <xf numFmtId="0" fontId="0" fillId="9" borderId="4" xfId="0" applyFill="1" applyBorder="1" applyAlignment="1">
      <alignment horizontal="center"/>
    </xf>
    <xf numFmtId="43" fontId="0" fillId="9" borderId="3" xfId="0" applyNumberFormat="1" applyFill="1" applyBorder="1"/>
    <xf numFmtId="0" fontId="0" fillId="9" borderId="0" xfId="0" applyFill="1"/>
    <xf numFmtId="43" fontId="0" fillId="9" borderId="0" xfId="0" applyNumberFormat="1" applyFill="1"/>
    <xf numFmtId="43" fontId="0" fillId="9" borderId="8" xfId="0" applyNumberFormat="1" applyFill="1" applyBorder="1"/>
    <xf numFmtId="0" fontId="18" fillId="9" borderId="3" xfId="0" applyFont="1" applyFill="1" applyBorder="1"/>
    <xf numFmtId="0" fontId="0" fillId="9" borderId="3" xfId="0" quotePrefix="1" applyFill="1" applyBorder="1" applyAlignment="1">
      <alignment horizontal="right"/>
    </xf>
    <xf numFmtId="0" fontId="0" fillId="9" borderId="3" xfId="0" applyFill="1" applyBorder="1" applyAlignment="1">
      <alignment horizontal="right"/>
    </xf>
    <xf numFmtId="10" fontId="20" fillId="6" borderId="0" xfId="2" applyNumberFormat="1" applyFont="1" applyFill="1" applyAlignment="1">
      <alignment horizontal="center"/>
    </xf>
    <xf numFmtId="0" fontId="0" fillId="9" borderId="8" xfId="0" applyFill="1" applyBorder="1" applyAlignment="1">
      <alignment horizontal="center"/>
    </xf>
    <xf numFmtId="0" fontId="0" fillId="9" borderId="10" xfId="0" applyFill="1" applyBorder="1" applyAlignment="1">
      <alignment horizontal="center"/>
    </xf>
    <xf numFmtId="0" fontId="0" fillId="9" borderId="9" xfId="0" applyFill="1" applyBorder="1" applyAlignment="1">
      <alignment horizontal="center"/>
    </xf>
    <xf numFmtId="0" fontId="5" fillId="0" borderId="0" xfId="5" applyAlignment="1">
      <alignment horizontal="center"/>
    </xf>
    <xf numFmtId="0" fontId="2" fillId="9" borderId="8" xfId="5" applyFont="1" applyFill="1" applyBorder="1" applyAlignment="1">
      <alignment horizontal="center"/>
    </xf>
    <xf numFmtId="0" fontId="2" fillId="9" borderId="10" xfId="5" applyFont="1" applyFill="1" applyBorder="1" applyAlignment="1">
      <alignment horizontal="center"/>
    </xf>
    <xf numFmtId="0" fontId="2" fillId="9" borderId="9" xfId="5" applyFont="1" applyFill="1" applyBorder="1" applyAlignment="1">
      <alignment horizontal="center"/>
    </xf>
    <xf numFmtId="0" fontId="0" fillId="9" borderId="3" xfId="0" applyFill="1" applyBorder="1" applyAlignment="1">
      <alignment horizontal="center"/>
    </xf>
    <xf numFmtId="0" fontId="0" fillId="9" borderId="0" xfId="0" applyFill="1" applyAlignment="1">
      <alignment horizontal="center"/>
    </xf>
    <xf numFmtId="0" fontId="0" fillId="9" borderId="4" xfId="0" applyFill="1" applyBorder="1" applyAlignment="1">
      <alignment horizontal="center"/>
    </xf>
    <xf numFmtId="0" fontId="0" fillId="9" borderId="0" xfId="0" applyFill="1" applyAlignment="1">
      <alignment horizontal="left"/>
    </xf>
    <xf numFmtId="0" fontId="0" fillId="9" borderId="4" xfId="0" applyFill="1" applyBorder="1" applyAlignment="1">
      <alignment horizontal="left"/>
    </xf>
    <xf numFmtId="0" fontId="0" fillId="9" borderId="10" xfId="0" applyFill="1" applyBorder="1" applyAlignment="1">
      <alignment horizontal="left"/>
    </xf>
    <xf numFmtId="0" fontId="0" fillId="9" borderId="9" xfId="0" applyFill="1" applyBorder="1" applyAlignment="1">
      <alignment horizontal="left"/>
    </xf>
    <xf numFmtId="165" fontId="0" fillId="9" borderId="0" xfId="0" applyNumberFormat="1" applyFill="1" applyAlignment="1">
      <alignment horizontal="left"/>
    </xf>
    <xf numFmtId="165" fontId="0" fillId="9" borderId="4" xfId="0" applyNumberFormat="1" applyFill="1" applyBorder="1" applyAlignment="1">
      <alignment horizontal="left"/>
    </xf>
    <xf numFmtId="0" fontId="15" fillId="3" borderId="0" xfId="0" applyFont="1" applyFill="1" applyAlignment="1" applyProtection="1">
      <alignment horizontal="left" vertical="top" wrapText="1"/>
      <protection locked="0"/>
    </xf>
    <xf numFmtId="0" fontId="15" fillId="3" borderId="0" xfId="0" applyFont="1" applyFill="1" applyAlignment="1" applyProtection="1">
      <alignment horizontal="left"/>
      <protection locked="0"/>
    </xf>
    <xf numFmtId="0" fontId="11" fillId="0" borderId="0" xfId="0" applyFont="1" applyAlignment="1" applyProtection="1">
      <alignment horizontal="center" wrapText="1"/>
      <protection locked="0"/>
    </xf>
    <xf numFmtId="0" fontId="13" fillId="0" borderId="0" xfId="0" applyFont="1" applyAlignment="1">
      <alignment horizontal="center"/>
    </xf>
    <xf numFmtId="0" fontId="15" fillId="0" borderId="1" xfId="0" applyFont="1" applyBorder="1" applyAlignment="1" applyProtection="1">
      <alignment horizontal="center" vertical="top"/>
      <protection locked="0"/>
    </xf>
    <xf numFmtId="0" fontId="15" fillId="0" borderId="2" xfId="0" applyFont="1" applyBorder="1" applyAlignment="1" applyProtection="1">
      <alignment horizontal="center" vertical="top"/>
      <protection locked="0"/>
    </xf>
    <xf numFmtId="0" fontId="16" fillId="0" borderId="0" xfId="0" applyFont="1" applyAlignment="1" applyProtection="1">
      <alignment horizontal="left" wrapText="1"/>
      <protection locked="0"/>
    </xf>
  </cellXfs>
  <cellStyles count="9">
    <cellStyle name="Comma" xfId="1" builtinId="3"/>
    <cellStyle name="Comma 2" xfId="8" xr:uid="{FB974FA4-8504-4BF3-B2BC-2D7AE05E479D}"/>
    <cellStyle name="Currency" xfId="3" builtinId="4"/>
    <cellStyle name="Normal" xfId="0" builtinId="0"/>
    <cellStyle name="Normal 2" xfId="5" xr:uid="{6DFE65CC-6D96-436F-A82E-F5D83D913261}"/>
    <cellStyle name="Normal 3" xfId="7" xr:uid="{02509C94-B330-4867-892B-0443687CC407}"/>
    <cellStyle name="Normal 4 2" xfId="4" xr:uid="{AAD70C08-DC69-47F5-A4D6-AA5329C5DE23}"/>
    <cellStyle name="Percent" xfId="2" builtinId="5"/>
    <cellStyle name="Percent 2" xfId="6" xr:uid="{CE7B8F78-8411-478A-9347-B2A6595D33A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3B151-AAD4-4008-9FEE-87D9737752C5}">
  <dimension ref="B3:C11"/>
  <sheetViews>
    <sheetView tabSelected="1" zoomScaleNormal="100" workbookViewId="0">
      <selection activeCell="E43" sqref="E43"/>
    </sheetView>
  </sheetViews>
  <sheetFormatPr defaultRowHeight="15" x14ac:dyDescent="0.25"/>
  <sheetData>
    <row r="3" spans="2:3" x14ac:dyDescent="0.25">
      <c r="B3" t="s">
        <v>180</v>
      </c>
    </row>
    <row r="5" spans="2:3" x14ac:dyDescent="0.25">
      <c r="B5" t="s">
        <v>181</v>
      </c>
    </row>
    <row r="6" spans="2:3" x14ac:dyDescent="0.25">
      <c r="C6" t="s">
        <v>208</v>
      </c>
    </row>
    <row r="7" spans="2:3" x14ac:dyDescent="0.25">
      <c r="C7" t="s">
        <v>182</v>
      </c>
    </row>
    <row r="9" spans="2:3" x14ac:dyDescent="0.25">
      <c r="B9" t="s">
        <v>183</v>
      </c>
    </row>
    <row r="11" spans="2:3" x14ac:dyDescent="0.25">
      <c r="B11" t="s">
        <v>235</v>
      </c>
    </row>
  </sheetData>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2"/>
  <sheetViews>
    <sheetView zoomScaleNormal="100" workbookViewId="0">
      <selection activeCell="G46" sqref="G46"/>
    </sheetView>
  </sheetViews>
  <sheetFormatPr defaultColWidth="11.42578125" defaultRowHeight="15" x14ac:dyDescent="0.25"/>
  <cols>
    <col min="1" max="1" width="3.140625" customWidth="1"/>
    <col min="2" max="2" width="2.140625" style="9" customWidth="1"/>
    <col min="3" max="3" width="5" bestFit="1" customWidth="1"/>
    <col min="4" max="4" width="6.85546875" bestFit="1" customWidth="1"/>
    <col min="5" max="5" width="17" bestFit="1" customWidth="1"/>
    <col min="6" max="6" width="9.28515625" bestFit="1" customWidth="1"/>
    <col min="7" max="7" width="11.5703125" bestFit="1" customWidth="1"/>
    <col min="8" max="8" width="24.7109375" bestFit="1" customWidth="1"/>
    <col min="9" max="9" width="24" bestFit="1" customWidth="1"/>
    <col min="10" max="10" width="24.7109375" bestFit="1" customWidth="1"/>
    <col min="11" max="11" width="30" bestFit="1" customWidth="1"/>
    <col min="12" max="12" width="34.85546875" bestFit="1" customWidth="1"/>
    <col min="13" max="13" width="24.85546875" bestFit="1" customWidth="1"/>
    <col min="14" max="14" width="22.5703125" bestFit="1" customWidth="1"/>
    <col min="15" max="15" width="21.42578125" bestFit="1" customWidth="1"/>
    <col min="16" max="16" width="21" bestFit="1" customWidth="1"/>
  </cols>
  <sheetData>
    <row r="1" spans="1:16" x14ac:dyDescent="0.25">
      <c r="C1" s="1" t="s">
        <v>91</v>
      </c>
      <c r="D1" s="1" t="s">
        <v>8</v>
      </c>
      <c r="E1" s="1" t="s">
        <v>2</v>
      </c>
      <c r="F1" s="1" t="s">
        <v>127</v>
      </c>
      <c r="G1" s="1" t="s">
        <v>3</v>
      </c>
      <c r="H1" s="1" t="s">
        <v>130</v>
      </c>
      <c r="I1" s="1" t="s">
        <v>131</v>
      </c>
      <c r="J1" s="1" t="s">
        <v>132</v>
      </c>
      <c r="K1" s="1" t="s">
        <v>133</v>
      </c>
      <c r="L1" s="1" t="s">
        <v>134</v>
      </c>
      <c r="M1" s="1" t="s">
        <v>135</v>
      </c>
      <c r="N1" s="1" t="s">
        <v>136</v>
      </c>
      <c r="O1" s="1" t="s">
        <v>137</v>
      </c>
      <c r="P1" s="1" t="s">
        <v>138</v>
      </c>
    </row>
    <row r="2" spans="1:16" x14ac:dyDescent="0.25">
      <c r="A2" s="9" t="str">
        <f t="shared" ref="A2:A25" si="0">F2&amp;"_"&amp;G2&amp;"_"&amp;C2</f>
        <v>General_All Other_2022</v>
      </c>
      <c r="B2" s="9" t="str">
        <f t="shared" ref="B2:B25" si="1">F2&amp;"_"&amp;G2&amp;"_"&amp;C2&amp;"_"&amp;D2</f>
        <v>General_All Other_2022_1</v>
      </c>
      <c r="C2" s="1">
        <v>2022</v>
      </c>
      <c r="D2" s="1">
        <v>1</v>
      </c>
      <c r="E2" s="2">
        <v>44562</v>
      </c>
      <c r="F2" s="1" t="s">
        <v>7</v>
      </c>
      <c r="G2" s="1" t="s">
        <v>4</v>
      </c>
      <c r="H2" s="1">
        <v>84279541.540000007</v>
      </c>
      <c r="I2" s="1">
        <v>80350030.390000001</v>
      </c>
      <c r="J2" s="1">
        <v>1208132</v>
      </c>
      <c r="K2" s="1">
        <v>22234765.057999998</v>
      </c>
      <c r="L2" s="1">
        <v>55532704.020000003</v>
      </c>
      <c r="M2" s="1">
        <v>51347312.579999998</v>
      </c>
      <c r="N2" s="1">
        <v>4185391.44</v>
      </c>
      <c r="O2" s="1">
        <v>4054310.87976242</v>
      </c>
      <c r="P2" s="1">
        <v>1394619.19</v>
      </c>
    </row>
    <row r="3" spans="1:16" x14ac:dyDescent="0.25">
      <c r="A3" s="9" t="str">
        <f t="shared" si="0"/>
        <v>General_All Other_2022</v>
      </c>
      <c r="B3" s="9" t="str">
        <f t="shared" si="1"/>
        <v>General_All Other_2022_2</v>
      </c>
      <c r="C3" s="1">
        <v>2022</v>
      </c>
      <c r="D3" s="1">
        <v>2</v>
      </c>
      <c r="E3" s="2">
        <v>44593</v>
      </c>
      <c r="F3" s="1" t="s">
        <v>7</v>
      </c>
      <c r="G3" s="1" t="s">
        <v>4</v>
      </c>
      <c r="H3" s="1">
        <v>79855802.560000002</v>
      </c>
      <c r="I3" s="1">
        <v>81251488.219999999</v>
      </c>
      <c r="J3" s="1">
        <v>1210424</v>
      </c>
      <c r="K3" s="1">
        <v>22461548.780999999</v>
      </c>
      <c r="L3" s="1">
        <v>41111129.219999999</v>
      </c>
      <c r="M3" s="1">
        <v>37515542.189999998</v>
      </c>
      <c r="N3" s="1">
        <v>3595587.03</v>
      </c>
      <c r="O3" s="1">
        <v>3548716.8100728001</v>
      </c>
      <c r="P3" s="1">
        <v>886702.01</v>
      </c>
    </row>
    <row r="4" spans="1:16" x14ac:dyDescent="0.25">
      <c r="A4" s="9" t="str">
        <f t="shared" si="0"/>
        <v>General_All Other_2022</v>
      </c>
      <c r="B4" s="9" t="str">
        <f t="shared" si="1"/>
        <v>General_All Other_2022_3</v>
      </c>
      <c r="C4" s="1">
        <v>2022</v>
      </c>
      <c r="D4" s="1">
        <v>3</v>
      </c>
      <c r="E4" s="2">
        <v>44621</v>
      </c>
      <c r="F4" s="1" t="s">
        <v>7</v>
      </c>
      <c r="G4" s="1" t="s">
        <v>4</v>
      </c>
      <c r="H4" s="1">
        <v>92609094.430000007</v>
      </c>
      <c r="I4" s="1">
        <v>82032154.129999995</v>
      </c>
      <c r="J4" s="1">
        <v>1213277</v>
      </c>
      <c r="K4" s="1">
        <v>22650481.083999999</v>
      </c>
      <c r="L4" s="1">
        <v>50494736.140000001</v>
      </c>
      <c r="M4" s="1">
        <v>45754240.329999998</v>
      </c>
      <c r="N4" s="1">
        <v>4740495.8099999996</v>
      </c>
      <c r="O4" s="1">
        <v>4118212.2477372298</v>
      </c>
      <c r="P4" s="1">
        <v>-1089062.78</v>
      </c>
    </row>
    <row r="5" spans="1:16" x14ac:dyDescent="0.25">
      <c r="A5" s="9" t="str">
        <f t="shared" si="0"/>
        <v>General_All Other_2022</v>
      </c>
      <c r="B5" s="9" t="str">
        <f t="shared" si="1"/>
        <v>General_All Other_2022_4</v>
      </c>
      <c r="C5" s="1">
        <v>2022</v>
      </c>
      <c r="D5" s="1">
        <v>4</v>
      </c>
      <c r="E5" s="2">
        <v>44652</v>
      </c>
      <c r="F5" s="1" t="s">
        <v>7</v>
      </c>
      <c r="G5" s="1" t="s">
        <v>4</v>
      </c>
      <c r="H5" s="1">
        <v>88362148.939999998</v>
      </c>
      <c r="I5" s="1">
        <v>82792461.629999995</v>
      </c>
      <c r="J5" s="1">
        <v>1215660</v>
      </c>
      <c r="K5" s="1">
        <v>22844370.515999999</v>
      </c>
      <c r="L5" s="1">
        <v>58720702.490000002</v>
      </c>
      <c r="M5" s="1">
        <v>54903971.460000001</v>
      </c>
      <c r="N5" s="1">
        <v>3816731.03</v>
      </c>
      <c r="O5" s="1">
        <v>4659933.0222435398</v>
      </c>
      <c r="P5" s="1">
        <v>-3973428.35</v>
      </c>
    </row>
    <row r="6" spans="1:16" x14ac:dyDescent="0.25">
      <c r="A6" s="9" t="str">
        <f t="shared" si="0"/>
        <v>General_All Other_2022</v>
      </c>
      <c r="B6" s="9" t="str">
        <f t="shared" si="1"/>
        <v>General_All Other_2022_5</v>
      </c>
      <c r="C6" s="1">
        <v>2022</v>
      </c>
      <c r="D6" s="1">
        <v>5</v>
      </c>
      <c r="E6" s="2">
        <v>44682</v>
      </c>
      <c r="F6" s="1" t="s">
        <v>7</v>
      </c>
      <c r="G6" s="1" t="s">
        <v>4</v>
      </c>
      <c r="H6" s="1">
        <v>90756238.719999999</v>
      </c>
      <c r="I6" s="1">
        <v>83664679.950000003</v>
      </c>
      <c r="J6" s="1">
        <v>1218042</v>
      </c>
      <c r="K6" s="1">
        <v>23114212.326000001</v>
      </c>
      <c r="L6" s="1">
        <v>56149033.159999996</v>
      </c>
      <c r="M6" s="1">
        <v>51942362.509999998</v>
      </c>
      <c r="N6" s="1">
        <v>4206670.6500000004</v>
      </c>
      <c r="O6" s="1">
        <v>4221463.0490033804</v>
      </c>
      <c r="P6" s="1">
        <v>41544.450000000099</v>
      </c>
    </row>
    <row r="7" spans="1:16" x14ac:dyDescent="0.25">
      <c r="A7" s="9" t="str">
        <f t="shared" si="0"/>
        <v>General_All Other_2022</v>
      </c>
      <c r="B7" s="9" t="str">
        <f t="shared" si="1"/>
        <v>General_All Other_2022_6</v>
      </c>
      <c r="C7" s="1">
        <v>2022</v>
      </c>
      <c r="D7" s="1">
        <v>6</v>
      </c>
      <c r="E7" s="2">
        <v>44713</v>
      </c>
      <c r="F7" s="1" t="s">
        <v>7</v>
      </c>
      <c r="G7" s="1" t="s">
        <v>4</v>
      </c>
      <c r="H7" s="1">
        <v>98663006.5</v>
      </c>
      <c r="I7" s="1">
        <v>84900727.590000004</v>
      </c>
      <c r="J7" s="1">
        <v>1221284</v>
      </c>
      <c r="K7" s="1">
        <v>23469985.18</v>
      </c>
      <c r="L7" s="1">
        <v>71310388.739999995</v>
      </c>
      <c r="M7" s="1">
        <v>66080613.979999997</v>
      </c>
      <c r="N7" s="1">
        <v>5229774.76</v>
      </c>
      <c r="O7" s="1">
        <v>5198782.4512603497</v>
      </c>
      <c r="P7" s="1">
        <v>-1568252.15</v>
      </c>
    </row>
    <row r="8" spans="1:16" x14ac:dyDescent="0.25">
      <c r="A8" s="9" t="str">
        <f t="shared" si="0"/>
        <v>General_All Other_2022</v>
      </c>
      <c r="B8" s="9" t="str">
        <f t="shared" si="1"/>
        <v>General_All Other_2022_7</v>
      </c>
      <c r="C8" s="1">
        <v>2022</v>
      </c>
      <c r="D8" s="1">
        <v>7</v>
      </c>
      <c r="E8" s="2">
        <v>44743</v>
      </c>
      <c r="F8" s="1" t="s">
        <v>7</v>
      </c>
      <c r="G8" s="1" t="s">
        <v>4</v>
      </c>
      <c r="H8" s="1">
        <v>94684540.849999994</v>
      </c>
      <c r="I8" s="1">
        <v>85979746.400000006</v>
      </c>
      <c r="J8" s="1">
        <v>1224248</v>
      </c>
      <c r="K8" s="1">
        <v>23823918.475000001</v>
      </c>
      <c r="L8" s="1">
        <v>60257246.030000001</v>
      </c>
      <c r="M8" s="1">
        <v>56557520.719999999</v>
      </c>
      <c r="N8" s="1">
        <v>3699725.31</v>
      </c>
      <c r="O8" s="1">
        <v>4888603.2819334604</v>
      </c>
      <c r="P8" s="1">
        <v>2004985.4</v>
      </c>
    </row>
    <row r="9" spans="1:16" x14ac:dyDescent="0.25">
      <c r="A9" s="9" t="str">
        <f t="shared" si="0"/>
        <v>General_All Other_2022</v>
      </c>
      <c r="B9" s="9" t="str">
        <f t="shared" si="1"/>
        <v>General_All Other_2022_8</v>
      </c>
      <c r="C9" s="1">
        <v>2022</v>
      </c>
      <c r="D9" s="1">
        <v>8</v>
      </c>
      <c r="E9" s="2">
        <v>44774</v>
      </c>
      <c r="F9" s="1" t="s">
        <v>7</v>
      </c>
      <c r="G9" s="1" t="s">
        <v>4</v>
      </c>
      <c r="H9" s="1">
        <v>97638219.469999999</v>
      </c>
      <c r="I9" s="1">
        <v>86887022.620000005</v>
      </c>
      <c r="J9" s="1">
        <v>1227454</v>
      </c>
      <c r="K9" s="1">
        <v>24119548.241</v>
      </c>
      <c r="L9" s="1">
        <v>68760111.099999994</v>
      </c>
      <c r="M9" s="1">
        <v>64464026.840000004</v>
      </c>
      <c r="N9" s="1">
        <v>4296084.26</v>
      </c>
      <c r="O9" s="1">
        <v>5549868.8640270904</v>
      </c>
      <c r="P9" s="1">
        <v>1723018.86</v>
      </c>
    </row>
    <row r="10" spans="1:16" x14ac:dyDescent="0.25">
      <c r="A10" s="9" t="str">
        <f t="shared" si="0"/>
        <v>General_All Other_2022</v>
      </c>
      <c r="B10" s="9" t="str">
        <f t="shared" si="1"/>
        <v>General_All Other_2022_9</v>
      </c>
      <c r="C10" s="1">
        <v>2022</v>
      </c>
      <c r="D10" s="1">
        <v>9</v>
      </c>
      <c r="E10" s="2">
        <v>44805</v>
      </c>
      <c r="F10" s="1" t="s">
        <v>7</v>
      </c>
      <c r="G10" s="1" t="s">
        <v>4</v>
      </c>
      <c r="H10" s="1">
        <v>91714764.409999996</v>
      </c>
      <c r="I10" s="1">
        <v>87817808.849999994</v>
      </c>
      <c r="J10" s="1">
        <v>1230738</v>
      </c>
      <c r="K10" s="1">
        <v>24427064.715</v>
      </c>
      <c r="L10" s="1">
        <v>114365505.56</v>
      </c>
      <c r="M10" s="1">
        <v>111799977.53</v>
      </c>
      <c r="N10" s="1">
        <v>2565528.0299999998</v>
      </c>
      <c r="O10" s="1">
        <v>9387187.9580527805</v>
      </c>
      <c r="P10" s="1">
        <v>-493698.14</v>
      </c>
    </row>
    <row r="11" spans="1:16" x14ac:dyDescent="0.25">
      <c r="A11" s="9" t="str">
        <f t="shared" si="0"/>
        <v>General_All Other_2022</v>
      </c>
      <c r="B11" s="9" t="str">
        <f t="shared" si="1"/>
        <v>General_All Other_2022_10</v>
      </c>
      <c r="C11" s="1">
        <v>2022</v>
      </c>
      <c r="D11" s="1">
        <v>10</v>
      </c>
      <c r="E11" s="2">
        <v>44835</v>
      </c>
      <c r="F11" s="1" t="s">
        <v>7</v>
      </c>
      <c r="G11" s="1" t="s">
        <v>4</v>
      </c>
      <c r="H11" s="1">
        <v>92951906.109999999</v>
      </c>
      <c r="I11" s="1">
        <v>88676445.790000007</v>
      </c>
      <c r="J11" s="1">
        <v>1233972</v>
      </c>
      <c r="K11" s="1">
        <v>24697745.192000002</v>
      </c>
      <c r="L11" s="1">
        <v>55465640.469999999</v>
      </c>
      <c r="M11" s="1">
        <v>51490397.829999998</v>
      </c>
      <c r="N11" s="1">
        <v>3975242.64</v>
      </c>
      <c r="O11" s="1">
        <v>4594505.7513852902</v>
      </c>
      <c r="P11" s="1">
        <v>111926.6</v>
      </c>
    </row>
    <row r="12" spans="1:16" x14ac:dyDescent="0.25">
      <c r="A12" s="9" t="str">
        <f t="shared" si="0"/>
        <v>General_All Other_2022</v>
      </c>
      <c r="B12" s="9" t="str">
        <f t="shared" si="1"/>
        <v>General_All Other_2022_11</v>
      </c>
      <c r="C12" s="1">
        <v>2022</v>
      </c>
      <c r="D12" s="1">
        <v>11</v>
      </c>
      <c r="E12" s="2">
        <v>44866</v>
      </c>
      <c r="F12" s="1" t="s">
        <v>7</v>
      </c>
      <c r="G12" s="1" t="s">
        <v>4</v>
      </c>
      <c r="H12" s="1">
        <v>84764452.859999999</v>
      </c>
      <c r="I12" s="1">
        <v>89401646.280000001</v>
      </c>
      <c r="J12" s="1">
        <v>1237236</v>
      </c>
      <c r="K12" s="1">
        <v>24983979.730999999</v>
      </c>
      <c r="L12" s="1">
        <v>83872935.879999995</v>
      </c>
      <c r="M12" s="1">
        <v>79424396.879999995</v>
      </c>
      <c r="N12" s="1">
        <v>4448539</v>
      </c>
      <c r="O12" s="1">
        <v>6280779.0870772302</v>
      </c>
      <c r="P12" s="1">
        <v>-127579.77</v>
      </c>
    </row>
    <row r="13" spans="1:16" x14ac:dyDescent="0.25">
      <c r="A13" s="9" t="str">
        <f t="shared" si="0"/>
        <v>General_All Other_2022</v>
      </c>
      <c r="B13" s="9" t="str">
        <f t="shared" si="1"/>
        <v>General_All Other_2022_12</v>
      </c>
      <c r="C13" s="1">
        <v>2022</v>
      </c>
      <c r="D13" s="1">
        <v>12</v>
      </c>
      <c r="E13" s="2">
        <v>44896</v>
      </c>
      <c r="F13" s="1" t="s">
        <v>7</v>
      </c>
      <c r="G13" s="1" t="s">
        <v>4</v>
      </c>
      <c r="H13" s="1">
        <v>87710426.549999997</v>
      </c>
      <c r="I13" s="1">
        <v>90276513.909999996</v>
      </c>
      <c r="J13" s="1">
        <v>1240836</v>
      </c>
      <c r="K13" s="1">
        <v>25221726.579</v>
      </c>
      <c r="L13" s="1">
        <v>182845105.09999999</v>
      </c>
      <c r="M13" s="1">
        <v>168029206.06999999</v>
      </c>
      <c r="N13" s="1">
        <v>14815899.029999999</v>
      </c>
      <c r="O13" s="1">
        <v>12631884.6974444</v>
      </c>
      <c r="P13" s="1">
        <v>-286041.32</v>
      </c>
    </row>
    <row r="14" spans="1:16" x14ac:dyDescent="0.25">
      <c r="A14" s="9" t="str">
        <f t="shared" si="0"/>
        <v>General_All Other_2023</v>
      </c>
      <c r="B14" s="9" t="str">
        <f t="shared" si="1"/>
        <v>General_All Other_2023_1</v>
      </c>
      <c r="C14" s="1">
        <v>2023</v>
      </c>
      <c r="D14" s="1">
        <v>1</v>
      </c>
      <c r="E14" s="2">
        <v>44927</v>
      </c>
      <c r="F14" s="1" t="s">
        <v>7</v>
      </c>
      <c r="G14" s="1" t="s">
        <v>4</v>
      </c>
      <c r="H14" s="1">
        <v>93467534.900000006</v>
      </c>
      <c r="I14" s="1">
        <v>90626115.019999996</v>
      </c>
      <c r="J14" s="1">
        <v>1245262</v>
      </c>
      <c r="K14" s="1">
        <v>25506895.714000002</v>
      </c>
      <c r="L14" s="1">
        <v>107668741.48</v>
      </c>
      <c r="M14" s="1">
        <v>103725604.2</v>
      </c>
      <c r="N14" s="1">
        <v>3943137.2799999998</v>
      </c>
      <c r="O14" s="1">
        <v>6427033.8863711199</v>
      </c>
      <c r="P14" s="1">
        <v>35777202.689999998</v>
      </c>
    </row>
    <row r="15" spans="1:16" x14ac:dyDescent="0.25">
      <c r="A15" s="9" t="str">
        <f t="shared" si="0"/>
        <v>General_All Other_2023</v>
      </c>
      <c r="B15" s="9" t="str">
        <f t="shared" si="1"/>
        <v>General_All Other_2023_2</v>
      </c>
      <c r="C15" s="1">
        <v>2023</v>
      </c>
      <c r="D15" s="1">
        <v>2</v>
      </c>
      <c r="E15" s="2">
        <v>44958</v>
      </c>
      <c r="F15" s="1" t="s">
        <v>7</v>
      </c>
      <c r="G15" s="1" t="s">
        <v>4</v>
      </c>
      <c r="H15" s="1">
        <v>89537808.140000001</v>
      </c>
      <c r="I15" s="1">
        <v>91848728.109999999</v>
      </c>
      <c r="J15" s="1">
        <v>1249651</v>
      </c>
      <c r="K15" s="1">
        <v>25937754.092</v>
      </c>
      <c r="L15" s="1">
        <v>26866014.48</v>
      </c>
      <c r="M15" s="1">
        <v>22887587.82</v>
      </c>
      <c r="N15" s="1">
        <v>3978426.66</v>
      </c>
      <c r="O15" s="1">
        <v>1976089.4103641801</v>
      </c>
      <c r="P15" s="1">
        <v>-6308666.9400000004</v>
      </c>
    </row>
    <row r="16" spans="1:16" x14ac:dyDescent="0.25">
      <c r="A16" s="9" t="str">
        <f t="shared" si="0"/>
        <v>General_All Other_2023</v>
      </c>
      <c r="B16" s="9" t="str">
        <f t="shared" si="1"/>
        <v>General_All Other_2023_3</v>
      </c>
      <c r="C16" s="1">
        <v>2023</v>
      </c>
      <c r="D16" s="1">
        <v>3</v>
      </c>
      <c r="E16" s="2">
        <v>44986</v>
      </c>
      <c r="F16" s="1" t="s">
        <v>7</v>
      </c>
      <c r="G16" s="1" t="s">
        <v>4</v>
      </c>
      <c r="H16" s="1">
        <v>101792214.22</v>
      </c>
      <c r="I16" s="1">
        <v>92767100.489999995</v>
      </c>
      <c r="J16" s="1">
        <v>1251912</v>
      </c>
      <c r="K16" s="1">
        <v>26157709.256000001</v>
      </c>
      <c r="L16" s="1">
        <v>74017960.409999996</v>
      </c>
      <c r="M16" s="1">
        <v>69075650.209999993</v>
      </c>
      <c r="N16" s="1">
        <v>4942310.2</v>
      </c>
      <c r="O16" s="1">
        <v>4231191.5343054803</v>
      </c>
      <c r="P16" s="1">
        <v>37150581.439999998</v>
      </c>
    </row>
    <row r="17" spans="1:16" x14ac:dyDescent="0.25">
      <c r="A17" s="9" t="str">
        <f t="shared" si="0"/>
        <v>General_All Other_2023</v>
      </c>
      <c r="B17" s="9" t="str">
        <f t="shared" si="1"/>
        <v>General_All Other_2023_4</v>
      </c>
      <c r="C17" s="1">
        <v>2023</v>
      </c>
      <c r="D17" s="1">
        <v>4</v>
      </c>
      <c r="E17" s="2">
        <v>45017</v>
      </c>
      <c r="F17" s="1" t="s">
        <v>7</v>
      </c>
      <c r="G17" s="1" t="s">
        <v>4</v>
      </c>
      <c r="H17" s="1">
        <v>94106915.730000004</v>
      </c>
      <c r="I17" s="1">
        <v>93136566.859999999</v>
      </c>
      <c r="J17" s="1">
        <v>1253714</v>
      </c>
      <c r="K17" s="1">
        <v>26116996.688999999</v>
      </c>
      <c r="L17" s="1">
        <v>67738252.629999995</v>
      </c>
      <c r="M17" s="1">
        <v>63207698.920000002</v>
      </c>
      <c r="N17" s="1">
        <v>4530553.71</v>
      </c>
      <c r="O17" s="1">
        <v>3684240.5609743302</v>
      </c>
      <c r="P17" s="1">
        <v>1510864.67</v>
      </c>
    </row>
    <row r="18" spans="1:16" x14ac:dyDescent="0.25">
      <c r="A18" s="9" t="str">
        <f t="shared" si="0"/>
        <v>General_All Other_2023</v>
      </c>
      <c r="B18" s="9" t="str">
        <f t="shared" si="1"/>
        <v>General_All Other_2023_5</v>
      </c>
      <c r="C18" s="1">
        <v>2023</v>
      </c>
      <c r="D18" s="1">
        <v>5</v>
      </c>
      <c r="E18" s="2">
        <v>45047</v>
      </c>
      <c r="F18" s="1" t="s">
        <v>7</v>
      </c>
      <c r="G18" s="1" t="s">
        <v>4</v>
      </c>
      <c r="H18" s="1">
        <v>98608122.430000007</v>
      </c>
      <c r="I18" s="1">
        <v>93441886.069999993</v>
      </c>
      <c r="J18" s="1">
        <v>1256362</v>
      </c>
      <c r="K18" s="1">
        <v>26134486.035</v>
      </c>
      <c r="L18" s="1">
        <v>86126290.469999999</v>
      </c>
      <c r="M18" s="1">
        <v>81477980.269999996</v>
      </c>
      <c r="N18" s="1">
        <v>4648310.2</v>
      </c>
      <c r="O18" s="1">
        <v>5018258.4734972399</v>
      </c>
      <c r="P18" s="1">
        <v>7553887.5999999996</v>
      </c>
    </row>
    <row r="19" spans="1:16" x14ac:dyDescent="0.25">
      <c r="A19" s="9" t="str">
        <f t="shared" si="0"/>
        <v>General_All Other_2023</v>
      </c>
      <c r="B19" s="9" t="str">
        <f t="shared" si="1"/>
        <v>General_All Other_2023_6</v>
      </c>
      <c r="C19" s="1">
        <v>2023</v>
      </c>
      <c r="D19" s="1">
        <v>6</v>
      </c>
      <c r="E19" s="2">
        <v>45078</v>
      </c>
      <c r="F19" s="1" t="s">
        <v>7</v>
      </c>
      <c r="G19" s="1" t="s">
        <v>4</v>
      </c>
      <c r="H19" s="1">
        <v>106236911.09999999</v>
      </c>
      <c r="I19" s="1">
        <v>94246757.549999997</v>
      </c>
      <c r="J19" s="1">
        <v>1257629</v>
      </c>
      <c r="K19" s="1">
        <v>26363462.592999998</v>
      </c>
      <c r="L19" s="1">
        <v>153209410.99000001</v>
      </c>
      <c r="M19" s="1">
        <v>148706101.19</v>
      </c>
      <c r="N19" s="1">
        <v>4503309.8</v>
      </c>
      <c r="O19" s="1">
        <v>8691407.2426207308</v>
      </c>
      <c r="P19" s="1">
        <v>3350486.09</v>
      </c>
    </row>
    <row r="20" spans="1:16" x14ac:dyDescent="0.25">
      <c r="A20" s="9" t="str">
        <f t="shared" si="0"/>
        <v>General_All Other_2023</v>
      </c>
      <c r="B20" s="9" t="str">
        <f t="shared" si="1"/>
        <v>General_All Other_2023_7</v>
      </c>
      <c r="C20" s="1">
        <v>2023</v>
      </c>
      <c r="D20" s="1">
        <v>7</v>
      </c>
      <c r="E20" s="2">
        <v>45108</v>
      </c>
      <c r="F20" s="1" t="s">
        <v>7</v>
      </c>
      <c r="G20" s="1" t="s">
        <v>4</v>
      </c>
      <c r="H20" s="1">
        <v>93106633.760000005</v>
      </c>
      <c r="I20" s="1">
        <v>94105320.189999998</v>
      </c>
      <c r="J20" s="1">
        <v>1253135</v>
      </c>
      <c r="K20" s="1">
        <v>26347968.260000002</v>
      </c>
      <c r="L20" s="1">
        <v>74901428.379999995</v>
      </c>
      <c r="M20" s="1">
        <v>70655242.640000001</v>
      </c>
      <c r="N20" s="1">
        <v>4246185.74</v>
      </c>
      <c r="O20" s="1">
        <v>4097875.8722009799</v>
      </c>
      <c r="P20" s="1">
        <v>6274826.5499999998</v>
      </c>
    </row>
    <row r="21" spans="1:16" x14ac:dyDescent="0.25">
      <c r="A21" s="9" t="str">
        <f t="shared" si="0"/>
        <v>General_All Other_2023</v>
      </c>
      <c r="B21" s="9" t="str">
        <f t="shared" si="1"/>
        <v>General_All Other_2023_8</v>
      </c>
      <c r="C21" s="1">
        <v>2023</v>
      </c>
      <c r="D21" s="1">
        <v>8</v>
      </c>
      <c r="E21" s="2">
        <v>45139</v>
      </c>
      <c r="F21" s="1" t="s">
        <v>7</v>
      </c>
      <c r="G21" s="1" t="s">
        <v>4</v>
      </c>
      <c r="H21" s="1">
        <v>95017104.530000001</v>
      </c>
      <c r="I21" s="1">
        <v>93301094.379999995</v>
      </c>
      <c r="J21" s="1">
        <v>1246423</v>
      </c>
      <c r="K21" s="1">
        <v>26279553.885000002</v>
      </c>
      <c r="L21" s="1">
        <v>78887032.989999995</v>
      </c>
      <c r="M21" s="1">
        <v>73709737.349999994</v>
      </c>
      <c r="N21" s="1">
        <v>5177295.6399999997</v>
      </c>
      <c r="O21" s="1">
        <v>4145420.4879268301</v>
      </c>
      <c r="P21" s="1">
        <v>8550277.8499999996</v>
      </c>
    </row>
    <row r="22" spans="1:16" x14ac:dyDescent="0.25">
      <c r="A22" s="9" t="str">
        <f t="shared" si="0"/>
        <v>General_All Other_2023</v>
      </c>
      <c r="B22" s="9" t="str">
        <f t="shared" si="1"/>
        <v>General_All Other_2023_9</v>
      </c>
      <c r="C22" s="1">
        <v>2023</v>
      </c>
      <c r="D22" s="1">
        <v>9</v>
      </c>
      <c r="E22" s="2">
        <v>45170</v>
      </c>
      <c r="F22" s="1" t="s">
        <v>7</v>
      </c>
      <c r="G22" s="1" t="s">
        <v>4</v>
      </c>
      <c r="H22" s="1">
        <v>91283480.390000001</v>
      </c>
      <c r="I22" s="1">
        <v>93433630.670000002</v>
      </c>
      <c r="J22" s="1">
        <v>1240871</v>
      </c>
      <c r="K22" s="1">
        <v>26372721.204</v>
      </c>
      <c r="L22" s="1">
        <v>150943926.38</v>
      </c>
      <c r="M22" s="1">
        <v>145911814.41999999</v>
      </c>
      <c r="N22" s="1">
        <v>5032111.96</v>
      </c>
      <c r="O22" s="1">
        <v>8436603.2970953193</v>
      </c>
      <c r="P22" s="1">
        <v>23789454.73</v>
      </c>
    </row>
    <row r="23" spans="1:16" x14ac:dyDescent="0.25">
      <c r="A23" s="9" t="str">
        <f t="shared" si="0"/>
        <v>General_All Other_2023</v>
      </c>
      <c r="B23" s="9" t="str">
        <f t="shared" si="1"/>
        <v>General_All Other_2023_10</v>
      </c>
      <c r="C23" s="1">
        <v>2023</v>
      </c>
      <c r="D23" s="1">
        <v>10</v>
      </c>
      <c r="E23" s="2">
        <v>45200</v>
      </c>
      <c r="F23" s="1" t="s">
        <v>7</v>
      </c>
      <c r="G23" s="1" t="s">
        <v>4</v>
      </c>
      <c r="H23" s="1">
        <v>90866772.629999995</v>
      </c>
      <c r="I23" s="1">
        <v>93138501.120000005</v>
      </c>
      <c r="J23" s="1">
        <v>1234960</v>
      </c>
      <c r="K23" s="1">
        <v>26388461.802999999</v>
      </c>
      <c r="L23" s="1">
        <v>79437366.530000001</v>
      </c>
      <c r="M23" s="1">
        <v>74897403.569999993</v>
      </c>
      <c r="N23" s="1">
        <v>4539962.96</v>
      </c>
      <c r="O23" s="1">
        <v>4418742.9289093697</v>
      </c>
      <c r="P23" s="1">
        <v>-8265970.0700000003</v>
      </c>
    </row>
    <row r="24" spans="1:16" x14ac:dyDescent="0.25">
      <c r="A24" s="9" t="str">
        <f t="shared" si="0"/>
        <v>General_All Other_2023</v>
      </c>
      <c r="B24" s="9" t="str">
        <f t="shared" si="1"/>
        <v>General_All Other_2023_11</v>
      </c>
      <c r="C24" s="1">
        <v>2023</v>
      </c>
      <c r="D24" s="1">
        <v>11</v>
      </c>
      <c r="E24" s="2">
        <v>45231</v>
      </c>
      <c r="F24" s="1" t="s">
        <v>7</v>
      </c>
      <c r="G24" s="1" t="s">
        <v>4</v>
      </c>
      <c r="H24" s="1">
        <v>83374442.010000005</v>
      </c>
      <c r="I24" s="1">
        <v>93031817.260000005</v>
      </c>
      <c r="J24" s="1">
        <v>1229566</v>
      </c>
      <c r="K24" s="1">
        <v>26417039.596999999</v>
      </c>
      <c r="L24" s="1">
        <v>80644048.069999993</v>
      </c>
      <c r="M24" s="1">
        <v>75526732.659999996</v>
      </c>
      <c r="N24" s="1">
        <v>5117315.41</v>
      </c>
      <c r="O24" s="1">
        <v>4241257.4069994697</v>
      </c>
      <c r="P24" s="1">
        <v>-4918729.01</v>
      </c>
    </row>
    <row r="25" spans="1:16" x14ac:dyDescent="0.25">
      <c r="A25" s="9" t="str">
        <f t="shared" si="0"/>
        <v>General_All Other_2023</v>
      </c>
      <c r="B25" s="9" t="str">
        <f t="shared" si="1"/>
        <v>General_All Other_2023_12</v>
      </c>
      <c r="C25" s="1">
        <v>2023</v>
      </c>
      <c r="D25" s="1">
        <v>12</v>
      </c>
      <c r="E25" s="2">
        <v>45261</v>
      </c>
      <c r="F25" s="1" t="s">
        <v>7</v>
      </c>
      <c r="G25" s="1" t="s">
        <v>4</v>
      </c>
      <c r="H25" s="1">
        <v>87334014.969999999</v>
      </c>
      <c r="I25" s="1">
        <v>93201638.909999996</v>
      </c>
      <c r="J25" s="1">
        <v>1225006</v>
      </c>
      <c r="K25" s="1">
        <v>26495117.613000002</v>
      </c>
      <c r="L25" s="1">
        <v>399173417.41000003</v>
      </c>
      <c r="M25" s="1">
        <v>371464220.23000002</v>
      </c>
      <c r="N25" s="1">
        <v>27709197.18</v>
      </c>
      <c r="O25" s="1">
        <v>21554452.338734899</v>
      </c>
      <c r="P25" s="1">
        <v>-32138.1599999998</v>
      </c>
    </row>
    <row r="26" spans="1:16" x14ac:dyDescent="0.25">
      <c r="A26" s="9" t="str">
        <f t="shared" ref="A26:A58" si="2">F26&amp;"_"&amp;G26&amp;"_"&amp;C26</f>
        <v>General_Non-Tenant_2022</v>
      </c>
      <c r="B26" s="9" t="str">
        <f t="shared" ref="B26:B58" si="3">F26&amp;"_"&amp;G26&amp;"_"&amp;C26&amp;"_"&amp;D26</f>
        <v>General_Non-Tenant_2022_1</v>
      </c>
      <c r="C26" s="1">
        <v>2022</v>
      </c>
      <c r="D26" s="1">
        <v>1</v>
      </c>
      <c r="E26" s="2">
        <v>44562</v>
      </c>
      <c r="F26" s="1" t="s">
        <v>7</v>
      </c>
      <c r="G26" s="1" t="s">
        <v>5</v>
      </c>
      <c r="H26" s="1">
        <v>128330899.33</v>
      </c>
      <c r="I26" s="1">
        <v>143496733.50999999</v>
      </c>
      <c r="J26" s="1">
        <v>1210001</v>
      </c>
      <c r="K26" s="1">
        <v>60922534.598999999</v>
      </c>
      <c r="L26" s="1">
        <v>84162179.890000001</v>
      </c>
      <c r="M26" s="1">
        <v>81756474.859999999</v>
      </c>
      <c r="N26" s="1">
        <v>2405705.0299999998</v>
      </c>
      <c r="O26" s="1">
        <v>7447979.57962423</v>
      </c>
      <c r="P26" s="1">
        <v>10417940.619999999</v>
      </c>
    </row>
    <row r="27" spans="1:16" x14ac:dyDescent="0.25">
      <c r="A27" s="9" t="str">
        <f t="shared" si="2"/>
        <v>General_Non-Tenant_2022</v>
      </c>
      <c r="B27" s="9" t="str">
        <f t="shared" si="3"/>
        <v>General_Non-Tenant_2022_2</v>
      </c>
      <c r="C27" s="1">
        <v>2022</v>
      </c>
      <c r="D27" s="1">
        <v>2</v>
      </c>
      <c r="E27" s="2">
        <v>44593</v>
      </c>
      <c r="F27" s="1" t="s">
        <v>7</v>
      </c>
      <c r="G27" s="1" t="s">
        <v>5</v>
      </c>
      <c r="H27" s="1">
        <v>132742151.65000001</v>
      </c>
      <c r="I27" s="1">
        <v>145841900.47</v>
      </c>
      <c r="J27" s="1">
        <v>1212229</v>
      </c>
      <c r="K27" s="1">
        <v>61543329.645999998</v>
      </c>
      <c r="L27" s="1">
        <v>58873369.939999998</v>
      </c>
      <c r="M27" s="1">
        <v>56364545.909999996</v>
      </c>
      <c r="N27" s="1">
        <v>2508824.0299999998</v>
      </c>
      <c r="O27" s="1">
        <v>5112237.0566714704</v>
      </c>
      <c r="P27" s="1">
        <v>-15008766.34</v>
      </c>
    </row>
    <row r="28" spans="1:16" x14ac:dyDescent="0.25">
      <c r="A28" s="9" t="str">
        <f t="shared" si="2"/>
        <v>General_Non-Tenant_2022</v>
      </c>
      <c r="B28" s="9" t="str">
        <f t="shared" si="3"/>
        <v>General_Non-Tenant_2022_3</v>
      </c>
      <c r="C28" s="1">
        <v>2022</v>
      </c>
      <c r="D28" s="1">
        <v>3</v>
      </c>
      <c r="E28" s="2">
        <v>44621</v>
      </c>
      <c r="F28" s="1" t="s">
        <v>7</v>
      </c>
      <c r="G28" s="1" t="s">
        <v>5</v>
      </c>
      <c r="H28" s="1">
        <v>170315017.56</v>
      </c>
      <c r="I28" s="1">
        <v>148424171.77000001</v>
      </c>
      <c r="J28" s="1">
        <v>1214920</v>
      </c>
      <c r="K28" s="1">
        <v>62079296.109999999</v>
      </c>
      <c r="L28" s="1">
        <v>58872812.890000001</v>
      </c>
      <c r="M28" s="1">
        <v>56299184.310000002</v>
      </c>
      <c r="N28" s="1">
        <v>2573628.58</v>
      </c>
      <c r="O28" s="1">
        <v>5128944.3908359697</v>
      </c>
      <c r="P28" s="1">
        <v>-1377753.61</v>
      </c>
    </row>
    <row r="29" spans="1:16" x14ac:dyDescent="0.25">
      <c r="A29" s="9" t="str">
        <f t="shared" si="2"/>
        <v>General_Non-Tenant_2022</v>
      </c>
      <c r="B29" s="9" t="str">
        <f t="shared" si="3"/>
        <v>General_Non-Tenant_2022_4</v>
      </c>
      <c r="C29" s="1">
        <v>2022</v>
      </c>
      <c r="D29" s="1">
        <v>4</v>
      </c>
      <c r="E29" s="2">
        <v>44652</v>
      </c>
      <c r="F29" s="1" t="s">
        <v>7</v>
      </c>
      <c r="G29" s="1" t="s">
        <v>5</v>
      </c>
      <c r="H29" s="1">
        <v>172313645.91</v>
      </c>
      <c r="I29" s="1">
        <v>151254448.05000001</v>
      </c>
      <c r="J29" s="1">
        <v>1217232</v>
      </c>
      <c r="K29" s="1">
        <v>62777524.982000001</v>
      </c>
      <c r="L29" s="1">
        <v>67690856.200000003</v>
      </c>
      <c r="M29" s="1">
        <v>65110852.399999999</v>
      </c>
      <c r="N29" s="1">
        <v>2580003.7999999998</v>
      </c>
      <c r="O29" s="1">
        <v>5931409.9783333503</v>
      </c>
      <c r="P29" s="1">
        <v>-5333887.68</v>
      </c>
    </row>
    <row r="30" spans="1:16" x14ac:dyDescent="0.25">
      <c r="A30" s="9" t="str">
        <f t="shared" si="2"/>
        <v>General_Non-Tenant_2022</v>
      </c>
      <c r="B30" s="9" t="str">
        <f t="shared" si="3"/>
        <v>General_Non-Tenant_2022_5</v>
      </c>
      <c r="C30" s="1">
        <v>2022</v>
      </c>
      <c r="D30" s="1">
        <v>5</v>
      </c>
      <c r="E30" s="2">
        <v>44682</v>
      </c>
      <c r="F30" s="1" t="s">
        <v>7</v>
      </c>
      <c r="G30" s="1" t="s">
        <v>5</v>
      </c>
      <c r="H30" s="1">
        <v>180616542.43000001</v>
      </c>
      <c r="I30" s="1">
        <v>153885788.93000001</v>
      </c>
      <c r="J30" s="1">
        <v>1219683</v>
      </c>
      <c r="K30" s="1">
        <v>63553723.229000099</v>
      </c>
      <c r="L30" s="1">
        <v>138169394.37</v>
      </c>
      <c r="M30" s="1">
        <v>135430956.12</v>
      </c>
      <c r="N30" s="1">
        <v>2738438.25</v>
      </c>
      <c r="O30" s="1">
        <v>12337389.9539824</v>
      </c>
      <c r="P30" s="1">
        <v>-6191714.3499999996</v>
      </c>
    </row>
    <row r="31" spans="1:16" x14ac:dyDescent="0.25">
      <c r="A31" s="9" t="str">
        <f t="shared" si="2"/>
        <v>General_Non-Tenant_2022</v>
      </c>
      <c r="B31" s="9" t="str">
        <f t="shared" si="3"/>
        <v>General_Non-Tenant_2022_6</v>
      </c>
      <c r="C31" s="1">
        <v>2022</v>
      </c>
      <c r="D31" s="1">
        <v>6</v>
      </c>
      <c r="E31" s="2">
        <v>44713</v>
      </c>
      <c r="F31" s="1" t="s">
        <v>7</v>
      </c>
      <c r="G31" s="1" t="s">
        <v>5</v>
      </c>
      <c r="H31" s="1">
        <v>201581528.22999999</v>
      </c>
      <c r="I31" s="1">
        <v>156941454.72999999</v>
      </c>
      <c r="J31" s="1">
        <v>1222188</v>
      </c>
      <c r="K31" s="1">
        <v>64471137.277999997</v>
      </c>
      <c r="L31" s="1">
        <v>92032511.75</v>
      </c>
      <c r="M31" s="1">
        <v>89279272.349999994</v>
      </c>
      <c r="N31" s="1">
        <v>2753239.4</v>
      </c>
      <c r="O31" s="1">
        <v>8134318.40009588</v>
      </c>
      <c r="P31" s="1">
        <v>-1560283.94</v>
      </c>
    </row>
    <row r="32" spans="1:16" x14ac:dyDescent="0.25">
      <c r="A32" s="9" t="str">
        <f t="shared" si="2"/>
        <v>General_Non-Tenant_2022</v>
      </c>
      <c r="B32" s="9" t="str">
        <f t="shared" si="3"/>
        <v>General_Non-Tenant_2022_7</v>
      </c>
      <c r="C32" s="1">
        <v>2022</v>
      </c>
      <c r="D32" s="1">
        <v>7</v>
      </c>
      <c r="E32" s="2">
        <v>44743</v>
      </c>
      <c r="F32" s="1" t="s">
        <v>7</v>
      </c>
      <c r="G32" s="1" t="s">
        <v>5</v>
      </c>
      <c r="H32" s="1">
        <v>193374952.08000001</v>
      </c>
      <c r="I32" s="1">
        <v>160030692.96000001</v>
      </c>
      <c r="J32" s="1">
        <v>1224409</v>
      </c>
      <c r="K32" s="1">
        <v>65358194.622000098</v>
      </c>
      <c r="L32" s="1">
        <v>63946345.109999999</v>
      </c>
      <c r="M32" s="1">
        <v>61296463.229999997</v>
      </c>
      <c r="N32" s="1">
        <v>2649881.88</v>
      </c>
      <c r="O32" s="1">
        <v>5585592.2603288498</v>
      </c>
      <c r="P32" s="1">
        <v>17823619.449999999</v>
      </c>
    </row>
    <row r="33" spans="1:16" x14ac:dyDescent="0.25">
      <c r="A33" s="9" t="str">
        <f t="shared" si="2"/>
        <v>General_Non-Tenant_2022</v>
      </c>
      <c r="B33" s="9" t="str">
        <f t="shared" si="3"/>
        <v>General_Non-Tenant_2022_8</v>
      </c>
      <c r="C33" s="1">
        <v>2022</v>
      </c>
      <c r="D33" s="1">
        <v>8</v>
      </c>
      <c r="E33" s="2">
        <v>44774</v>
      </c>
      <c r="F33" s="1" t="s">
        <v>7</v>
      </c>
      <c r="G33" s="1" t="s">
        <v>5</v>
      </c>
      <c r="H33" s="1">
        <v>195805964.13999999</v>
      </c>
      <c r="I33" s="1">
        <v>162407395.52000001</v>
      </c>
      <c r="J33" s="1">
        <v>1226624</v>
      </c>
      <c r="K33" s="1">
        <v>66033375.976000004</v>
      </c>
      <c r="L33" s="1">
        <v>97099828.719999999</v>
      </c>
      <c r="M33" s="1">
        <v>94181413.799999997</v>
      </c>
      <c r="N33" s="1">
        <v>2918414.92</v>
      </c>
      <c r="O33" s="1">
        <v>8581327.6656466499</v>
      </c>
      <c r="P33" s="1">
        <v>8709680.7599999998</v>
      </c>
    </row>
    <row r="34" spans="1:16" x14ac:dyDescent="0.25">
      <c r="A34" s="9" t="str">
        <f t="shared" si="2"/>
        <v>General_Non-Tenant_2022</v>
      </c>
      <c r="B34" s="9" t="str">
        <f t="shared" si="3"/>
        <v>General_Non-Tenant_2022_9</v>
      </c>
      <c r="C34" s="1">
        <v>2022</v>
      </c>
      <c r="D34" s="1">
        <v>9</v>
      </c>
      <c r="E34" s="2">
        <v>44805</v>
      </c>
      <c r="F34" s="1" t="s">
        <v>7</v>
      </c>
      <c r="G34" s="1" t="s">
        <v>5</v>
      </c>
      <c r="H34" s="1">
        <v>180052874.05000001</v>
      </c>
      <c r="I34" s="1">
        <v>164780137.58000001</v>
      </c>
      <c r="J34" s="1">
        <v>1228980</v>
      </c>
      <c r="K34" s="1">
        <v>66634840.377999999</v>
      </c>
      <c r="L34" s="1">
        <v>111044388.33</v>
      </c>
      <c r="M34" s="1">
        <v>106800666.08</v>
      </c>
      <c r="N34" s="1">
        <v>4243722.25</v>
      </c>
      <c r="O34" s="1">
        <v>9731120.3005223591</v>
      </c>
      <c r="P34" s="1">
        <v>-10066391.539999999</v>
      </c>
    </row>
    <row r="35" spans="1:16" x14ac:dyDescent="0.25">
      <c r="A35" s="9" t="str">
        <f t="shared" si="2"/>
        <v>General_Non-Tenant_2022</v>
      </c>
      <c r="B35" s="9" t="str">
        <f t="shared" si="3"/>
        <v>General_Non-Tenant_2022_10</v>
      </c>
      <c r="C35" s="1">
        <v>2022</v>
      </c>
      <c r="D35" s="1">
        <v>10</v>
      </c>
      <c r="E35" s="2">
        <v>44835</v>
      </c>
      <c r="F35" s="1" t="s">
        <v>7</v>
      </c>
      <c r="G35" s="1" t="s">
        <v>5</v>
      </c>
      <c r="H35" s="1">
        <v>181267129.90000001</v>
      </c>
      <c r="I35" s="1">
        <v>166963404.03</v>
      </c>
      <c r="J35" s="1">
        <v>1231307</v>
      </c>
      <c r="K35" s="1">
        <v>67179891.953999996</v>
      </c>
      <c r="L35" s="1">
        <v>79909003.370000005</v>
      </c>
      <c r="M35" s="1">
        <v>76629284.959999993</v>
      </c>
      <c r="N35" s="1">
        <v>3279718.41</v>
      </c>
      <c r="O35" s="1">
        <v>6981116.2752507403</v>
      </c>
      <c r="P35" s="1">
        <v>8191972.7800000003</v>
      </c>
    </row>
    <row r="36" spans="1:16" x14ac:dyDescent="0.25">
      <c r="A36" s="9" t="str">
        <f t="shared" si="2"/>
        <v>General_Non-Tenant_2022</v>
      </c>
      <c r="B36" s="9" t="str">
        <f t="shared" si="3"/>
        <v>General_Non-Tenant_2022_11</v>
      </c>
      <c r="C36" s="1">
        <v>2022</v>
      </c>
      <c r="D36" s="1">
        <v>11</v>
      </c>
      <c r="E36" s="2">
        <v>44866</v>
      </c>
      <c r="F36" s="1" t="s">
        <v>7</v>
      </c>
      <c r="G36" s="1" t="s">
        <v>5</v>
      </c>
      <c r="H36" s="1">
        <v>163352105.88999999</v>
      </c>
      <c r="I36" s="1">
        <v>169083624.27000001</v>
      </c>
      <c r="J36" s="1">
        <v>1233904</v>
      </c>
      <c r="K36" s="1">
        <v>67691116.400000006</v>
      </c>
      <c r="L36" s="1">
        <v>61968602.170000002</v>
      </c>
      <c r="M36" s="1">
        <v>58523970.759999998</v>
      </c>
      <c r="N36" s="1">
        <v>3444631.41</v>
      </c>
      <c r="O36" s="1">
        <v>5331901.0973153301</v>
      </c>
      <c r="P36" s="1">
        <v>-23931082.59</v>
      </c>
    </row>
    <row r="37" spans="1:16" x14ac:dyDescent="0.25">
      <c r="A37" s="9" t="str">
        <f t="shared" si="2"/>
        <v>General_Non-Tenant_2022</v>
      </c>
      <c r="B37" s="9" t="str">
        <f t="shared" si="3"/>
        <v>General_Non-Tenant_2022_12</v>
      </c>
      <c r="C37" s="1">
        <v>2022</v>
      </c>
      <c r="D37" s="1">
        <v>12</v>
      </c>
      <c r="E37" s="2">
        <v>44896</v>
      </c>
      <c r="F37" s="1" t="s">
        <v>7</v>
      </c>
      <c r="G37" s="1" t="s">
        <v>5</v>
      </c>
      <c r="H37" s="1">
        <v>164094486.25</v>
      </c>
      <c r="I37" s="1">
        <v>171121035.69</v>
      </c>
      <c r="J37" s="1">
        <v>1236452</v>
      </c>
      <c r="K37" s="1">
        <v>68195196.942000002</v>
      </c>
      <c r="L37" s="1">
        <v>80184944.159999996</v>
      </c>
      <c r="M37" s="1">
        <v>73576546.769999996</v>
      </c>
      <c r="N37" s="1">
        <v>6608397.3899999997</v>
      </c>
      <c r="O37" s="1">
        <v>6703965.1013928102</v>
      </c>
      <c r="P37" s="1">
        <v>-12242666.24</v>
      </c>
    </row>
    <row r="38" spans="1:16" x14ac:dyDescent="0.25">
      <c r="A38" s="9" t="str">
        <f t="shared" si="2"/>
        <v>General_Non-Tenant_2023</v>
      </c>
      <c r="B38" s="9" t="str">
        <f t="shared" si="3"/>
        <v>General_Non-Tenant_2023_1</v>
      </c>
      <c r="C38" s="1">
        <v>2023</v>
      </c>
      <c r="D38" s="1">
        <v>1</v>
      </c>
      <c r="E38" s="2">
        <v>44927</v>
      </c>
      <c r="F38" s="1" t="s">
        <v>7</v>
      </c>
      <c r="G38" s="1" t="s">
        <v>5</v>
      </c>
      <c r="H38" s="1">
        <v>150602139.40000001</v>
      </c>
      <c r="I38" s="1">
        <v>172855625.30000001</v>
      </c>
      <c r="J38" s="1">
        <v>1238659</v>
      </c>
      <c r="K38" s="1">
        <v>68591646.119000003</v>
      </c>
      <c r="L38" s="1">
        <v>99285245.879999995</v>
      </c>
      <c r="M38" s="1">
        <v>96170866.530000001</v>
      </c>
      <c r="N38" s="1">
        <v>3114379.35</v>
      </c>
      <c r="O38" s="1">
        <v>5599132.2308371896</v>
      </c>
      <c r="P38" s="1">
        <v>120343725.58</v>
      </c>
    </row>
    <row r="39" spans="1:16" x14ac:dyDescent="0.25">
      <c r="A39" s="9" t="str">
        <f t="shared" si="2"/>
        <v>General_Non-Tenant_2023</v>
      </c>
      <c r="B39" s="9" t="str">
        <f t="shared" si="3"/>
        <v>General_Non-Tenant_2023_2</v>
      </c>
      <c r="C39" s="1">
        <v>2023</v>
      </c>
      <c r="D39" s="1">
        <v>2</v>
      </c>
      <c r="E39" s="2">
        <v>44958</v>
      </c>
      <c r="F39" s="1" t="s">
        <v>7</v>
      </c>
      <c r="G39" s="1" t="s">
        <v>5</v>
      </c>
      <c r="H39" s="1">
        <v>144323351.49000001</v>
      </c>
      <c r="I39" s="1">
        <v>174345598.91999999</v>
      </c>
      <c r="J39" s="1">
        <v>1241314</v>
      </c>
      <c r="K39" s="1">
        <v>69040188.206</v>
      </c>
      <c r="L39" s="1">
        <v>39123047.75</v>
      </c>
      <c r="M39" s="1">
        <v>36074394.43</v>
      </c>
      <c r="N39" s="1">
        <v>3048653.32</v>
      </c>
      <c r="O39" s="1">
        <v>2098946.1712622899</v>
      </c>
      <c r="P39" s="1">
        <v>-13285578.07</v>
      </c>
    </row>
    <row r="40" spans="1:16" x14ac:dyDescent="0.25">
      <c r="A40" s="9" t="str">
        <f t="shared" si="2"/>
        <v>General_Non-Tenant_2023</v>
      </c>
      <c r="B40" s="9" t="str">
        <f t="shared" si="3"/>
        <v>General_Non-Tenant_2023_3</v>
      </c>
      <c r="C40" s="1">
        <v>2023</v>
      </c>
      <c r="D40" s="1">
        <v>3</v>
      </c>
      <c r="E40" s="2">
        <v>44986</v>
      </c>
      <c r="F40" s="1" t="s">
        <v>7</v>
      </c>
      <c r="G40" s="1" t="s">
        <v>5</v>
      </c>
      <c r="H40" s="1">
        <v>186094488.96000001</v>
      </c>
      <c r="I40" s="1">
        <v>175475990.65000001</v>
      </c>
      <c r="J40" s="1">
        <v>1245158</v>
      </c>
      <c r="K40" s="1">
        <v>69511759.498999998</v>
      </c>
      <c r="L40" s="1">
        <v>62802326.079999998</v>
      </c>
      <c r="M40" s="1">
        <v>59448576.490000002</v>
      </c>
      <c r="N40" s="1">
        <v>3353749.59</v>
      </c>
      <c r="O40" s="1">
        <v>3457850.3474749899</v>
      </c>
      <c r="P40" s="1">
        <v>128969558.43000001</v>
      </c>
    </row>
    <row r="41" spans="1:16" x14ac:dyDescent="0.25">
      <c r="A41" s="9" t="str">
        <f t="shared" si="2"/>
        <v>General_Non-Tenant_2023</v>
      </c>
      <c r="B41" s="9" t="str">
        <f t="shared" si="3"/>
        <v>General_Non-Tenant_2023_4</v>
      </c>
      <c r="C41" s="1">
        <v>2023</v>
      </c>
      <c r="D41" s="1">
        <v>4</v>
      </c>
      <c r="E41" s="2">
        <v>45017</v>
      </c>
      <c r="F41" s="1" t="s">
        <v>7</v>
      </c>
      <c r="G41" s="1" t="s">
        <v>5</v>
      </c>
      <c r="H41" s="1">
        <v>188670485.13999999</v>
      </c>
      <c r="I41" s="1">
        <v>176878787.33000001</v>
      </c>
      <c r="J41" s="1">
        <v>1248417</v>
      </c>
      <c r="K41" s="1">
        <v>70014821.106999993</v>
      </c>
      <c r="L41" s="1">
        <v>70938584.069999993</v>
      </c>
      <c r="M41" s="1">
        <v>67659882.790000007</v>
      </c>
      <c r="N41" s="1">
        <v>3278701.28</v>
      </c>
      <c r="O41" s="1">
        <v>3935883.1639251201</v>
      </c>
      <c r="P41" s="1">
        <v>9672721.2599999998</v>
      </c>
    </row>
    <row r="42" spans="1:16" x14ac:dyDescent="0.25">
      <c r="A42" s="9" t="str">
        <f t="shared" si="2"/>
        <v>General_Non-Tenant_2023</v>
      </c>
      <c r="B42" s="9" t="str">
        <f t="shared" si="3"/>
        <v>General_Non-Tenant_2023_5</v>
      </c>
      <c r="C42" s="1">
        <v>2023</v>
      </c>
      <c r="D42" s="1">
        <v>5</v>
      </c>
      <c r="E42" s="2">
        <v>45047</v>
      </c>
      <c r="F42" s="1" t="s">
        <v>7</v>
      </c>
      <c r="G42" s="1" t="s">
        <v>5</v>
      </c>
      <c r="H42" s="1">
        <v>204920889.27000001</v>
      </c>
      <c r="I42" s="1">
        <v>178601100.47999999</v>
      </c>
      <c r="J42" s="1">
        <v>1255254</v>
      </c>
      <c r="K42" s="1">
        <v>70708002.309</v>
      </c>
      <c r="L42" s="1">
        <v>86084662.120000005</v>
      </c>
      <c r="M42" s="1">
        <v>82285889.670000002</v>
      </c>
      <c r="N42" s="1">
        <v>3798772.45</v>
      </c>
      <c r="O42" s="1">
        <v>4792642.4764469797</v>
      </c>
      <c r="P42" s="1">
        <v>-9182134.4600000009</v>
      </c>
    </row>
    <row r="43" spans="1:16" x14ac:dyDescent="0.25">
      <c r="A43" s="9" t="str">
        <f t="shared" si="2"/>
        <v>General_Non-Tenant_2023</v>
      </c>
      <c r="B43" s="9" t="str">
        <f t="shared" si="3"/>
        <v>General_Non-Tenant_2023_6</v>
      </c>
      <c r="C43" s="1">
        <v>2023</v>
      </c>
      <c r="D43" s="1">
        <v>6</v>
      </c>
      <c r="E43" s="2">
        <v>45078</v>
      </c>
      <c r="F43" s="1" t="s">
        <v>7</v>
      </c>
      <c r="G43" s="1" t="s">
        <v>5</v>
      </c>
      <c r="H43" s="1">
        <v>225783139.66</v>
      </c>
      <c r="I43" s="1">
        <v>181051619.27000001</v>
      </c>
      <c r="J43" s="1">
        <v>1257779</v>
      </c>
      <c r="K43" s="1">
        <v>71390805.511999995</v>
      </c>
      <c r="L43" s="1">
        <v>75617545.609999999</v>
      </c>
      <c r="M43" s="1">
        <v>72069195.159999996</v>
      </c>
      <c r="N43" s="1">
        <v>3548350.45</v>
      </c>
      <c r="O43" s="1">
        <v>4187843.6592698698</v>
      </c>
      <c r="P43" s="1">
        <v>4486915.95</v>
      </c>
    </row>
    <row r="44" spans="1:16" x14ac:dyDescent="0.25">
      <c r="A44" s="9" t="str">
        <f t="shared" si="2"/>
        <v>General_Non-Tenant_2023</v>
      </c>
      <c r="B44" s="9" t="str">
        <f t="shared" si="3"/>
        <v>General_Non-Tenant_2023_7</v>
      </c>
      <c r="C44" s="1">
        <v>2023</v>
      </c>
      <c r="D44" s="1">
        <v>7</v>
      </c>
      <c r="E44" s="2">
        <v>45108</v>
      </c>
      <c r="F44" s="1" t="s">
        <v>7</v>
      </c>
      <c r="G44" s="1" t="s">
        <v>5</v>
      </c>
      <c r="H44" s="1">
        <v>200331755.24000001</v>
      </c>
      <c r="I44" s="1">
        <v>181412375.59</v>
      </c>
      <c r="J44" s="1">
        <v>1253119</v>
      </c>
      <c r="K44" s="1">
        <v>71202914.183999896</v>
      </c>
      <c r="L44" s="1">
        <v>53607083.75</v>
      </c>
      <c r="M44" s="1">
        <v>50207811.310000002</v>
      </c>
      <c r="N44" s="1">
        <v>3399272.44</v>
      </c>
      <c r="O44" s="1">
        <v>2927905.2089675702</v>
      </c>
      <c r="P44" s="1">
        <v>-6497034.7999999998</v>
      </c>
    </row>
    <row r="45" spans="1:16" x14ac:dyDescent="0.25">
      <c r="A45" s="9" t="str">
        <f t="shared" si="2"/>
        <v>General_Non-Tenant_2023</v>
      </c>
      <c r="B45" s="9" t="str">
        <f t="shared" si="3"/>
        <v>General_Non-Tenant_2023_8</v>
      </c>
      <c r="C45" s="1">
        <v>2023</v>
      </c>
      <c r="D45" s="1">
        <v>8</v>
      </c>
      <c r="E45" s="2">
        <v>45139</v>
      </c>
      <c r="F45" s="1" t="s">
        <v>7</v>
      </c>
      <c r="G45" s="1" t="s">
        <v>5</v>
      </c>
      <c r="H45" s="1">
        <v>204387122.06999999</v>
      </c>
      <c r="I45" s="1">
        <v>181805968.18000001</v>
      </c>
      <c r="J45" s="1">
        <v>1248287</v>
      </c>
      <c r="K45" s="1">
        <v>71056008.497999996</v>
      </c>
      <c r="L45" s="1">
        <v>76045135.969999999</v>
      </c>
      <c r="M45" s="1">
        <v>72041107.370000005</v>
      </c>
      <c r="N45" s="1">
        <v>4004028.6</v>
      </c>
      <c r="O45" s="1">
        <v>4183995.3490265501</v>
      </c>
      <c r="P45" s="1">
        <v>42904226.009999998</v>
      </c>
    </row>
    <row r="46" spans="1:16" x14ac:dyDescent="0.25">
      <c r="A46" s="9" t="str">
        <f t="shared" si="2"/>
        <v>General_Non-Tenant_2023</v>
      </c>
      <c r="B46" s="9" t="str">
        <f t="shared" si="3"/>
        <v>General_Non-Tenant_2023_9</v>
      </c>
      <c r="C46" s="1">
        <v>2023</v>
      </c>
      <c r="D46" s="1">
        <v>9</v>
      </c>
      <c r="E46" s="2">
        <v>45170</v>
      </c>
      <c r="F46" s="1" t="s">
        <v>7</v>
      </c>
      <c r="G46" s="1" t="s">
        <v>5</v>
      </c>
      <c r="H46" s="1">
        <v>189798016.72999999</v>
      </c>
      <c r="I46" s="1">
        <v>182665817.31999999</v>
      </c>
      <c r="J46" s="1">
        <v>1244378</v>
      </c>
      <c r="K46" s="1">
        <v>71041778.966999993</v>
      </c>
      <c r="L46" s="1">
        <v>118011691.54000001</v>
      </c>
      <c r="M46" s="1">
        <v>114858993.55</v>
      </c>
      <c r="N46" s="1">
        <v>3152697.99</v>
      </c>
      <c r="O46" s="1">
        <v>6678334.6582840104</v>
      </c>
      <c r="P46" s="1">
        <v>-38729254.859999999</v>
      </c>
    </row>
    <row r="47" spans="1:16" x14ac:dyDescent="0.25">
      <c r="A47" s="9" t="str">
        <f t="shared" si="2"/>
        <v>General_Non-Tenant_2023</v>
      </c>
      <c r="B47" s="9" t="str">
        <f t="shared" si="3"/>
        <v>General_Non-Tenant_2023_10</v>
      </c>
      <c r="C47" s="1">
        <v>2023</v>
      </c>
      <c r="D47" s="1">
        <v>10</v>
      </c>
      <c r="E47" s="2">
        <v>45200</v>
      </c>
      <c r="F47" s="1" t="s">
        <v>7</v>
      </c>
      <c r="G47" s="1" t="s">
        <v>5</v>
      </c>
      <c r="H47" s="1">
        <v>191121988.80000001</v>
      </c>
      <c r="I47" s="1">
        <v>183421328.16999999</v>
      </c>
      <c r="J47" s="1">
        <v>1240236</v>
      </c>
      <c r="K47" s="1">
        <v>71000031.654000103</v>
      </c>
      <c r="L47" s="1">
        <v>78859808.340000004</v>
      </c>
      <c r="M47" s="1">
        <v>75546139.390000001</v>
      </c>
      <c r="N47" s="1">
        <v>3313668.95</v>
      </c>
      <c r="O47" s="1">
        <v>4388074.6811782699</v>
      </c>
      <c r="P47" s="1">
        <v>6521038.2699999996</v>
      </c>
    </row>
    <row r="48" spans="1:16" x14ac:dyDescent="0.25">
      <c r="A48" s="9" t="str">
        <f t="shared" si="2"/>
        <v>General_Non-Tenant_2023</v>
      </c>
      <c r="B48" s="9" t="str">
        <f t="shared" si="3"/>
        <v>General_Non-Tenant_2023_11</v>
      </c>
      <c r="C48" s="1">
        <v>2023</v>
      </c>
      <c r="D48" s="1">
        <v>11</v>
      </c>
      <c r="E48" s="2">
        <v>45231</v>
      </c>
      <c r="F48" s="1" t="s">
        <v>7</v>
      </c>
      <c r="G48" s="1" t="s">
        <v>5</v>
      </c>
      <c r="H48" s="1">
        <v>171195355.41</v>
      </c>
      <c r="I48" s="1">
        <v>184253332.61000001</v>
      </c>
      <c r="J48" s="1">
        <v>1236440</v>
      </c>
      <c r="K48" s="1">
        <v>71004611.166999996</v>
      </c>
      <c r="L48" s="1">
        <v>85716990.689999998</v>
      </c>
      <c r="M48" s="1">
        <v>82345210.159999996</v>
      </c>
      <c r="N48" s="1">
        <v>3371780.53</v>
      </c>
      <c r="O48" s="1">
        <v>4780916.8562247502</v>
      </c>
      <c r="P48" s="1">
        <v>-8523424.7799999993</v>
      </c>
    </row>
    <row r="49" spans="1:16" x14ac:dyDescent="0.25">
      <c r="A49" s="9" t="str">
        <f t="shared" si="2"/>
        <v>General_Non-Tenant_2023</v>
      </c>
      <c r="B49" s="9" t="str">
        <f t="shared" si="3"/>
        <v>General_Non-Tenant_2023_12</v>
      </c>
      <c r="C49" s="1">
        <v>2023</v>
      </c>
      <c r="D49" s="1">
        <v>12</v>
      </c>
      <c r="E49" s="2">
        <v>45261</v>
      </c>
      <c r="F49" s="1" t="s">
        <v>7</v>
      </c>
      <c r="G49" s="1" t="s">
        <v>5</v>
      </c>
      <c r="H49" s="1">
        <v>173973902.47</v>
      </c>
      <c r="I49" s="1">
        <v>185231753.21000001</v>
      </c>
      <c r="J49" s="1">
        <v>1233542</v>
      </c>
      <c r="K49" s="1">
        <v>71077701.545000002</v>
      </c>
      <c r="L49" s="1">
        <v>107635125.91</v>
      </c>
      <c r="M49" s="1">
        <v>89233065.670000002</v>
      </c>
      <c r="N49" s="1">
        <v>18402060.239999998</v>
      </c>
      <c r="O49" s="1">
        <v>5182938.0071024103</v>
      </c>
      <c r="P49" s="1">
        <v>12505513.26</v>
      </c>
    </row>
    <row r="50" spans="1:16" x14ac:dyDescent="0.25">
      <c r="A50" s="9" t="str">
        <f t="shared" si="2"/>
        <v>General_Tenant_2022</v>
      </c>
      <c r="B50" s="9" t="str">
        <f t="shared" si="3"/>
        <v>General_Tenant_2022_1</v>
      </c>
      <c r="C50" s="1">
        <v>2022</v>
      </c>
      <c r="D50" s="1">
        <v>1</v>
      </c>
      <c r="E50" s="2">
        <v>44562</v>
      </c>
      <c r="F50" s="1" t="s">
        <v>7</v>
      </c>
      <c r="G50" s="1" t="s">
        <v>6</v>
      </c>
      <c r="H50" s="1">
        <v>14485161.01</v>
      </c>
      <c r="I50" s="1">
        <v>15586269.369999999</v>
      </c>
      <c r="J50" s="1">
        <v>697664</v>
      </c>
      <c r="K50" s="1">
        <v>2422232.49000001</v>
      </c>
      <c r="L50" s="1">
        <v>10173703.529999999</v>
      </c>
      <c r="M50" s="1">
        <v>9709082.8300000001</v>
      </c>
      <c r="N50" s="1">
        <v>464620.7</v>
      </c>
      <c r="O50" s="1">
        <v>2502638.7007558201</v>
      </c>
      <c r="P50" s="1">
        <v>515357.17</v>
      </c>
    </row>
    <row r="51" spans="1:16" x14ac:dyDescent="0.25">
      <c r="A51" s="9" t="str">
        <f t="shared" si="2"/>
        <v>General_Tenant_2022</v>
      </c>
      <c r="B51" s="9" t="str">
        <f t="shared" si="3"/>
        <v>General_Tenant_2022_2</v>
      </c>
      <c r="C51" s="1">
        <v>2022</v>
      </c>
      <c r="D51" s="1">
        <v>2</v>
      </c>
      <c r="E51" s="2">
        <v>44593</v>
      </c>
      <c r="F51" s="1" t="s">
        <v>7</v>
      </c>
      <c r="G51" s="1" t="s">
        <v>6</v>
      </c>
      <c r="H51" s="1">
        <v>14174739.57</v>
      </c>
      <c r="I51" s="1">
        <v>15698262.140000001</v>
      </c>
      <c r="J51" s="1">
        <v>699062</v>
      </c>
      <c r="K51" s="1">
        <v>2435650.466</v>
      </c>
      <c r="L51" s="1">
        <v>9030997.3200000003</v>
      </c>
      <c r="M51" s="1">
        <v>8477013.1500000004</v>
      </c>
      <c r="N51" s="1">
        <v>553984.17000000004</v>
      </c>
      <c r="O51" s="1">
        <v>2048260.3449130601</v>
      </c>
      <c r="P51" s="1">
        <v>-68345.039999999994</v>
      </c>
    </row>
    <row r="52" spans="1:16" x14ac:dyDescent="0.25">
      <c r="A52" s="9" t="str">
        <f t="shared" si="2"/>
        <v>General_Tenant_2022</v>
      </c>
      <c r="B52" s="9" t="str">
        <f t="shared" si="3"/>
        <v>General_Tenant_2022_3</v>
      </c>
      <c r="C52" s="1">
        <v>2022</v>
      </c>
      <c r="D52" s="1">
        <v>3</v>
      </c>
      <c r="E52" s="2">
        <v>44621</v>
      </c>
      <c r="F52" s="1" t="s">
        <v>7</v>
      </c>
      <c r="G52" s="1" t="s">
        <v>6</v>
      </c>
      <c r="H52" s="1">
        <v>17134511.219999999</v>
      </c>
      <c r="I52" s="1">
        <v>15778963.960000001</v>
      </c>
      <c r="J52" s="1">
        <v>701219</v>
      </c>
      <c r="K52" s="1">
        <v>2446012.875</v>
      </c>
      <c r="L52" s="1">
        <v>10801708.289999999</v>
      </c>
      <c r="M52" s="1">
        <v>10301529.26</v>
      </c>
      <c r="N52" s="1">
        <v>500179.03</v>
      </c>
      <c r="O52" s="1">
        <v>2625735.17294457</v>
      </c>
      <c r="P52" s="1">
        <v>83935</v>
      </c>
    </row>
    <row r="53" spans="1:16" x14ac:dyDescent="0.25">
      <c r="A53" s="9" t="str">
        <f t="shared" si="2"/>
        <v>General_Tenant_2022</v>
      </c>
      <c r="B53" s="9" t="str">
        <f t="shared" si="3"/>
        <v>General_Tenant_2022_4</v>
      </c>
      <c r="C53" s="1">
        <v>2022</v>
      </c>
      <c r="D53" s="1">
        <v>4</v>
      </c>
      <c r="E53" s="2">
        <v>44652</v>
      </c>
      <c r="F53" s="1" t="s">
        <v>7</v>
      </c>
      <c r="G53" s="1" t="s">
        <v>6</v>
      </c>
      <c r="H53" s="1">
        <v>16725536.6</v>
      </c>
      <c r="I53" s="1">
        <v>15888127.75</v>
      </c>
      <c r="J53" s="1">
        <v>703078</v>
      </c>
      <c r="K53" s="1">
        <v>2461864.65</v>
      </c>
      <c r="L53" s="1">
        <v>12567390.34</v>
      </c>
      <c r="M53" s="1">
        <v>12112815.33</v>
      </c>
      <c r="N53" s="1">
        <v>454575.01</v>
      </c>
      <c r="O53" s="1">
        <v>3314821.5168365398</v>
      </c>
      <c r="P53" s="1">
        <v>-553992.47</v>
      </c>
    </row>
    <row r="54" spans="1:16" x14ac:dyDescent="0.25">
      <c r="A54" s="9" t="str">
        <f t="shared" si="2"/>
        <v>General_Tenant_2022</v>
      </c>
      <c r="B54" s="9" t="str">
        <f t="shared" si="3"/>
        <v>General_Tenant_2022_5</v>
      </c>
      <c r="C54" s="1">
        <v>2022</v>
      </c>
      <c r="D54" s="1">
        <v>5</v>
      </c>
      <c r="E54" s="2">
        <v>44682</v>
      </c>
      <c r="F54" s="1" t="s">
        <v>7</v>
      </c>
      <c r="G54" s="1" t="s">
        <v>6</v>
      </c>
      <c r="H54" s="1">
        <v>17044260.469999999</v>
      </c>
      <c r="I54" s="1">
        <v>16007203.449999999</v>
      </c>
      <c r="J54" s="1">
        <v>703740</v>
      </c>
      <c r="K54" s="1">
        <v>2479365.3590000002</v>
      </c>
      <c r="L54" s="1">
        <v>11668683.310000001</v>
      </c>
      <c r="M54" s="1">
        <v>11020701.33</v>
      </c>
      <c r="N54" s="1">
        <v>647981.98</v>
      </c>
      <c r="O54" s="1">
        <v>2810415.2406447399</v>
      </c>
      <c r="P54" s="1">
        <v>-455845.56</v>
      </c>
    </row>
    <row r="55" spans="1:16" x14ac:dyDescent="0.25">
      <c r="A55" s="9" t="str">
        <f t="shared" si="2"/>
        <v>General_Tenant_2022</v>
      </c>
      <c r="B55" s="9" t="str">
        <f t="shared" si="3"/>
        <v>General_Tenant_2022_6</v>
      </c>
      <c r="C55" s="1">
        <v>2022</v>
      </c>
      <c r="D55" s="1">
        <v>6</v>
      </c>
      <c r="E55" s="2">
        <v>44713</v>
      </c>
      <c r="F55" s="1" t="s">
        <v>7</v>
      </c>
      <c r="G55" s="1" t="s">
        <v>6</v>
      </c>
      <c r="H55" s="1">
        <v>18410625.23</v>
      </c>
      <c r="I55" s="1">
        <v>16142680.789999999</v>
      </c>
      <c r="J55" s="1">
        <v>705086</v>
      </c>
      <c r="K55" s="1">
        <v>2492782.0449999999</v>
      </c>
      <c r="L55" s="1">
        <v>16184167.32</v>
      </c>
      <c r="M55" s="1">
        <v>15576728.92</v>
      </c>
      <c r="N55" s="1">
        <v>607438.4</v>
      </c>
      <c r="O55" s="1">
        <v>3878704.4841467501</v>
      </c>
      <c r="P55" s="1">
        <v>-88359.8</v>
      </c>
    </row>
    <row r="56" spans="1:16" x14ac:dyDescent="0.25">
      <c r="A56" s="9" t="str">
        <f t="shared" si="2"/>
        <v>General_Tenant_2022</v>
      </c>
      <c r="B56" s="9" t="str">
        <f t="shared" si="3"/>
        <v>General_Tenant_2022_7</v>
      </c>
      <c r="C56" s="1">
        <v>2022</v>
      </c>
      <c r="D56" s="1">
        <v>7</v>
      </c>
      <c r="E56" s="2">
        <v>44743</v>
      </c>
      <c r="F56" s="1" t="s">
        <v>7</v>
      </c>
      <c r="G56" s="1" t="s">
        <v>6</v>
      </c>
      <c r="H56" s="1">
        <v>18430515.98</v>
      </c>
      <c r="I56" s="1">
        <v>16236632.609999999</v>
      </c>
      <c r="J56" s="1">
        <v>707066</v>
      </c>
      <c r="K56" s="1">
        <v>2507393.4709999999</v>
      </c>
      <c r="L56" s="1">
        <v>9862500.6099999994</v>
      </c>
      <c r="M56" s="1">
        <v>9305478.8699999992</v>
      </c>
      <c r="N56" s="1">
        <v>557021.74</v>
      </c>
      <c r="O56" s="1">
        <v>2243769.4770184602</v>
      </c>
      <c r="P56" s="1">
        <v>756482.52</v>
      </c>
    </row>
    <row r="57" spans="1:16" x14ac:dyDescent="0.25">
      <c r="A57" s="9" t="str">
        <f t="shared" si="2"/>
        <v>General_Tenant_2022</v>
      </c>
      <c r="B57" s="9" t="str">
        <f t="shared" si="3"/>
        <v>General_Tenant_2022_8</v>
      </c>
      <c r="C57" s="1">
        <v>2022</v>
      </c>
      <c r="D57" s="1">
        <v>8</v>
      </c>
      <c r="E57" s="2">
        <v>44774</v>
      </c>
      <c r="F57" s="1" t="s">
        <v>7</v>
      </c>
      <c r="G57" s="1" t="s">
        <v>6</v>
      </c>
      <c r="H57" s="1">
        <v>19402341.809999999</v>
      </c>
      <c r="I57" s="1">
        <v>16338642.380000001</v>
      </c>
      <c r="J57" s="1">
        <v>710437</v>
      </c>
      <c r="K57" s="1">
        <v>2520310.5499999998</v>
      </c>
      <c r="L57" s="1">
        <v>14897604.08</v>
      </c>
      <c r="M57" s="1">
        <v>14393868.539999999</v>
      </c>
      <c r="N57" s="1">
        <v>503735.54</v>
      </c>
      <c r="O57" s="1">
        <v>3753578.7898340798</v>
      </c>
      <c r="P57" s="1">
        <v>136698.19</v>
      </c>
    </row>
    <row r="58" spans="1:16" x14ac:dyDescent="0.25">
      <c r="A58" s="9" t="str">
        <f t="shared" si="2"/>
        <v>General_Tenant_2022</v>
      </c>
      <c r="B58" s="9" t="str">
        <f t="shared" si="3"/>
        <v>General_Tenant_2022_9</v>
      </c>
      <c r="C58" s="1">
        <v>2022</v>
      </c>
      <c r="D58" s="1">
        <v>9</v>
      </c>
      <c r="E58" s="2">
        <v>44805</v>
      </c>
      <c r="F58" s="1" t="s">
        <v>7</v>
      </c>
      <c r="G58" s="1" t="s">
        <v>6</v>
      </c>
      <c r="H58" s="1">
        <v>17912970.129999999</v>
      </c>
      <c r="I58" s="1">
        <v>16487993.77</v>
      </c>
      <c r="J58" s="1">
        <v>715316</v>
      </c>
      <c r="K58" s="1">
        <v>2543858.6619999902</v>
      </c>
      <c r="L58" s="1">
        <v>16953570.25</v>
      </c>
      <c r="M58" s="1">
        <v>16252750.83</v>
      </c>
      <c r="N58" s="1">
        <v>700819.42</v>
      </c>
      <c r="O58" s="1">
        <v>4130285.6321129701</v>
      </c>
      <c r="P58" s="1">
        <v>-207615.76</v>
      </c>
    </row>
    <row r="59" spans="1:16" x14ac:dyDescent="0.25">
      <c r="A59" s="9" t="str">
        <f t="shared" ref="A59:A73" si="4">F59&amp;"_"&amp;G59&amp;"_"&amp;C59</f>
        <v>General_Tenant_2022</v>
      </c>
      <c r="B59" s="9" t="str">
        <f t="shared" ref="B59:B73" si="5">F59&amp;"_"&amp;G59&amp;"_"&amp;C59&amp;"_"&amp;D59</f>
        <v>General_Tenant_2022_10</v>
      </c>
      <c r="C59" s="1">
        <v>2022</v>
      </c>
      <c r="D59" s="1">
        <v>10</v>
      </c>
      <c r="E59" s="2">
        <v>44835</v>
      </c>
      <c r="F59" s="1" t="s">
        <v>7</v>
      </c>
      <c r="G59" s="1" t="s">
        <v>6</v>
      </c>
      <c r="H59" s="1">
        <v>17599186.260000002</v>
      </c>
      <c r="I59" s="1">
        <v>16630044.68</v>
      </c>
      <c r="J59" s="1">
        <v>718678</v>
      </c>
      <c r="K59" s="1">
        <v>2565295.0109999902</v>
      </c>
      <c r="L59" s="1">
        <v>11217533.779999999</v>
      </c>
      <c r="M59" s="1">
        <v>10731416.6</v>
      </c>
      <c r="N59" s="1">
        <v>486117.18</v>
      </c>
      <c r="O59" s="1">
        <v>2487498.0941246902</v>
      </c>
      <c r="P59" s="1">
        <v>46105.96</v>
      </c>
    </row>
    <row r="60" spans="1:16" x14ac:dyDescent="0.25">
      <c r="A60" s="9" t="str">
        <f t="shared" si="4"/>
        <v>General_Tenant_2022</v>
      </c>
      <c r="B60" s="9" t="str">
        <f t="shared" si="5"/>
        <v>General_Tenant_2022_11</v>
      </c>
      <c r="C60" s="1">
        <v>2022</v>
      </c>
      <c r="D60" s="1">
        <v>11</v>
      </c>
      <c r="E60" s="2">
        <v>44866</v>
      </c>
      <c r="F60" s="1" t="s">
        <v>7</v>
      </c>
      <c r="G60" s="1" t="s">
        <v>6</v>
      </c>
      <c r="H60" s="1">
        <v>16157237.99</v>
      </c>
      <c r="I60" s="1">
        <v>16760960.18</v>
      </c>
      <c r="J60" s="1">
        <v>723154</v>
      </c>
      <c r="K60" s="1">
        <v>2580782.4789999998</v>
      </c>
      <c r="L60" s="1">
        <v>12162790.74</v>
      </c>
      <c r="M60" s="1">
        <v>11678583.9</v>
      </c>
      <c r="N60" s="1">
        <v>484206.84</v>
      </c>
      <c r="O60" s="1">
        <v>2907367.29184889</v>
      </c>
      <c r="P60" s="1">
        <v>1946913.89</v>
      </c>
    </row>
    <row r="61" spans="1:16" x14ac:dyDescent="0.25">
      <c r="A61" s="9" t="str">
        <f t="shared" si="4"/>
        <v>General_Tenant_2022</v>
      </c>
      <c r="B61" s="9" t="str">
        <f t="shared" si="5"/>
        <v>General_Tenant_2022_12</v>
      </c>
      <c r="C61" s="1">
        <v>2022</v>
      </c>
      <c r="D61" s="1">
        <v>12</v>
      </c>
      <c r="E61" s="2">
        <v>44896</v>
      </c>
      <c r="F61" s="1" t="s">
        <v>7</v>
      </c>
      <c r="G61" s="1" t="s">
        <v>6</v>
      </c>
      <c r="H61" s="1">
        <v>15639270.710000001</v>
      </c>
      <c r="I61" s="1">
        <v>16885749.109999999</v>
      </c>
      <c r="J61" s="1">
        <v>726851</v>
      </c>
      <c r="K61" s="1">
        <v>2597183.6170000001</v>
      </c>
      <c r="L61" s="1">
        <v>14740880.359999999</v>
      </c>
      <c r="M61" s="1">
        <v>13696783.029999999</v>
      </c>
      <c r="N61" s="1">
        <v>1044097.33</v>
      </c>
      <c r="O61" s="1">
        <v>3552841.6748194401</v>
      </c>
      <c r="P61" s="1">
        <v>170973.82</v>
      </c>
    </row>
    <row r="62" spans="1:16" x14ac:dyDescent="0.25">
      <c r="A62" s="9" t="str">
        <f>F62&amp;"_"&amp;G62&amp;"_"&amp;C62</f>
        <v>General_Tenant_2023</v>
      </c>
      <c r="B62" s="9" t="str">
        <f t="shared" si="5"/>
        <v>General_Tenant_2023_1</v>
      </c>
      <c r="C62" s="1">
        <v>2023</v>
      </c>
      <c r="D62" s="1">
        <v>1</v>
      </c>
      <c r="E62" s="2">
        <v>44927</v>
      </c>
      <c r="F62" s="1" t="s">
        <v>7</v>
      </c>
      <c r="G62" s="1" t="s">
        <v>6</v>
      </c>
      <c r="H62" s="1">
        <v>15917061.66</v>
      </c>
      <c r="I62" s="1">
        <v>16965905.300000001</v>
      </c>
      <c r="J62" s="1">
        <v>730329</v>
      </c>
      <c r="K62" s="1">
        <v>2612502.9649999999</v>
      </c>
      <c r="L62" s="1">
        <v>27609213.539999999</v>
      </c>
      <c r="M62" s="1">
        <v>27081007.100000001</v>
      </c>
      <c r="N62" s="1">
        <v>528206.43999999994</v>
      </c>
      <c r="O62" s="1">
        <v>4044224.5055967402</v>
      </c>
      <c r="P62" s="1">
        <v>12199149.189999999</v>
      </c>
    </row>
    <row r="63" spans="1:16" x14ac:dyDescent="0.25">
      <c r="A63" s="9" t="str">
        <f t="shared" si="4"/>
        <v>General_Tenant_2023</v>
      </c>
      <c r="B63" s="9" t="str">
        <f t="shared" si="5"/>
        <v>General_Tenant_2023_2</v>
      </c>
      <c r="C63" s="1">
        <v>2023</v>
      </c>
      <c r="D63" s="1">
        <v>2</v>
      </c>
      <c r="E63" s="2">
        <v>44958</v>
      </c>
      <c r="F63" s="1" t="s">
        <v>7</v>
      </c>
      <c r="G63" s="1" t="s">
        <v>6</v>
      </c>
      <c r="H63" s="1">
        <v>15590929.140000001</v>
      </c>
      <c r="I63" s="1">
        <v>17144339.059999999</v>
      </c>
      <c r="J63" s="1">
        <v>734179</v>
      </c>
      <c r="K63" s="1">
        <v>2638671.6910000001</v>
      </c>
      <c r="L63" s="1">
        <v>7760066.8600000003</v>
      </c>
      <c r="M63" s="1">
        <v>7185870.46</v>
      </c>
      <c r="N63" s="1">
        <v>574196.4</v>
      </c>
      <c r="O63" s="1">
        <v>992638.63926652202</v>
      </c>
      <c r="P63" s="1">
        <v>-2655026.7999999998</v>
      </c>
    </row>
    <row r="64" spans="1:16" x14ac:dyDescent="0.25">
      <c r="A64" s="9" t="str">
        <f t="shared" si="4"/>
        <v>General_Tenant_2023</v>
      </c>
      <c r="B64" s="9" t="str">
        <f t="shared" si="5"/>
        <v>General_Tenant_2023_3</v>
      </c>
      <c r="C64" s="1">
        <v>2023</v>
      </c>
      <c r="D64" s="1">
        <v>3</v>
      </c>
      <c r="E64" s="2">
        <v>44986</v>
      </c>
      <c r="F64" s="1" t="s">
        <v>7</v>
      </c>
      <c r="G64" s="1" t="s">
        <v>6</v>
      </c>
      <c r="H64" s="1">
        <v>18723008.280000001</v>
      </c>
      <c r="I64" s="1">
        <v>17236557.440000001</v>
      </c>
      <c r="J64" s="1">
        <v>739034</v>
      </c>
      <c r="K64" s="1">
        <v>2653832.9109999998</v>
      </c>
      <c r="L64" s="1">
        <v>12057949.58</v>
      </c>
      <c r="M64" s="1">
        <v>11445494.359999999</v>
      </c>
      <c r="N64" s="1">
        <v>612455.22</v>
      </c>
      <c r="O64" s="1">
        <v>1652893.0872693399</v>
      </c>
      <c r="P64" s="1">
        <v>8232004.8799999999</v>
      </c>
    </row>
    <row r="65" spans="1:16" x14ac:dyDescent="0.25">
      <c r="A65" s="9" t="str">
        <f t="shared" si="4"/>
        <v>General_Tenant_2023</v>
      </c>
      <c r="B65" s="9" t="str">
        <f t="shared" si="5"/>
        <v>General_Tenant_2023_4</v>
      </c>
      <c r="C65" s="1">
        <v>2023</v>
      </c>
      <c r="D65" s="1">
        <v>4</v>
      </c>
      <c r="E65" s="2">
        <v>45017</v>
      </c>
      <c r="F65" s="1" t="s">
        <v>7</v>
      </c>
      <c r="G65" s="1" t="s">
        <v>6</v>
      </c>
      <c r="H65" s="1">
        <v>18304788.940000001</v>
      </c>
      <c r="I65" s="1">
        <v>17379518.800000001</v>
      </c>
      <c r="J65" s="1">
        <v>742520</v>
      </c>
      <c r="K65" s="1">
        <v>2675695.5049999999</v>
      </c>
      <c r="L65" s="1">
        <v>14271397.84</v>
      </c>
      <c r="M65" s="1">
        <v>13726601.02</v>
      </c>
      <c r="N65" s="1">
        <v>544796.81999999995</v>
      </c>
      <c r="O65" s="1">
        <v>2165817.4782072501</v>
      </c>
      <c r="P65" s="1">
        <v>-3580646.73</v>
      </c>
    </row>
    <row r="66" spans="1:16" x14ac:dyDescent="0.25">
      <c r="A66" s="9" t="str">
        <f t="shared" si="4"/>
        <v>General_Tenant_2023</v>
      </c>
      <c r="B66" s="9" t="str">
        <f t="shared" si="5"/>
        <v>General_Tenant_2023_5</v>
      </c>
      <c r="C66" s="1">
        <v>2023</v>
      </c>
      <c r="D66" s="1">
        <v>5</v>
      </c>
      <c r="E66" s="2">
        <v>45047</v>
      </c>
      <c r="F66" s="1" t="s">
        <v>7</v>
      </c>
      <c r="G66" s="1" t="s">
        <v>6</v>
      </c>
      <c r="H66" s="1">
        <v>19366553.260000002</v>
      </c>
      <c r="I66" s="1">
        <v>17520039.309999999</v>
      </c>
      <c r="J66" s="1">
        <v>746771</v>
      </c>
      <c r="K66" s="1">
        <v>2690859.4819999901</v>
      </c>
      <c r="L66" s="1">
        <v>13607504.859999999</v>
      </c>
      <c r="M66" s="1">
        <v>12984724.33</v>
      </c>
      <c r="N66" s="1">
        <v>622780.53</v>
      </c>
      <c r="O66" s="1">
        <v>2065781.90273163</v>
      </c>
      <c r="P66" s="1">
        <v>-1268779.53</v>
      </c>
    </row>
    <row r="67" spans="1:16" x14ac:dyDescent="0.25">
      <c r="A67" s="9" t="str">
        <f t="shared" si="4"/>
        <v>General_Tenant_2023</v>
      </c>
      <c r="B67" s="9" t="str">
        <f t="shared" si="5"/>
        <v>General_Tenant_2023_6</v>
      </c>
      <c r="C67" s="1">
        <v>2023</v>
      </c>
      <c r="D67" s="1">
        <v>6</v>
      </c>
      <c r="E67" s="2">
        <v>45078</v>
      </c>
      <c r="F67" s="1" t="s">
        <v>7</v>
      </c>
      <c r="G67" s="1" t="s">
        <v>6</v>
      </c>
      <c r="H67" s="1">
        <v>17597117.98</v>
      </c>
      <c r="I67" s="1">
        <v>17598861.899999999</v>
      </c>
      <c r="J67" s="1">
        <v>736099</v>
      </c>
      <c r="K67" s="1">
        <v>2693173.236</v>
      </c>
      <c r="L67" s="1">
        <v>13657789.359999999</v>
      </c>
      <c r="M67" s="1">
        <v>13144656.82</v>
      </c>
      <c r="N67" s="1">
        <v>513132.54</v>
      </c>
      <c r="O67" s="1">
        <v>1989874.95812255</v>
      </c>
      <c r="P67" s="1">
        <v>-1450229.22</v>
      </c>
    </row>
    <row r="68" spans="1:16" x14ac:dyDescent="0.25">
      <c r="A68" s="9" t="str">
        <f t="shared" si="4"/>
        <v>General_Tenant_2023</v>
      </c>
      <c r="B68" s="9" t="str">
        <f t="shared" si="5"/>
        <v>General_Tenant_2023_7</v>
      </c>
      <c r="C68" s="1">
        <v>2023</v>
      </c>
      <c r="D68" s="1">
        <v>7</v>
      </c>
      <c r="E68" s="2">
        <v>45108</v>
      </c>
      <c r="F68" s="1" t="s">
        <v>7</v>
      </c>
      <c r="G68" s="1" t="s">
        <v>6</v>
      </c>
      <c r="H68" s="1">
        <v>16180373.810000001</v>
      </c>
      <c r="I68" s="1">
        <v>17411004.940000001</v>
      </c>
      <c r="J68" s="1">
        <v>719600</v>
      </c>
      <c r="K68" s="1">
        <v>2655194.9989999998</v>
      </c>
      <c r="L68" s="1">
        <v>12617498.140000001</v>
      </c>
      <c r="M68" s="1">
        <v>12125880.23</v>
      </c>
      <c r="N68" s="1">
        <v>491617.91</v>
      </c>
      <c r="O68" s="1">
        <v>1940367.3537868101</v>
      </c>
      <c r="P68" s="1">
        <v>-549133.56000000006</v>
      </c>
    </row>
    <row r="69" spans="1:16" x14ac:dyDescent="0.25">
      <c r="A69" s="9" t="str">
        <f t="shared" si="4"/>
        <v>General_Tenant_2023</v>
      </c>
      <c r="B69" s="9" t="str">
        <f t="shared" si="5"/>
        <v>General_Tenant_2023_8</v>
      </c>
      <c r="C69" s="1">
        <v>2023</v>
      </c>
      <c r="D69" s="1">
        <v>8</v>
      </c>
      <c r="E69" s="2">
        <v>45139</v>
      </c>
      <c r="F69" s="1" t="s">
        <v>7</v>
      </c>
      <c r="G69" s="1" t="s">
        <v>6</v>
      </c>
      <c r="H69" s="1">
        <v>17123222.629999999</v>
      </c>
      <c r="I69" s="1">
        <v>17239396.359999999</v>
      </c>
      <c r="J69" s="1">
        <v>703382</v>
      </c>
      <c r="K69" s="1">
        <v>2617334.0060000098</v>
      </c>
      <c r="L69" s="1">
        <v>15771480.279999999</v>
      </c>
      <c r="M69" s="1">
        <v>15238042.300000001</v>
      </c>
      <c r="N69" s="1">
        <v>533437.98</v>
      </c>
      <c r="O69" s="1">
        <v>2298908.9312991798</v>
      </c>
      <c r="P69" s="1">
        <v>4733995.3600000003</v>
      </c>
    </row>
    <row r="70" spans="1:16" x14ac:dyDescent="0.25">
      <c r="A70" s="9" t="str">
        <f t="shared" si="4"/>
        <v>General_Tenant_2023</v>
      </c>
      <c r="B70" s="9" t="str">
        <f t="shared" si="5"/>
        <v>General_Tenant_2023_9</v>
      </c>
      <c r="C70" s="1">
        <v>2023</v>
      </c>
      <c r="D70" s="1">
        <v>9</v>
      </c>
      <c r="E70" s="2">
        <v>45170</v>
      </c>
      <c r="F70" s="1" t="s">
        <v>7</v>
      </c>
      <c r="G70" s="1" t="s">
        <v>6</v>
      </c>
      <c r="H70" s="1">
        <v>15877448.76</v>
      </c>
      <c r="I70" s="1">
        <v>17077536.850000001</v>
      </c>
      <c r="J70" s="1">
        <v>689604</v>
      </c>
      <c r="K70" s="1">
        <v>2585170.9849999999</v>
      </c>
      <c r="L70" s="1">
        <v>20806333.350000001</v>
      </c>
      <c r="M70" s="1">
        <v>20291885.260000002</v>
      </c>
      <c r="N70" s="1">
        <v>514448.09</v>
      </c>
      <c r="O70" s="1">
        <v>3131724.2374137701</v>
      </c>
      <c r="P70" s="1">
        <v>9876410.8599999994</v>
      </c>
    </row>
    <row r="71" spans="1:16" x14ac:dyDescent="0.25">
      <c r="A71" s="9" t="str">
        <f t="shared" si="4"/>
        <v>General_Tenant_2023</v>
      </c>
      <c r="B71" s="9" t="str">
        <f t="shared" si="5"/>
        <v>General_Tenant_2023_10</v>
      </c>
      <c r="C71" s="1">
        <v>2023</v>
      </c>
      <c r="D71" s="1">
        <v>10</v>
      </c>
      <c r="E71" s="2">
        <v>45200</v>
      </c>
      <c r="F71" s="1" t="s">
        <v>7</v>
      </c>
      <c r="G71" s="1" t="s">
        <v>6</v>
      </c>
      <c r="H71" s="1">
        <v>15619330.640000001</v>
      </c>
      <c r="I71" s="1">
        <v>16924011.149999999</v>
      </c>
      <c r="J71" s="1">
        <v>674961</v>
      </c>
      <c r="K71" s="1">
        <v>2553088.4890000098</v>
      </c>
      <c r="L71" s="1">
        <v>9620264.1500000004</v>
      </c>
      <c r="M71" s="1">
        <v>9025841.5899999999</v>
      </c>
      <c r="N71" s="1">
        <v>594422.56000000006</v>
      </c>
      <c r="O71" s="1">
        <v>1166287.96946414</v>
      </c>
      <c r="P71" s="1">
        <v>1195389.26</v>
      </c>
    </row>
    <row r="72" spans="1:16" x14ac:dyDescent="0.25">
      <c r="A72" s="9" t="str">
        <f t="shared" si="4"/>
        <v>General_Tenant_2023</v>
      </c>
      <c r="B72" s="9" t="str">
        <f t="shared" si="5"/>
        <v>General_Tenant_2023_11</v>
      </c>
      <c r="C72" s="1">
        <v>2023</v>
      </c>
      <c r="D72" s="1">
        <v>11</v>
      </c>
      <c r="E72" s="2">
        <v>45231</v>
      </c>
      <c r="F72" s="1" t="s">
        <v>7</v>
      </c>
      <c r="G72" s="1" t="s">
        <v>6</v>
      </c>
      <c r="H72" s="1">
        <v>14482505.93</v>
      </c>
      <c r="I72" s="1">
        <v>16803977.82</v>
      </c>
      <c r="J72" s="1">
        <v>662802</v>
      </c>
      <c r="K72" s="1">
        <v>2523456.8800000101</v>
      </c>
      <c r="L72" s="1">
        <v>11243112.720000001</v>
      </c>
      <c r="M72" s="1">
        <v>10730334.189999999</v>
      </c>
      <c r="N72" s="1">
        <v>512778.53</v>
      </c>
      <c r="O72" s="1">
        <v>1565218.0586395799</v>
      </c>
      <c r="P72" s="1">
        <v>-241215.72</v>
      </c>
    </row>
    <row r="73" spans="1:16" x14ac:dyDescent="0.25">
      <c r="A73" s="9" t="str">
        <f t="shared" si="4"/>
        <v>General_Tenant_2023</v>
      </c>
      <c r="B73" s="9" t="str">
        <f t="shared" si="5"/>
        <v>General_Tenant_2023_12</v>
      </c>
      <c r="C73" s="1">
        <v>2023</v>
      </c>
      <c r="D73" s="1">
        <v>12</v>
      </c>
      <c r="E73" s="2">
        <v>45261</v>
      </c>
      <c r="F73" s="1" t="s">
        <v>7</v>
      </c>
      <c r="G73" s="1" t="s">
        <v>6</v>
      </c>
      <c r="H73" s="1">
        <v>14490151.43</v>
      </c>
      <c r="I73" s="1">
        <v>16726930.300000001</v>
      </c>
      <c r="J73" s="1">
        <v>653272</v>
      </c>
      <c r="K73" s="1">
        <v>2502808.16300001</v>
      </c>
      <c r="L73" s="1">
        <v>14020302.869999999</v>
      </c>
      <c r="M73" s="1">
        <v>11200672.630000001</v>
      </c>
      <c r="N73" s="1">
        <v>2819630.24</v>
      </c>
      <c r="O73" s="1">
        <v>1671724.9582024801</v>
      </c>
      <c r="P73" s="1">
        <v>1112535.51</v>
      </c>
    </row>
    <row r="80" spans="1:16" x14ac:dyDescent="0.25">
      <c r="J80" s="73"/>
      <c r="K80" s="73"/>
      <c r="L80" s="73"/>
      <c r="M80" s="73"/>
      <c r="N80" s="73"/>
    </row>
    <row r="81" spans="10:14" x14ac:dyDescent="0.25">
      <c r="J81" s="73"/>
      <c r="K81" s="73"/>
      <c r="L81" s="73"/>
      <c r="M81" s="73"/>
      <c r="N81" s="73"/>
    </row>
    <row r="82" spans="10:14" x14ac:dyDescent="0.25">
      <c r="J82" s="73"/>
      <c r="K82" s="73"/>
      <c r="L82" s="73"/>
      <c r="M82" s="73"/>
      <c r="N82" s="73"/>
    </row>
  </sheetData>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2BEB7-4B2F-449D-9108-B18E7A98AF2A}">
  <sheetPr>
    <tabColor rgb="FF92D050"/>
  </sheetPr>
  <dimension ref="A1:V21"/>
  <sheetViews>
    <sheetView zoomScaleNormal="100" workbookViewId="0">
      <selection activeCell="E41" sqref="E41"/>
    </sheetView>
  </sheetViews>
  <sheetFormatPr defaultRowHeight="15" x14ac:dyDescent="0.25"/>
  <cols>
    <col min="1" max="1" width="4.7109375" style="9" customWidth="1"/>
    <col min="2" max="2" width="12.140625" customWidth="1"/>
    <col min="3" max="3" width="14.42578125" customWidth="1"/>
    <col min="4" max="4" width="10.5703125" customWidth="1"/>
    <col min="9" max="9" width="11.5703125" customWidth="1"/>
    <col min="10" max="11" width="10.42578125" bestFit="1" customWidth="1"/>
    <col min="16" max="16" width="15.140625" bestFit="1" customWidth="1"/>
    <col min="17" max="17" width="19.28515625" bestFit="1" customWidth="1"/>
    <col min="18" max="18" width="6.85546875" bestFit="1" customWidth="1"/>
    <col min="19" max="19" width="12" bestFit="1" customWidth="1"/>
  </cols>
  <sheetData>
    <row r="1" spans="1:22" x14ac:dyDescent="0.25">
      <c r="A1" s="114" t="s">
        <v>129</v>
      </c>
      <c r="J1" s="80" t="s">
        <v>117</v>
      </c>
    </row>
    <row r="3" spans="1:22" x14ac:dyDescent="0.25">
      <c r="B3" s="5" t="s">
        <v>127</v>
      </c>
      <c r="C3" s="5" t="s">
        <v>112</v>
      </c>
      <c r="D3" s="5" t="s">
        <v>0</v>
      </c>
      <c r="E3" s="5" t="s">
        <v>13</v>
      </c>
      <c r="J3">
        <v>2024</v>
      </c>
      <c r="K3">
        <v>2025</v>
      </c>
    </row>
    <row r="4" spans="1:22" x14ac:dyDescent="0.25">
      <c r="A4" s="9" t="str">
        <f t="shared" ref="A4:A21" si="0">B4&amp;"_"&amp;C4&amp;"_"&amp;D4</f>
        <v>General_Non-Tenant_2023</v>
      </c>
      <c r="B4" s="6" t="s">
        <v>7</v>
      </c>
      <c r="C4" s="6" t="s">
        <v>5</v>
      </c>
      <c r="D4" s="7">
        <v>2023</v>
      </c>
      <c r="E4" s="8">
        <v>0</v>
      </c>
      <c r="I4" t="s">
        <v>5</v>
      </c>
      <c r="J4" s="102">
        <v>15000</v>
      </c>
      <c r="K4" s="102">
        <v>15000</v>
      </c>
    </row>
    <row r="5" spans="1:22" x14ac:dyDescent="0.25">
      <c r="A5" s="9" t="str">
        <f t="shared" si="0"/>
        <v>General_Non-Tenant_2024</v>
      </c>
      <c r="B5" s="6" t="s">
        <v>7</v>
      </c>
      <c r="C5" s="6" t="s">
        <v>5</v>
      </c>
      <c r="D5" s="6">
        <f>D4+1</f>
        <v>2024</v>
      </c>
      <c r="E5" s="100">
        <f>-54879/1236452</f>
        <v>-4.4384254301824896E-2</v>
      </c>
      <c r="I5" t="s">
        <v>4</v>
      </c>
      <c r="J5" s="102">
        <v>21120</v>
      </c>
      <c r="K5" s="102">
        <v>21120</v>
      </c>
    </row>
    <row r="6" spans="1:22" x14ac:dyDescent="0.25">
      <c r="A6" s="9" t="str">
        <f t="shared" si="0"/>
        <v>General_Non-Tenant_2025</v>
      </c>
      <c r="B6" s="6" t="s">
        <v>7</v>
      </c>
      <c r="C6" s="6" t="s">
        <v>5</v>
      </c>
      <c r="D6" s="6">
        <f>D5+1</f>
        <v>2025</v>
      </c>
      <c r="E6" s="100">
        <f>E5</f>
        <v>-4.4384254301824896E-2</v>
      </c>
    </row>
    <row r="7" spans="1:22" x14ac:dyDescent="0.25">
      <c r="A7" s="9" t="str">
        <f t="shared" si="0"/>
        <v>General_Non-Tenant_2026</v>
      </c>
      <c r="B7" s="6" t="s">
        <v>7</v>
      </c>
      <c r="C7" s="6" t="s">
        <v>5</v>
      </c>
      <c r="D7" s="6">
        <f>D6+1</f>
        <v>2026</v>
      </c>
      <c r="E7" s="100">
        <f>E6</f>
        <v>-4.4384254301824896E-2</v>
      </c>
    </row>
    <row r="8" spans="1:22" x14ac:dyDescent="0.25">
      <c r="A8" s="9" t="str">
        <f t="shared" si="0"/>
        <v>General_Non-Tenant_2027</v>
      </c>
      <c r="B8" s="6" t="s">
        <v>7</v>
      </c>
      <c r="C8" s="6" t="s">
        <v>5</v>
      </c>
      <c r="D8" s="6">
        <f>D7+1</f>
        <v>2027</v>
      </c>
      <c r="E8" s="100">
        <f>E7</f>
        <v>-4.4384254301824896E-2</v>
      </c>
    </row>
    <row r="9" spans="1:22" x14ac:dyDescent="0.25">
      <c r="A9" s="9" t="str">
        <f t="shared" si="0"/>
        <v>General_Non-Tenant_2028</v>
      </c>
      <c r="B9" s="6" t="s">
        <v>7</v>
      </c>
      <c r="C9" s="6" t="s">
        <v>5</v>
      </c>
      <c r="D9" s="6">
        <f>D8+1</f>
        <v>2028</v>
      </c>
      <c r="E9" s="100">
        <f>E8</f>
        <v>-4.4384254301824896E-2</v>
      </c>
    </row>
    <row r="10" spans="1:22" x14ac:dyDescent="0.25">
      <c r="A10" s="9" t="str">
        <f t="shared" si="0"/>
        <v>General_Tenant_2023</v>
      </c>
      <c r="B10" s="6" t="s">
        <v>7</v>
      </c>
      <c r="C10" s="6" t="s">
        <v>6</v>
      </c>
      <c r="D10" s="6">
        <f>$D$4</f>
        <v>2023</v>
      </c>
      <c r="E10" s="8">
        <v>0</v>
      </c>
      <c r="H10" s="145" t="s">
        <v>140</v>
      </c>
      <c r="I10" s="146"/>
      <c r="J10" s="146"/>
      <c r="K10" s="146"/>
      <c r="L10" s="146"/>
      <c r="M10" s="146"/>
      <c r="N10" s="146"/>
      <c r="O10" s="146"/>
      <c r="P10" s="146"/>
      <c r="Q10" s="146"/>
      <c r="R10" s="146"/>
      <c r="S10" s="146"/>
      <c r="T10" s="146"/>
      <c r="U10" s="146"/>
      <c r="V10" s="147"/>
    </row>
    <row r="11" spans="1:22" x14ac:dyDescent="0.25">
      <c r="A11" s="9" t="str">
        <f t="shared" si="0"/>
        <v>General_Tenant_2024</v>
      </c>
      <c r="B11" s="6" t="s">
        <v>7</v>
      </c>
      <c r="C11" s="6" t="s">
        <v>6</v>
      </c>
      <c r="D11" s="6">
        <f>$D$5</f>
        <v>2024</v>
      </c>
      <c r="E11" s="100">
        <f>-155186/726851</f>
        <v>-0.21350455595438406</v>
      </c>
      <c r="H11" s="165" t="s">
        <v>210</v>
      </c>
      <c r="I11" s="166"/>
      <c r="J11" s="166"/>
      <c r="K11" s="166"/>
      <c r="L11" s="166"/>
      <c r="M11" s="166"/>
      <c r="N11" s="166"/>
      <c r="O11" s="166"/>
      <c r="P11" s="166"/>
      <c r="Q11" s="166"/>
      <c r="R11" s="166"/>
      <c r="S11" s="166"/>
      <c r="T11" s="166"/>
      <c r="U11" s="166"/>
      <c r="V11" s="167"/>
    </row>
    <row r="12" spans="1:22" x14ac:dyDescent="0.25">
      <c r="A12" s="9" t="str">
        <f t="shared" si="0"/>
        <v>General_Tenant_2025</v>
      </c>
      <c r="B12" s="6" t="s">
        <v>7</v>
      </c>
      <c r="C12" s="6" t="s">
        <v>6</v>
      </c>
      <c r="D12" s="6">
        <f>$D$6</f>
        <v>2025</v>
      </c>
      <c r="E12" s="100">
        <f>E11</f>
        <v>-0.21350455595438406</v>
      </c>
      <c r="H12" s="142"/>
    </row>
    <row r="13" spans="1:22" x14ac:dyDescent="0.25">
      <c r="A13" s="9" t="str">
        <f t="shared" si="0"/>
        <v>General_Tenant_2026</v>
      </c>
      <c r="B13" s="6" t="s">
        <v>7</v>
      </c>
      <c r="C13" s="6" t="s">
        <v>6</v>
      </c>
      <c r="D13" s="6">
        <f>$D$7</f>
        <v>2026</v>
      </c>
      <c r="E13" s="100">
        <f>E12</f>
        <v>-0.21350455595438406</v>
      </c>
    </row>
    <row r="14" spans="1:22" x14ac:dyDescent="0.25">
      <c r="A14" s="9" t="str">
        <f t="shared" si="0"/>
        <v>General_Tenant_2027</v>
      </c>
      <c r="B14" s="6" t="s">
        <v>7</v>
      </c>
      <c r="C14" s="6" t="s">
        <v>6</v>
      </c>
      <c r="D14" s="6">
        <f>$D$8</f>
        <v>2027</v>
      </c>
      <c r="E14" s="100">
        <f>E13</f>
        <v>-0.21350455595438406</v>
      </c>
    </row>
    <row r="15" spans="1:22" x14ac:dyDescent="0.25">
      <c r="A15" s="9" t="str">
        <f t="shared" si="0"/>
        <v>General_Tenant_2028</v>
      </c>
      <c r="B15" s="6" t="s">
        <v>7</v>
      </c>
      <c r="C15" s="6" t="s">
        <v>6</v>
      </c>
      <c r="D15" s="6">
        <f>$D$9</f>
        <v>2028</v>
      </c>
      <c r="E15" s="100">
        <f>E14</f>
        <v>-0.21350455595438406</v>
      </c>
    </row>
    <row r="16" spans="1:22" x14ac:dyDescent="0.25">
      <c r="A16" s="9" t="str">
        <f t="shared" si="0"/>
        <v>General_All Other_2023</v>
      </c>
      <c r="B16" s="6" t="s">
        <v>7</v>
      </c>
      <c r="C16" s="6" t="s">
        <v>4</v>
      </c>
      <c r="D16" s="6">
        <f>$D$4</f>
        <v>2023</v>
      </c>
      <c r="E16" s="8">
        <v>0</v>
      </c>
    </row>
    <row r="17" spans="1:5" x14ac:dyDescent="0.25">
      <c r="A17" s="9" t="str">
        <f t="shared" si="0"/>
        <v>General_All Other_2024</v>
      </c>
      <c r="B17" s="6" t="s">
        <v>7</v>
      </c>
      <c r="C17" s="6" t="s">
        <v>4</v>
      </c>
      <c r="D17" s="6">
        <f>$D$5</f>
        <v>2024</v>
      </c>
      <c r="E17" s="100">
        <f>-77305/1279008</f>
        <v>-6.0441373314318599E-2</v>
      </c>
    </row>
    <row r="18" spans="1:5" x14ac:dyDescent="0.25">
      <c r="A18" s="9" t="str">
        <f t="shared" si="0"/>
        <v>General_All Other_2025</v>
      </c>
      <c r="B18" s="6" t="s">
        <v>7</v>
      </c>
      <c r="C18" s="6" t="s">
        <v>4</v>
      </c>
      <c r="D18" s="6">
        <f>$D$6</f>
        <v>2025</v>
      </c>
      <c r="E18" s="100">
        <f>E17</f>
        <v>-6.0441373314318599E-2</v>
      </c>
    </row>
    <row r="19" spans="1:5" x14ac:dyDescent="0.25">
      <c r="A19" s="9" t="str">
        <f t="shared" si="0"/>
        <v>General_All Other_2026</v>
      </c>
      <c r="B19" s="6" t="s">
        <v>7</v>
      </c>
      <c r="C19" s="6" t="s">
        <v>4</v>
      </c>
      <c r="D19" s="6">
        <f>$D$7</f>
        <v>2026</v>
      </c>
      <c r="E19" s="100">
        <f>E18</f>
        <v>-6.0441373314318599E-2</v>
      </c>
    </row>
    <row r="20" spans="1:5" x14ac:dyDescent="0.25">
      <c r="A20" s="9" t="str">
        <f t="shared" si="0"/>
        <v>General_All Other_2027</v>
      </c>
      <c r="B20" s="6" t="s">
        <v>7</v>
      </c>
      <c r="C20" s="6" t="s">
        <v>4</v>
      </c>
      <c r="D20" s="6">
        <f>$D$8</f>
        <v>2027</v>
      </c>
      <c r="E20" s="100">
        <f>E19</f>
        <v>-6.0441373314318599E-2</v>
      </c>
    </row>
    <row r="21" spans="1:5" x14ac:dyDescent="0.25">
      <c r="A21" s="9" t="str">
        <f t="shared" si="0"/>
        <v>General_All Other_2028</v>
      </c>
      <c r="B21" s="6" t="s">
        <v>7</v>
      </c>
      <c r="C21" s="6" t="s">
        <v>4</v>
      </c>
      <c r="D21" s="6">
        <f>$D$9</f>
        <v>2028</v>
      </c>
      <c r="E21" s="100">
        <f>E20</f>
        <v>-6.0441373314318599E-2</v>
      </c>
    </row>
  </sheetData>
  <mergeCells count="1">
    <mergeCell ref="H11:V11"/>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CC8CB-B545-4051-BE33-8B5CD27D0E4E}">
  <sheetPr>
    <tabColor rgb="FF92D050"/>
  </sheetPr>
  <dimension ref="A1:O15"/>
  <sheetViews>
    <sheetView zoomScaleNormal="100" workbookViewId="0">
      <selection activeCell="D42" sqref="D42"/>
    </sheetView>
  </sheetViews>
  <sheetFormatPr defaultColWidth="9.140625" defaultRowHeight="15" x14ac:dyDescent="0.25"/>
  <cols>
    <col min="1" max="1" width="11.5703125" style="98" bestFit="1" customWidth="1"/>
    <col min="2" max="2" width="9.140625" style="98"/>
    <col min="3" max="3" width="16.140625" style="98" bestFit="1" customWidth="1"/>
    <col min="4" max="4" width="15" style="98" bestFit="1" customWidth="1"/>
    <col min="5" max="5" width="9.140625" style="98"/>
    <col min="6" max="6" width="11.5703125" style="98" bestFit="1" customWidth="1"/>
    <col min="7" max="7" width="14.85546875" style="98" bestFit="1" customWidth="1"/>
    <col min="8" max="11" width="9.140625" style="98"/>
    <col min="12" max="12" width="24.7109375" style="98" bestFit="1" customWidth="1"/>
    <col min="13" max="13" width="24.140625" style="98" bestFit="1" customWidth="1"/>
    <col min="14" max="14" width="16" style="98" bestFit="1" customWidth="1"/>
    <col min="15" max="15" width="13.7109375" style="98" customWidth="1"/>
    <col min="16" max="16384" width="9.140625" style="98"/>
  </cols>
  <sheetData>
    <row r="1" spans="1:15" x14ac:dyDescent="0.25">
      <c r="C1" s="168" t="s">
        <v>107</v>
      </c>
      <c r="D1" s="168"/>
    </row>
    <row r="2" spans="1:15" x14ac:dyDescent="0.25">
      <c r="A2" s="98" t="s">
        <v>108</v>
      </c>
      <c r="B2" s="98" t="s">
        <v>109</v>
      </c>
      <c r="C2" s="98" t="s">
        <v>110</v>
      </c>
      <c r="D2" s="98" t="s">
        <v>111</v>
      </c>
      <c r="F2" s="98" t="s">
        <v>112</v>
      </c>
      <c r="G2" s="98" t="s">
        <v>10</v>
      </c>
      <c r="L2" s="119" t="s">
        <v>196</v>
      </c>
      <c r="M2" s="119" t="s">
        <v>197</v>
      </c>
      <c r="N2" s="119" t="s">
        <v>198</v>
      </c>
      <c r="O2" s="120" t="s">
        <v>199</v>
      </c>
    </row>
    <row r="3" spans="1:15" x14ac:dyDescent="0.25">
      <c r="A3" s="98" t="s">
        <v>5</v>
      </c>
      <c r="C3" s="99">
        <v>45658</v>
      </c>
      <c r="D3" s="100">
        <v>0.3</v>
      </c>
      <c r="F3" s="98" t="s">
        <v>5</v>
      </c>
      <c r="G3" s="96">
        <v>2.5000000000000001E-2</v>
      </c>
      <c r="H3" s="116"/>
      <c r="L3" s="121" t="s">
        <v>200</v>
      </c>
      <c r="M3" s="122">
        <v>0.01</v>
      </c>
      <c r="N3" s="123">
        <v>468937</v>
      </c>
      <c r="O3" s="124">
        <f>N3/SUM($N$3:$N$4)</f>
        <v>0.75613291667875993</v>
      </c>
    </row>
    <row r="4" spans="1:15" x14ac:dyDescent="0.25">
      <c r="A4" s="98" t="s">
        <v>113</v>
      </c>
      <c r="C4" s="99">
        <v>45658</v>
      </c>
      <c r="D4" s="100">
        <v>0.38</v>
      </c>
      <c r="F4" s="98" t="s">
        <v>6</v>
      </c>
      <c r="G4" s="96">
        <v>1.7000000000000001E-2</v>
      </c>
      <c r="L4" s="121" t="s">
        <v>201</v>
      </c>
      <c r="M4" s="125">
        <v>0.04</v>
      </c>
      <c r="N4" s="126">
        <v>151241</v>
      </c>
      <c r="O4" s="127">
        <f>N4/SUM($N$3:$N$4)</f>
        <v>0.24386708332124002</v>
      </c>
    </row>
    <row r="5" spans="1:15" x14ac:dyDescent="0.25">
      <c r="A5" s="98" t="s">
        <v>114</v>
      </c>
      <c r="C5" s="99">
        <v>45658</v>
      </c>
      <c r="D5" s="100">
        <v>0.53600000000000003</v>
      </c>
      <c r="F5" s="98" t="s">
        <v>4</v>
      </c>
      <c r="G5" s="96">
        <v>3.5000000000000003E-2</v>
      </c>
      <c r="L5" s="128" t="s">
        <v>202</v>
      </c>
      <c r="M5" s="129">
        <f>SUMPRODUCT(M3:M4,O3:O4)</f>
        <v>1.7316012499637198E-2</v>
      </c>
      <c r="N5" s="130" t="s">
        <v>203</v>
      </c>
      <c r="O5" s="131" t="s">
        <v>203</v>
      </c>
    </row>
    <row r="6" spans="1:15" x14ac:dyDescent="0.25">
      <c r="A6" s="98" t="s">
        <v>115</v>
      </c>
      <c r="C6" s="99">
        <v>45658</v>
      </c>
      <c r="D6" s="100">
        <v>0.55000000000000004</v>
      </c>
    </row>
    <row r="7" spans="1:15" x14ac:dyDescent="0.25">
      <c r="A7" s="98" t="s">
        <v>116</v>
      </c>
      <c r="C7" s="99">
        <v>45658</v>
      </c>
      <c r="D7" s="100">
        <v>0.55000000000000004</v>
      </c>
    </row>
    <row r="8" spans="1:15" x14ac:dyDescent="0.25">
      <c r="A8" s="98" t="s">
        <v>6</v>
      </c>
      <c r="C8" s="99">
        <v>45658</v>
      </c>
      <c r="D8" s="164">
        <v>0.41599999999999998</v>
      </c>
      <c r="L8" s="119" t="s">
        <v>196</v>
      </c>
      <c r="M8" s="119" t="s">
        <v>197</v>
      </c>
      <c r="N8" s="119" t="s">
        <v>198</v>
      </c>
      <c r="O8" s="120" t="s">
        <v>199</v>
      </c>
    </row>
    <row r="9" spans="1:15" x14ac:dyDescent="0.25">
      <c r="L9" s="121" t="s">
        <v>204</v>
      </c>
      <c r="M9" s="122">
        <v>0.03</v>
      </c>
      <c r="N9" s="123">
        <v>261124</v>
      </c>
      <c r="O9" s="124">
        <f>N9/SUM($N$9:$N$12)</f>
        <v>0.31589172841373053</v>
      </c>
    </row>
    <row r="10" spans="1:15" x14ac:dyDescent="0.25">
      <c r="L10" s="121" t="s">
        <v>114</v>
      </c>
      <c r="M10" s="125">
        <v>2.4E-2</v>
      </c>
      <c r="N10" s="126">
        <v>450740</v>
      </c>
      <c r="O10" s="132">
        <f>N10/SUM($N$9:$N$12)</f>
        <v>0.54527748374414031</v>
      </c>
    </row>
    <row r="11" spans="1:15" x14ac:dyDescent="0.25">
      <c r="L11" s="121" t="s">
        <v>115</v>
      </c>
      <c r="M11" s="125">
        <v>9.0999999999999998E-2</v>
      </c>
      <c r="N11" s="126">
        <v>102305</v>
      </c>
      <c r="O11" s="132">
        <f>N11/SUM($N$9:$N$12)</f>
        <v>0.1237622864055648</v>
      </c>
    </row>
    <row r="12" spans="1:15" x14ac:dyDescent="0.25">
      <c r="L12" s="121" t="s">
        <v>207</v>
      </c>
      <c r="M12" s="125">
        <v>6.0999999999999999E-2</v>
      </c>
      <c r="N12" s="126">
        <v>12456</v>
      </c>
      <c r="O12" s="127">
        <f>N12/SUM($N$9:$N$12)</f>
        <v>1.5068501436564343E-2</v>
      </c>
    </row>
    <row r="13" spans="1:15" x14ac:dyDescent="0.25">
      <c r="L13" s="128" t="s">
        <v>4</v>
      </c>
      <c r="M13" s="129">
        <f>SUMPRODUCT(M9:M12,O9:O12)</f>
        <v>3.4744958112808103E-2</v>
      </c>
      <c r="N13" s="130" t="s">
        <v>203</v>
      </c>
      <c r="O13" s="131" t="s">
        <v>203</v>
      </c>
    </row>
    <row r="14" spans="1:15" x14ac:dyDescent="0.25">
      <c r="A14" s="148" t="s">
        <v>140</v>
      </c>
      <c r="B14" s="149"/>
      <c r="C14" s="149"/>
      <c r="D14" s="149"/>
      <c r="E14" s="149"/>
      <c r="F14" s="150"/>
    </row>
    <row r="15" spans="1:15" x14ac:dyDescent="0.25">
      <c r="A15" s="169" t="s">
        <v>209</v>
      </c>
      <c r="B15" s="170"/>
      <c r="C15" s="170"/>
      <c r="D15" s="170"/>
      <c r="E15" s="170"/>
      <c r="F15" s="171"/>
    </row>
  </sheetData>
  <mergeCells count="2">
    <mergeCell ref="C1:D1"/>
    <mergeCell ref="A15:F15"/>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03A7D-31C4-45CF-B5F0-20A91DF93743}">
  <sheetPr>
    <tabColor rgb="FF92D050"/>
  </sheetPr>
  <dimension ref="A1:V33"/>
  <sheetViews>
    <sheetView topLeftCell="K7" zoomScaleNormal="100" workbookViewId="0">
      <selection activeCell="P44" sqref="P44"/>
    </sheetView>
  </sheetViews>
  <sheetFormatPr defaultRowHeight="15" x14ac:dyDescent="0.25"/>
  <cols>
    <col min="1" max="1" width="14" customWidth="1"/>
    <col min="2" max="2" width="16.5703125" customWidth="1"/>
    <col min="3" max="3" width="14.28515625" customWidth="1"/>
    <col min="4" max="4" width="28.85546875" customWidth="1"/>
    <col min="5" max="5" width="27.140625" bestFit="1" customWidth="1"/>
    <col min="6" max="6" width="23.42578125" customWidth="1"/>
    <col min="7" max="7" width="16.28515625" customWidth="1"/>
    <col min="8" max="8" width="15.42578125" customWidth="1"/>
    <col min="9" max="9" width="19" bestFit="1" customWidth="1"/>
    <col min="10" max="10" width="18.42578125" customWidth="1"/>
    <col min="11" max="11" width="17.42578125" customWidth="1"/>
    <col min="12" max="12" width="9.5703125" bestFit="1" customWidth="1"/>
    <col min="13" max="13" width="15.7109375" customWidth="1"/>
    <col min="15" max="15" width="24.7109375" bestFit="1" customWidth="1"/>
    <col min="16" max="16" width="27.5703125" bestFit="1" customWidth="1"/>
    <col min="17" max="17" width="34.42578125" bestFit="1" customWidth="1"/>
    <col min="18" max="18" width="15.42578125" customWidth="1"/>
    <col min="19" max="19" width="16" bestFit="1" customWidth="1"/>
    <col min="20" max="20" width="12.140625" customWidth="1"/>
  </cols>
  <sheetData>
    <row r="1" spans="1:22" x14ac:dyDescent="0.25">
      <c r="B1" t="s">
        <v>128</v>
      </c>
      <c r="C1" t="s">
        <v>112</v>
      </c>
      <c r="D1" s="143" t="s">
        <v>214</v>
      </c>
      <c r="E1" t="s">
        <v>12</v>
      </c>
      <c r="F1" t="s">
        <v>146</v>
      </c>
      <c r="I1" t="s">
        <v>147</v>
      </c>
      <c r="J1" t="s">
        <v>215</v>
      </c>
      <c r="K1" t="s">
        <v>213</v>
      </c>
    </row>
    <row r="2" spans="1:22" x14ac:dyDescent="0.25">
      <c r="A2" s="9"/>
      <c r="B2" t="s">
        <v>9</v>
      </c>
      <c r="C2" t="s">
        <v>5</v>
      </c>
      <c r="D2" s="102">
        <v>875</v>
      </c>
      <c r="E2" s="104">
        <v>4.2000000000000003E-2</v>
      </c>
      <c r="F2" s="103">
        <v>0.50870000000000004</v>
      </c>
      <c r="H2" s="75"/>
      <c r="I2" s="76">
        <f>SUMIF('Fire UW Data'!$A$2:$A$73,"General_"&amp;C2&amp;"_2023",'Fire UW Data'!$N$2:$N$73)/SUMIF('Fire UW Data'!$A$2:$A$73,"General_"&amp;C2&amp;"_2023",'Fire UW Data'!$L$2:$L$73)</f>
        <v>5.8492735028749958E-2</v>
      </c>
      <c r="J2" s="74">
        <f>D2*(1-I2)</f>
        <v>823.81885684984377</v>
      </c>
      <c r="K2" s="75">
        <f>F2/(1+I2)</f>
        <v>0.48058903303307338</v>
      </c>
      <c r="O2" s="119" t="s">
        <v>196</v>
      </c>
      <c r="P2" s="119" t="s">
        <v>144</v>
      </c>
      <c r="Q2" s="119" t="s">
        <v>205</v>
      </c>
      <c r="R2" s="119" t="s">
        <v>12</v>
      </c>
      <c r="S2" s="119" t="s">
        <v>198</v>
      </c>
      <c r="T2" s="120" t="s">
        <v>199</v>
      </c>
    </row>
    <row r="3" spans="1:22" x14ac:dyDescent="0.25">
      <c r="B3" t="s">
        <v>9</v>
      </c>
      <c r="C3" t="s">
        <v>6</v>
      </c>
      <c r="D3" s="102">
        <v>233.27553541080141</v>
      </c>
      <c r="E3" s="104">
        <v>0.04</v>
      </c>
      <c r="F3" s="103">
        <v>0.21260000000000001</v>
      </c>
      <c r="H3" s="75"/>
      <c r="I3" s="76">
        <f>SUMIF('Fire UW Data'!$A$2:$A$73,"General_"&amp;C3&amp;"_2023",'Fire UW Data'!$N$2:$N$73)/SUMIF('Fire UW Data'!$A$2:$A$73,"General_"&amp;C3&amp;"_2023",'Fire UW Data'!$L$2:$L$73)</f>
        <v>5.1212170889849196E-2</v>
      </c>
      <c r="J3" s="74">
        <f t="shared" ref="J3:J4" si="0">D3*(1-I3)</f>
        <v>221.32898882692237</v>
      </c>
      <c r="K3" s="75">
        <f t="shared" ref="K3:K4" si="1">F3/(1+I3)</f>
        <v>0.20224271168781702</v>
      </c>
      <c r="O3" s="121" t="s">
        <v>200</v>
      </c>
      <c r="P3" s="133">
        <v>115</v>
      </c>
      <c r="Q3" s="122">
        <v>3.5999999999999997E-2</v>
      </c>
      <c r="R3" s="122">
        <v>0.04</v>
      </c>
      <c r="S3" s="123">
        <v>468937</v>
      </c>
      <c r="T3" s="124">
        <f>S3/SUM($S$3:$S$4)</f>
        <v>0.75613291667875993</v>
      </c>
    </row>
    <row r="4" spans="1:22" x14ac:dyDescent="0.25">
      <c r="B4" t="s">
        <v>9</v>
      </c>
      <c r="C4" s="79" t="s">
        <v>4</v>
      </c>
      <c r="D4" s="102">
        <v>931.15023136246782</v>
      </c>
      <c r="E4" s="104">
        <v>2.8000000000000001E-2</v>
      </c>
      <c r="F4" s="103">
        <v>0.20380000000000001</v>
      </c>
      <c r="H4" s="75"/>
      <c r="I4" s="76">
        <f>SUMIF('Fire UW Data'!$A$2:$A$73,"General_"&amp;C4&amp;"_2023",'Fire UW Data'!$N$2:$N$73)/SUMIF('Fire UW Data'!$A$2:$A$73,"General_"&amp;C4&amp;"_2023",'Fire UW Data'!$L$2:$L$73)</f>
        <v>5.68043836725238E-2</v>
      </c>
      <c r="J4" s="74">
        <f t="shared" si="0"/>
        <v>878.25681636339482</v>
      </c>
      <c r="K4" s="75">
        <f t="shared" si="1"/>
        <v>0.19284552860366666</v>
      </c>
      <c r="O4" s="121" t="s">
        <v>201</v>
      </c>
      <c r="P4" s="134">
        <v>600</v>
      </c>
      <c r="Q4" s="125">
        <v>7.2999999999999995E-2</v>
      </c>
      <c r="R4" s="125">
        <v>0.04</v>
      </c>
      <c r="S4" s="126">
        <v>151241</v>
      </c>
      <c r="T4" s="127">
        <f>S4/SUM($S$3:$S$4)</f>
        <v>0.24386708332124002</v>
      </c>
      <c r="V4" s="78"/>
    </row>
    <row r="5" spans="1:22" x14ac:dyDescent="0.25">
      <c r="D5" s="142"/>
      <c r="E5" s="142"/>
      <c r="F5" s="142"/>
      <c r="J5" s="74"/>
      <c r="O5" s="128" t="s">
        <v>202</v>
      </c>
      <c r="P5" s="135">
        <f>SUMPRODUCT(P3:P4,$T$3:$T$4)</f>
        <v>233.27553541080141</v>
      </c>
      <c r="Q5" s="136">
        <f>SUMPRODUCT(Q3:Q4,$T$3:$T$4)</f>
        <v>4.5023082082885871E-2</v>
      </c>
      <c r="R5" s="136">
        <f>SUMPRODUCT(R3:R4,$T$3:$T$4)</f>
        <v>0.04</v>
      </c>
      <c r="S5" s="137" t="s">
        <v>203</v>
      </c>
      <c r="T5" s="138" t="s">
        <v>203</v>
      </c>
    </row>
    <row r="6" spans="1:22" x14ac:dyDescent="0.25">
      <c r="O6" s="98"/>
      <c r="P6" s="98"/>
      <c r="Q6" s="98"/>
      <c r="R6" s="98"/>
      <c r="S6" s="98"/>
      <c r="T6" s="98"/>
    </row>
    <row r="7" spans="1:22" x14ac:dyDescent="0.25">
      <c r="O7" s="98"/>
      <c r="P7" s="98"/>
      <c r="Q7" s="98"/>
      <c r="R7" s="98"/>
      <c r="S7" s="98"/>
      <c r="T7" s="98"/>
    </row>
    <row r="8" spans="1:22" x14ac:dyDescent="0.25">
      <c r="D8" s="142"/>
      <c r="O8" s="119" t="s">
        <v>196</v>
      </c>
      <c r="P8" s="119" t="s">
        <v>144</v>
      </c>
      <c r="Q8" s="119" t="s">
        <v>205</v>
      </c>
      <c r="R8" s="119" t="s">
        <v>12</v>
      </c>
      <c r="S8" s="119" t="s">
        <v>198</v>
      </c>
      <c r="T8" s="120" t="s">
        <v>199</v>
      </c>
    </row>
    <row r="9" spans="1:22" x14ac:dyDescent="0.25">
      <c r="O9" s="121" t="s">
        <v>204</v>
      </c>
      <c r="P9" s="123">
        <v>415</v>
      </c>
      <c r="Q9" s="122">
        <v>9.6000000000000002E-2</v>
      </c>
      <c r="R9" s="122">
        <v>3.5000000000000003E-2</v>
      </c>
      <c r="S9" s="123">
        <v>261124</v>
      </c>
      <c r="T9" s="124">
        <f>S9/SUM($S$9:$S$12)</f>
        <v>0.31589172841373053</v>
      </c>
    </row>
    <row r="10" spans="1:22" x14ac:dyDescent="0.25">
      <c r="B10" t="s">
        <v>127</v>
      </c>
      <c r="C10" t="s">
        <v>112</v>
      </c>
      <c r="D10" t="s">
        <v>0</v>
      </c>
      <c r="E10" t="s">
        <v>11</v>
      </c>
      <c r="F10" t="s">
        <v>145</v>
      </c>
      <c r="O10" s="121" t="s">
        <v>114</v>
      </c>
      <c r="P10" s="126">
        <v>750</v>
      </c>
      <c r="Q10" s="125">
        <v>0.193</v>
      </c>
      <c r="R10" s="125">
        <v>0</v>
      </c>
      <c r="S10" s="126">
        <v>450740</v>
      </c>
      <c r="T10" s="132">
        <f>S10/SUM($S$9:$S$12)</f>
        <v>0.54527748374414031</v>
      </c>
    </row>
    <row r="11" spans="1:22" x14ac:dyDescent="0.25">
      <c r="A11" s="9" t="str">
        <f t="shared" ref="A11:A28" si="2">B11&amp;"_"&amp;C11&amp;"_"&amp;D11</f>
        <v>General_Non-Tenant_2023</v>
      </c>
      <c r="B11" t="s">
        <v>7</v>
      </c>
      <c r="C11" t="s">
        <v>5</v>
      </c>
      <c r="D11">
        <v>2023</v>
      </c>
      <c r="F11" s="101">
        <f>SUMIF('Fire UW Data'!$A$2:$A$73,A11,'Fire UW Data'!$M$2:$M$73)/AVERAGEIF('Projected PIF'!$B$2:$B$217,A11,'Projected PIF'!$N$2:$N$217)</f>
        <v>721.11318305810983</v>
      </c>
      <c r="J11" t="s">
        <v>118</v>
      </c>
      <c r="O11" s="121" t="s">
        <v>115</v>
      </c>
      <c r="P11" s="126">
        <v>2600</v>
      </c>
      <c r="Q11" s="125">
        <v>0.123</v>
      </c>
      <c r="R11" s="125">
        <v>0.128</v>
      </c>
      <c r="S11" s="126">
        <v>102305</v>
      </c>
      <c r="T11" s="132">
        <f>S11/SUM($S$9:$S$12)</f>
        <v>0.1237622864055648</v>
      </c>
    </row>
    <row r="12" spans="1:22" x14ac:dyDescent="0.25">
      <c r="A12" s="9" t="str">
        <f t="shared" si="2"/>
        <v>General_Non-Tenant_2024</v>
      </c>
      <c r="B12" t="s">
        <v>7</v>
      </c>
      <c r="C12" t="s">
        <v>5</v>
      </c>
      <c r="D12">
        <v>2024</v>
      </c>
      <c r="E12" s="72"/>
      <c r="F12" s="101">
        <f>F13/(1+E13)</f>
        <v>729.68897860925051</v>
      </c>
      <c r="G12" s="142"/>
      <c r="J12" s="85">
        <v>45261</v>
      </c>
      <c r="K12" s="83">
        <v>0</v>
      </c>
      <c r="L12" s="86">
        <f>SUMIF('Fire UW Data'!$A$2:$A$73,A23,'Fire UW Data'!$M$2:$M$73)/AVERAGEIF('Projected PIF'!$B$2:$B$217,A23,'Projected PIF'!$N$2:$N$217)</f>
        <v>1044.8632396887924</v>
      </c>
      <c r="O12" s="121" t="s">
        <v>207</v>
      </c>
      <c r="P12" s="126">
        <v>4600</v>
      </c>
      <c r="Q12" s="125">
        <v>0.13900000000000001</v>
      </c>
      <c r="R12" s="125">
        <v>7.0999999999999994E-2</v>
      </c>
      <c r="S12" s="126">
        <v>12456</v>
      </c>
      <c r="T12" s="127">
        <f>S12/SUM($S$9:$S$12)</f>
        <v>1.5068501436564343E-2</v>
      </c>
    </row>
    <row r="13" spans="1:22" x14ac:dyDescent="0.25">
      <c r="A13" s="9" t="str">
        <f t="shared" si="2"/>
        <v>General_Non-Tenant_2025</v>
      </c>
      <c r="B13" t="s">
        <v>7</v>
      </c>
      <c r="C13" t="s">
        <v>5</v>
      </c>
      <c r="D13">
        <v>2025</v>
      </c>
      <c r="E13" s="100">
        <v>0.129</v>
      </c>
      <c r="F13" s="101">
        <f>VLOOKUP(C13,$C$2:$J$4,8,FALSE)</f>
        <v>823.81885684984377</v>
      </c>
      <c r="J13" s="87">
        <v>45992</v>
      </c>
      <c r="K13">
        <v>24</v>
      </c>
      <c r="L13" s="88">
        <f>F25</f>
        <v>878.25681636339482</v>
      </c>
      <c r="O13" s="128" t="s">
        <v>4</v>
      </c>
      <c r="P13" s="135">
        <f>SUMPRODUCT(P9:P12,$T$9:$T$12)</f>
        <v>931.15023136246782</v>
      </c>
      <c r="Q13" s="136">
        <f>SUMPRODUCT(Q9:Q12,$T$9:$T$12)</f>
        <v>0.15288144321790412</v>
      </c>
      <c r="R13" s="136">
        <f>SUMPRODUCT(R9:R12,$T$9:$T$12)</f>
        <v>2.7967646756388936E-2</v>
      </c>
      <c r="S13" s="137" t="s">
        <v>203</v>
      </c>
      <c r="T13" s="138" t="s">
        <v>203</v>
      </c>
    </row>
    <row r="14" spans="1:22" x14ac:dyDescent="0.25">
      <c r="A14" s="9" t="str">
        <f t="shared" si="2"/>
        <v>General_Non-Tenant_2026</v>
      </c>
      <c r="B14" t="s">
        <v>7</v>
      </c>
      <c r="C14" t="s">
        <v>5</v>
      </c>
      <c r="D14">
        <v>2026</v>
      </c>
      <c r="E14" s="100">
        <v>8.5000000000000006E-2</v>
      </c>
      <c r="F14" s="101">
        <f>F13*(1+E14)</f>
        <v>893.84345968208049</v>
      </c>
      <c r="G14" s="142"/>
      <c r="J14" s="89"/>
      <c r="L14" s="90"/>
    </row>
    <row r="15" spans="1:22" x14ac:dyDescent="0.25">
      <c r="A15" s="9" t="str">
        <f t="shared" si="2"/>
        <v>General_Non-Tenant_2027</v>
      </c>
      <c r="B15" t="s">
        <v>7</v>
      </c>
      <c r="C15" t="s">
        <v>5</v>
      </c>
      <c r="D15">
        <v>2027</v>
      </c>
      <c r="E15" s="100">
        <v>0.03</v>
      </c>
      <c r="F15" s="101">
        <f>F14*(1+E15)</f>
        <v>920.65876347254289</v>
      </c>
      <c r="J15" s="91">
        <v>45627</v>
      </c>
      <c r="K15" s="92">
        <v>12</v>
      </c>
      <c r="L15" s="108">
        <f>_xlfn.FORECAST.ETS(K15,L12:L13,K12:K13)</f>
        <v>961.56002802609373</v>
      </c>
    </row>
    <row r="16" spans="1:22" x14ac:dyDescent="0.25">
      <c r="A16" s="9" t="str">
        <f t="shared" si="2"/>
        <v>General_Non-Tenant_2028</v>
      </c>
      <c r="B16" t="s">
        <v>7</v>
      </c>
      <c r="C16" t="s">
        <v>5</v>
      </c>
      <c r="D16">
        <v>2028</v>
      </c>
      <c r="E16" s="100">
        <v>0.02</v>
      </c>
      <c r="F16" s="101">
        <f>F15*(1+E16)</f>
        <v>939.07193874199379</v>
      </c>
      <c r="O16" s="119" t="s">
        <v>196</v>
      </c>
      <c r="P16" s="119" t="s">
        <v>146</v>
      </c>
      <c r="Q16" s="119" t="s">
        <v>206</v>
      </c>
      <c r="R16" s="120" t="s">
        <v>199</v>
      </c>
    </row>
    <row r="17" spans="1:18" x14ac:dyDescent="0.25">
      <c r="A17" s="9" t="str">
        <f t="shared" si="2"/>
        <v>General_Tenant_2023</v>
      </c>
      <c r="B17" t="s">
        <v>7</v>
      </c>
      <c r="C17" t="s">
        <v>6</v>
      </c>
      <c r="D17">
        <v>2023</v>
      </c>
      <c r="F17" s="101">
        <f>SUMIF('Fire UW Data'!$A$2:$A$73,A17,'Fire UW Data'!$M$2:$M$73)/AVERAGEIF('Projected PIF'!$B$2:$B$217,A17,'Projected PIF'!$N$2:$N$217)</f>
        <v>230.90066050336867</v>
      </c>
      <c r="O17" s="121" t="s">
        <v>200</v>
      </c>
      <c r="P17" s="139">
        <v>0.1696</v>
      </c>
      <c r="Q17" s="123">
        <v>20264797</v>
      </c>
      <c r="R17" s="124">
        <f>Q17/SUM($Q$17:$Q$18)</f>
        <v>0.64533891220850781</v>
      </c>
    </row>
    <row r="18" spans="1:18" x14ac:dyDescent="0.25">
      <c r="A18" s="9" t="str">
        <f t="shared" si="2"/>
        <v>General_Tenant_2024</v>
      </c>
      <c r="B18" t="s">
        <v>7</v>
      </c>
      <c r="C18" t="s">
        <v>6</v>
      </c>
      <c r="D18">
        <v>2024</v>
      </c>
      <c r="E18" s="72"/>
      <c r="F18" s="101">
        <f>F19/(1+E19)</f>
        <v>211.79339731499604</v>
      </c>
      <c r="O18" s="121" t="s">
        <v>201</v>
      </c>
      <c r="P18" s="140">
        <v>0.2908</v>
      </c>
      <c r="Q18" s="126">
        <v>11136993</v>
      </c>
      <c r="R18" s="127">
        <f>Q18/SUM($Q$17:$Q$18)</f>
        <v>0.35466108779149214</v>
      </c>
    </row>
    <row r="19" spans="1:18" x14ac:dyDescent="0.25">
      <c r="A19" s="9" t="str">
        <f t="shared" si="2"/>
        <v>General_Tenant_2025</v>
      </c>
      <c r="B19" t="s">
        <v>7</v>
      </c>
      <c r="C19" t="s">
        <v>6</v>
      </c>
      <c r="D19">
        <v>2025</v>
      </c>
      <c r="E19" s="100">
        <v>4.5023082082885871E-2</v>
      </c>
      <c r="F19" s="101">
        <f>VLOOKUP(C19,$C$2:$J$3,8,FALSE)</f>
        <v>221.32898882692237</v>
      </c>
      <c r="O19" s="128" t="s">
        <v>202</v>
      </c>
      <c r="P19" s="141">
        <f>SUMPRODUCT(P17:P18,$R$17:$R$18)</f>
        <v>0.21258492384032884</v>
      </c>
      <c r="Q19" s="137" t="s">
        <v>203</v>
      </c>
      <c r="R19" s="138" t="s">
        <v>203</v>
      </c>
    </row>
    <row r="20" spans="1:18" x14ac:dyDescent="0.25">
      <c r="A20" s="9" t="str">
        <f t="shared" si="2"/>
        <v>General_Tenant_2026</v>
      </c>
      <c r="B20" t="s">
        <v>7</v>
      </c>
      <c r="C20" t="s">
        <v>6</v>
      </c>
      <c r="D20">
        <v>2026</v>
      </c>
      <c r="E20" s="100">
        <v>4.4999999999999998E-2</v>
      </c>
      <c r="F20" s="101">
        <f>F19*(1+E20)</f>
        <v>231.28879332413385</v>
      </c>
    </row>
    <row r="21" spans="1:18" x14ac:dyDescent="0.25">
      <c r="A21" s="9" t="str">
        <f t="shared" si="2"/>
        <v>General_Tenant_2027</v>
      </c>
      <c r="B21" t="s">
        <v>7</v>
      </c>
      <c r="C21" t="s">
        <v>6</v>
      </c>
      <c r="D21">
        <v>2027</v>
      </c>
      <c r="E21" s="100">
        <v>0.04</v>
      </c>
      <c r="F21" s="101">
        <f>F20*(1+E21)</f>
        <v>240.54034505709922</v>
      </c>
    </row>
    <row r="22" spans="1:18" x14ac:dyDescent="0.25">
      <c r="A22" s="9" t="str">
        <f t="shared" si="2"/>
        <v>General_Tenant_2028</v>
      </c>
      <c r="B22" t="s">
        <v>7</v>
      </c>
      <c r="C22" t="s">
        <v>6</v>
      </c>
      <c r="D22">
        <v>2028</v>
      </c>
      <c r="E22" s="100">
        <v>0.02</v>
      </c>
      <c r="F22" s="101">
        <f>F21*(1+E22)</f>
        <v>245.35115195824122</v>
      </c>
      <c r="O22" s="119" t="s">
        <v>196</v>
      </c>
      <c r="P22" s="119" t="s">
        <v>146</v>
      </c>
      <c r="Q22" s="119" t="s">
        <v>206</v>
      </c>
      <c r="R22" s="120" t="s">
        <v>199</v>
      </c>
    </row>
    <row r="23" spans="1:18" x14ac:dyDescent="0.25">
      <c r="A23" s="9" t="str">
        <f t="shared" si="2"/>
        <v>General_All Other_2023</v>
      </c>
      <c r="B23" t="s">
        <v>7</v>
      </c>
      <c r="C23" t="s">
        <v>4</v>
      </c>
      <c r="D23">
        <v>2023</v>
      </c>
      <c r="F23" s="101">
        <f>SUMIF('Fire UW Data'!$A$2:$A$73,A23,'Fire UW Data'!$M$2:$M$73)/AVERAGEIF('Projected PIF'!$B$2:$B$217,A23,'Projected PIF'!$N$2:$N$217)</f>
        <v>1044.8632396887924</v>
      </c>
      <c r="O23" s="121" t="s">
        <v>204</v>
      </c>
      <c r="P23" s="139">
        <v>0.24209999999999998</v>
      </c>
      <c r="Q23" s="123">
        <v>135563744</v>
      </c>
      <c r="R23" s="124">
        <f>Q23/SUM($Q$23:$Q$26)</f>
        <v>0.63085936181465319</v>
      </c>
    </row>
    <row r="24" spans="1:18" x14ac:dyDescent="0.25">
      <c r="A24" s="9" t="str">
        <f t="shared" si="2"/>
        <v>General_All Other_2024</v>
      </c>
      <c r="B24" t="s">
        <v>7</v>
      </c>
      <c r="C24" t="s">
        <v>4</v>
      </c>
      <c r="D24">
        <v>2024</v>
      </c>
      <c r="E24" s="72"/>
      <c r="F24" s="101">
        <f>L15</f>
        <v>961.56002802609373</v>
      </c>
      <c r="O24" s="121" t="s">
        <v>114</v>
      </c>
      <c r="P24" s="140">
        <v>0</v>
      </c>
      <c r="Q24" s="126">
        <v>0</v>
      </c>
      <c r="R24" s="132">
        <f>Q24/SUM($Q$23:$Q$26)</f>
        <v>0</v>
      </c>
    </row>
    <row r="25" spans="1:18" x14ac:dyDescent="0.25">
      <c r="A25" s="9" t="str">
        <f t="shared" si="2"/>
        <v>General_All Other_2025</v>
      </c>
      <c r="B25" t="s">
        <v>7</v>
      </c>
      <c r="C25" t="s">
        <v>4</v>
      </c>
      <c r="D25">
        <v>2025</v>
      </c>
      <c r="E25" s="100">
        <v>0.15288144321790412</v>
      </c>
      <c r="F25" s="101">
        <f>VLOOKUP(C25,$C$2:$J$4,8,FALSE)</f>
        <v>878.25681636339482</v>
      </c>
      <c r="O25" s="121" t="s">
        <v>115</v>
      </c>
      <c r="P25" s="140">
        <v>0.12609999999999999</v>
      </c>
      <c r="Q25" s="126">
        <v>35865681.479000002</v>
      </c>
      <c r="R25" s="132">
        <f>Q25/SUM($Q$23:$Q$26)</f>
        <v>0.16690451488924332</v>
      </c>
    </row>
    <row r="26" spans="1:18" x14ac:dyDescent="0.25">
      <c r="A26" s="9" t="str">
        <f t="shared" si="2"/>
        <v>General_All Other_2026</v>
      </c>
      <c r="B26" t="s">
        <v>7</v>
      </c>
      <c r="C26" t="s">
        <v>4</v>
      </c>
      <c r="D26">
        <v>2026</v>
      </c>
      <c r="E26" s="100">
        <v>8.5000000000000006E-2</v>
      </c>
      <c r="F26" s="101">
        <f>F25*(1+E26)</f>
        <v>952.90864575428338</v>
      </c>
      <c r="O26" s="121" t="s">
        <v>207</v>
      </c>
      <c r="P26" s="140">
        <v>0.14860000000000001</v>
      </c>
      <c r="Q26" s="126">
        <v>43457999.841999993</v>
      </c>
      <c r="R26" s="127">
        <f>Q26/SUM($Q$23:$Q$26)</f>
        <v>0.20223612329610355</v>
      </c>
    </row>
    <row r="27" spans="1:18" x14ac:dyDescent="0.25">
      <c r="A27" s="9" t="str">
        <f t="shared" si="2"/>
        <v>General_All Other_2027</v>
      </c>
      <c r="B27" t="s">
        <v>7</v>
      </c>
      <c r="C27" t="s">
        <v>4</v>
      </c>
      <c r="D27">
        <v>2027</v>
      </c>
      <c r="E27" s="100">
        <v>0.03</v>
      </c>
      <c r="F27" s="101">
        <f>F26*(1+E27)</f>
        <v>981.49590512691191</v>
      </c>
      <c r="O27" s="128" t="s">
        <v>4</v>
      </c>
      <c r="P27" s="141">
        <f>SUMPRODUCT(P23:P26,R23:R26)</f>
        <v>0.20382999874466209</v>
      </c>
      <c r="Q27" s="137" t="s">
        <v>203</v>
      </c>
      <c r="R27" s="138" t="s">
        <v>203</v>
      </c>
    </row>
    <row r="28" spans="1:18" x14ac:dyDescent="0.25">
      <c r="A28" s="9" t="str">
        <f t="shared" si="2"/>
        <v>General_All Other_2028</v>
      </c>
      <c r="B28" t="s">
        <v>7</v>
      </c>
      <c r="C28" t="s">
        <v>4</v>
      </c>
      <c r="D28">
        <v>2028</v>
      </c>
      <c r="E28" s="100">
        <v>0.02</v>
      </c>
      <c r="F28" s="101">
        <f>F27*(1+E28)</f>
        <v>1001.1258232294501</v>
      </c>
    </row>
    <row r="31" spans="1:18" x14ac:dyDescent="0.25">
      <c r="B31" s="145" t="s">
        <v>140</v>
      </c>
      <c r="C31" s="146"/>
      <c r="D31" s="146"/>
      <c r="E31" s="146"/>
      <c r="F31" s="146"/>
      <c r="G31" s="146"/>
      <c r="H31" s="146"/>
      <c r="I31" s="147"/>
    </row>
    <row r="32" spans="1:18" x14ac:dyDescent="0.25">
      <c r="B32" s="172" t="s">
        <v>211</v>
      </c>
      <c r="C32" s="173"/>
      <c r="D32" s="173"/>
      <c r="E32" s="173"/>
      <c r="F32" s="173"/>
      <c r="G32" s="173"/>
      <c r="H32" s="173"/>
      <c r="I32" s="174"/>
    </row>
    <row r="33" spans="2:9" x14ac:dyDescent="0.25">
      <c r="B33" s="165" t="s">
        <v>236</v>
      </c>
      <c r="C33" s="166"/>
      <c r="D33" s="166"/>
      <c r="E33" s="166"/>
      <c r="F33" s="166"/>
      <c r="G33" s="166"/>
      <c r="H33" s="166"/>
      <c r="I33" s="167"/>
    </row>
  </sheetData>
  <mergeCells count="2">
    <mergeCell ref="B32:I32"/>
    <mergeCell ref="B33:I33"/>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AC6A0-C799-4967-928E-0645985081C0}">
  <sheetPr>
    <tabColor rgb="FF92D050"/>
  </sheetPr>
  <dimension ref="A1:N12"/>
  <sheetViews>
    <sheetView zoomScaleNormal="100" workbookViewId="0">
      <selection activeCell="C43" sqref="C43"/>
    </sheetView>
  </sheetViews>
  <sheetFormatPr defaultRowHeight="15" x14ac:dyDescent="0.25"/>
  <cols>
    <col min="1" max="1" width="21" customWidth="1"/>
    <col min="2" max="2" width="24.42578125" customWidth="1"/>
    <col min="3" max="3" width="11.5703125" bestFit="1" customWidth="1"/>
  </cols>
  <sheetData>
    <row r="1" spans="1:14" x14ac:dyDescent="0.25">
      <c r="A1" t="s">
        <v>97</v>
      </c>
      <c r="B1" t="s">
        <v>98</v>
      </c>
      <c r="C1" t="s">
        <v>99</v>
      </c>
    </row>
    <row r="2" spans="1:14" x14ac:dyDescent="0.25">
      <c r="A2" t="s">
        <v>100</v>
      </c>
      <c r="B2" t="s">
        <v>27</v>
      </c>
      <c r="C2" s="96">
        <f>ROUND(Template!D25/Template!D10,3)</f>
        <v>0.114</v>
      </c>
    </row>
    <row r="3" spans="1:14" x14ac:dyDescent="0.25">
      <c r="A3" t="s">
        <v>101</v>
      </c>
      <c r="B3" t="s">
        <v>27</v>
      </c>
      <c r="C3" s="96">
        <f>ROUND(Template!D26/Template!D10,3)</f>
        <v>2.4E-2</v>
      </c>
    </row>
    <row r="4" spans="1:14" x14ac:dyDescent="0.25">
      <c r="A4" t="s">
        <v>102</v>
      </c>
      <c r="B4" t="s">
        <v>103</v>
      </c>
      <c r="C4" s="96">
        <f>ROUND(Template!D23/Template!D22,3)</f>
        <v>0.13500000000000001</v>
      </c>
    </row>
    <row r="5" spans="1:14" x14ac:dyDescent="0.25">
      <c r="A5" t="s">
        <v>4</v>
      </c>
      <c r="B5" t="s">
        <v>27</v>
      </c>
      <c r="C5" s="96">
        <f>ROUND(Template!D24/Template!D10,3)</f>
        <v>8.7999999999999995E-2</v>
      </c>
    </row>
    <row r="7" spans="1:14" x14ac:dyDescent="0.25">
      <c r="A7" t="s">
        <v>104</v>
      </c>
      <c r="B7" t="s">
        <v>36</v>
      </c>
      <c r="C7" s="96">
        <v>0.06</v>
      </c>
    </row>
    <row r="8" spans="1:14" x14ac:dyDescent="0.25">
      <c r="A8" t="s">
        <v>105</v>
      </c>
      <c r="B8" t="s">
        <v>106</v>
      </c>
      <c r="C8" s="96">
        <v>0.21</v>
      </c>
    </row>
    <row r="11" spans="1:14" x14ac:dyDescent="0.25">
      <c r="A11" s="145" t="s">
        <v>140</v>
      </c>
      <c r="B11" s="146"/>
      <c r="C11" s="146"/>
      <c r="D11" s="146"/>
      <c r="E11" s="146"/>
      <c r="F11" s="146"/>
      <c r="G11" s="146"/>
      <c r="H11" s="146"/>
      <c r="I11" s="146"/>
      <c r="J11" s="146"/>
      <c r="K11" s="146"/>
      <c r="L11" s="146"/>
      <c r="M11" s="146"/>
      <c r="N11" s="147"/>
    </row>
    <row r="12" spans="1:14" x14ac:dyDescent="0.25">
      <c r="A12" s="165" t="s">
        <v>212</v>
      </c>
      <c r="B12" s="166"/>
      <c r="C12" s="166"/>
      <c r="D12" s="166"/>
      <c r="E12" s="166"/>
      <c r="F12" s="166"/>
      <c r="G12" s="166"/>
      <c r="H12" s="166"/>
      <c r="I12" s="166"/>
      <c r="J12" s="166"/>
      <c r="K12" s="166"/>
      <c r="L12" s="166"/>
      <c r="M12" s="166"/>
      <c r="N12" s="167"/>
    </row>
  </sheetData>
  <mergeCells count="1">
    <mergeCell ref="A12:N12"/>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73D22-D13B-4E1A-B7FC-696A6D1B1362}">
  <sheetPr>
    <tabColor theme="9" tint="0.59999389629810485"/>
  </sheetPr>
  <dimension ref="A1:S31"/>
  <sheetViews>
    <sheetView zoomScaleNormal="100" workbookViewId="0">
      <selection activeCell="D44" sqref="D44"/>
    </sheetView>
  </sheetViews>
  <sheetFormatPr defaultRowHeight="15" x14ac:dyDescent="0.25"/>
  <cols>
    <col min="1" max="1" width="6.28515625" customWidth="1"/>
    <col min="2" max="2" width="11.7109375" customWidth="1"/>
    <col min="3" max="3" width="15.42578125" customWidth="1"/>
    <col min="4" max="4" width="14.42578125" customWidth="1"/>
    <col min="5" max="5" width="15.28515625" customWidth="1"/>
    <col min="6" max="6" width="16.140625" style="3" bestFit="1" customWidth="1"/>
    <col min="7" max="7" width="21.28515625" style="3" customWidth="1"/>
    <col min="8" max="8" width="15.85546875" style="3" bestFit="1" customWidth="1"/>
    <col min="9" max="9" width="16.85546875" style="4" bestFit="1" customWidth="1"/>
    <col min="10" max="10" width="7.7109375" customWidth="1"/>
  </cols>
  <sheetData>
    <row r="1" spans="1:19" x14ac:dyDescent="0.25">
      <c r="A1" t="s">
        <v>92</v>
      </c>
      <c r="B1" t="s">
        <v>127</v>
      </c>
      <c r="C1" t="s">
        <v>3</v>
      </c>
      <c r="D1" t="s">
        <v>128</v>
      </c>
      <c r="E1" t="s">
        <v>217</v>
      </c>
      <c r="F1" s="81" t="s">
        <v>218</v>
      </c>
      <c r="G1" s="81" t="s">
        <v>219</v>
      </c>
      <c r="H1" s="81" t="s">
        <v>220</v>
      </c>
      <c r="I1" s="95" t="s">
        <v>221</v>
      </c>
      <c r="K1" s="145" t="s">
        <v>140</v>
      </c>
      <c r="L1" s="146"/>
      <c r="M1" s="146"/>
      <c r="N1" s="146"/>
      <c r="O1" s="146"/>
      <c r="P1" s="146"/>
      <c r="Q1" s="146"/>
      <c r="R1" s="146"/>
      <c r="S1" s="147"/>
    </row>
    <row r="2" spans="1:19" x14ac:dyDescent="0.25">
      <c r="A2">
        <v>1</v>
      </c>
      <c r="B2" t="s">
        <v>7</v>
      </c>
      <c r="C2" t="s">
        <v>5</v>
      </c>
      <c r="D2" t="s">
        <v>9</v>
      </c>
      <c r="E2" s="118">
        <v>44593</v>
      </c>
      <c r="F2" s="81">
        <v>1516867562</v>
      </c>
      <c r="G2" s="81">
        <v>1621218571</v>
      </c>
      <c r="H2" s="81">
        <v>104351009</v>
      </c>
      <c r="I2" s="95">
        <v>6.8793750762533606E-2</v>
      </c>
      <c r="J2" s="74"/>
      <c r="K2" s="151"/>
      <c r="L2" s="175" t="s">
        <v>176</v>
      </c>
      <c r="M2" s="175"/>
      <c r="N2" s="175"/>
      <c r="O2" s="175"/>
      <c r="P2" s="175"/>
      <c r="Q2" s="175"/>
      <c r="R2" s="175"/>
      <c r="S2" s="176"/>
    </row>
    <row r="3" spans="1:19" x14ac:dyDescent="0.25">
      <c r="A3">
        <f>A2+1</f>
        <v>2</v>
      </c>
      <c r="B3" t="s">
        <v>7</v>
      </c>
      <c r="C3" t="s">
        <v>5</v>
      </c>
      <c r="D3" t="s">
        <v>9</v>
      </c>
      <c r="E3" s="118">
        <v>45078</v>
      </c>
      <c r="F3" s="81">
        <v>1848394612</v>
      </c>
      <c r="G3" s="81">
        <v>1975910971</v>
      </c>
      <c r="H3" s="81">
        <v>127516359</v>
      </c>
      <c r="I3" s="95">
        <v>6.8987627518576594E-2</v>
      </c>
      <c r="J3" s="74"/>
      <c r="K3" s="151"/>
      <c r="L3" s="175" t="s">
        <v>177</v>
      </c>
      <c r="M3" s="175"/>
      <c r="N3" s="175"/>
      <c r="O3" s="175"/>
      <c r="P3" s="175"/>
      <c r="Q3" s="175"/>
      <c r="R3" s="175"/>
      <c r="S3" s="176"/>
    </row>
    <row r="4" spans="1:19" x14ac:dyDescent="0.25">
      <c r="A4">
        <f>A3+1</f>
        <v>3</v>
      </c>
      <c r="B4" t="s">
        <v>7</v>
      </c>
      <c r="C4" t="s">
        <v>5</v>
      </c>
      <c r="D4" t="s">
        <v>9</v>
      </c>
      <c r="E4" s="118">
        <v>45366</v>
      </c>
      <c r="F4" s="81">
        <v>2199071912</v>
      </c>
      <c r="G4" s="81">
        <v>2656324221</v>
      </c>
      <c r="H4" s="81">
        <v>457252309</v>
      </c>
      <c r="I4" s="95">
        <v>0.207929675471204</v>
      </c>
      <c r="J4" s="74"/>
      <c r="K4" s="151"/>
      <c r="L4" s="175" t="s">
        <v>178</v>
      </c>
      <c r="M4" s="175"/>
      <c r="N4" s="175"/>
      <c r="O4" s="175"/>
      <c r="P4" s="175"/>
      <c r="Q4" s="175"/>
      <c r="R4" s="175"/>
      <c r="S4" s="152"/>
    </row>
    <row r="5" spans="1:19" x14ac:dyDescent="0.25">
      <c r="A5">
        <f>A4+1</f>
        <v>4</v>
      </c>
      <c r="B5" t="s">
        <v>7</v>
      </c>
      <c r="C5" t="s">
        <v>5</v>
      </c>
      <c r="D5" t="s">
        <v>9</v>
      </c>
      <c r="E5" s="118">
        <v>45474</v>
      </c>
      <c r="F5" s="81">
        <v>2766410488</v>
      </c>
      <c r="G5" s="81">
        <f>F5</f>
        <v>2766410488</v>
      </c>
      <c r="H5" s="81">
        <v>0</v>
      </c>
      <c r="I5" s="95">
        <v>0</v>
      </c>
      <c r="J5" s="74"/>
      <c r="K5" s="153"/>
      <c r="L5" s="177" t="s">
        <v>179</v>
      </c>
      <c r="M5" s="177"/>
      <c r="N5" s="177"/>
      <c r="O5" s="177"/>
      <c r="P5" s="177"/>
      <c r="Q5" s="177"/>
      <c r="R5" s="177"/>
      <c r="S5" s="178"/>
    </row>
    <row r="6" spans="1:19" x14ac:dyDescent="0.25">
      <c r="A6">
        <f>A5+1</f>
        <v>5</v>
      </c>
      <c r="B6" t="s">
        <v>7</v>
      </c>
      <c r="C6" t="s">
        <v>5</v>
      </c>
      <c r="D6" t="s">
        <v>9</v>
      </c>
      <c r="E6" s="118">
        <v>45536</v>
      </c>
      <c r="F6" s="81">
        <v>2766399075</v>
      </c>
      <c r="G6" s="81">
        <v>2766410488</v>
      </c>
      <c r="H6" s="81">
        <v>11413</v>
      </c>
      <c r="I6" s="95">
        <v>4.1255797484929204E-6</v>
      </c>
      <c r="J6" s="74"/>
    </row>
    <row r="7" spans="1:19" x14ac:dyDescent="0.25">
      <c r="A7">
        <f>A6+1</f>
        <v>6</v>
      </c>
      <c r="B7" t="s">
        <v>7</v>
      </c>
      <c r="C7" t="s">
        <v>5</v>
      </c>
      <c r="D7" t="s">
        <v>9</v>
      </c>
      <c r="E7" s="113">
        <f>'Premium Assumptions'!C3</f>
        <v>45658</v>
      </c>
      <c r="F7" s="81">
        <v>2617024321.6479998</v>
      </c>
      <c r="G7" s="81">
        <f>F7*(1+I7)</f>
        <v>3402131618.1423998</v>
      </c>
      <c r="H7" s="81">
        <f>G7-F7</f>
        <v>785107296.49440002</v>
      </c>
      <c r="I7" s="112">
        <f>'Premium Assumptions'!D3</f>
        <v>0.3</v>
      </c>
      <c r="J7" s="74"/>
    </row>
    <row r="8" spans="1:19" x14ac:dyDescent="0.25">
      <c r="A8">
        <f t="shared" ref="A8:A26" si="0">A7+1</f>
        <v>7</v>
      </c>
      <c r="B8" t="s">
        <v>7</v>
      </c>
      <c r="C8" t="s">
        <v>6</v>
      </c>
      <c r="D8" t="s">
        <v>9</v>
      </c>
      <c r="E8" s="118">
        <v>44593</v>
      </c>
      <c r="F8" s="81">
        <v>178054492</v>
      </c>
      <c r="G8" s="81">
        <v>178054492</v>
      </c>
      <c r="H8" s="81">
        <v>0</v>
      </c>
      <c r="I8" s="95">
        <v>0</v>
      </c>
      <c r="J8" s="74"/>
    </row>
    <row r="9" spans="1:19" x14ac:dyDescent="0.25">
      <c r="A9">
        <f t="shared" si="0"/>
        <v>8</v>
      </c>
      <c r="B9" t="s">
        <v>7</v>
      </c>
      <c r="C9" t="s">
        <v>6</v>
      </c>
      <c r="D9" t="s">
        <v>9</v>
      </c>
      <c r="E9" s="118">
        <v>45078</v>
      </c>
      <c r="F9" s="81">
        <v>187309346</v>
      </c>
      <c r="G9" s="81">
        <v>194048506</v>
      </c>
      <c r="H9" s="81">
        <v>6739160</v>
      </c>
      <c r="I9" s="95">
        <v>3.5978770648208903E-2</v>
      </c>
      <c r="J9" s="74"/>
    </row>
    <row r="10" spans="1:19" x14ac:dyDescent="0.25">
      <c r="A10">
        <f t="shared" si="0"/>
        <v>9</v>
      </c>
      <c r="B10" t="s">
        <v>7</v>
      </c>
      <c r="C10" t="s">
        <v>6</v>
      </c>
      <c r="D10" t="s">
        <v>9</v>
      </c>
      <c r="E10" s="118">
        <v>45366</v>
      </c>
      <c r="F10" s="81">
        <v>208646713</v>
      </c>
      <c r="G10" s="81">
        <v>231794450</v>
      </c>
      <c r="H10" s="81">
        <v>23147737</v>
      </c>
      <c r="I10" s="95">
        <v>0.11094225577375801</v>
      </c>
      <c r="J10" s="74"/>
    </row>
    <row r="11" spans="1:19" x14ac:dyDescent="0.25">
      <c r="A11">
        <f t="shared" si="0"/>
        <v>10</v>
      </c>
      <c r="B11" t="s">
        <v>7</v>
      </c>
      <c r="C11" t="s">
        <v>6</v>
      </c>
      <c r="D11" t="s">
        <v>9</v>
      </c>
      <c r="E11" s="118">
        <v>45536</v>
      </c>
      <c r="F11" s="81">
        <v>227877324</v>
      </c>
      <c r="G11" s="81">
        <v>227877890</v>
      </c>
      <c r="H11" s="81">
        <v>566</v>
      </c>
      <c r="I11" s="95">
        <v>2.4837925514109601E-6</v>
      </c>
      <c r="J11" s="74"/>
    </row>
    <row r="12" spans="1:19" x14ac:dyDescent="0.25">
      <c r="A12">
        <f t="shared" si="0"/>
        <v>11</v>
      </c>
      <c r="B12" t="s">
        <v>7</v>
      </c>
      <c r="C12" t="s">
        <v>6</v>
      </c>
      <c r="D12" t="s">
        <v>9</v>
      </c>
      <c r="E12" s="113">
        <f>'Premium Assumptions'!C8</f>
        <v>45658</v>
      </c>
      <c r="F12" s="81">
        <v>227877890</v>
      </c>
      <c r="G12" s="81">
        <f>F12*(1+I12)</f>
        <v>322675092.24000001</v>
      </c>
      <c r="H12" s="81">
        <f>G12-F12</f>
        <v>94797202.24000001</v>
      </c>
      <c r="I12" s="112">
        <f>'Premium Assumptions'!D8</f>
        <v>0.41599999999999998</v>
      </c>
      <c r="J12" s="74"/>
    </row>
    <row r="13" spans="1:19" x14ac:dyDescent="0.25">
      <c r="A13">
        <f t="shared" si="0"/>
        <v>12</v>
      </c>
      <c r="B13" t="s">
        <v>7</v>
      </c>
      <c r="C13" t="s">
        <v>4</v>
      </c>
      <c r="D13" t="s">
        <v>9</v>
      </c>
      <c r="E13" s="118">
        <v>45323</v>
      </c>
      <c r="F13" s="81">
        <v>451895609</v>
      </c>
      <c r="G13" s="81">
        <v>511377206</v>
      </c>
      <c r="H13" s="81">
        <v>59481597</v>
      </c>
      <c r="I13" s="95">
        <v>0.131626853227512</v>
      </c>
      <c r="J13" s="74"/>
    </row>
    <row r="14" spans="1:19" x14ac:dyDescent="0.25">
      <c r="A14">
        <f t="shared" si="0"/>
        <v>13</v>
      </c>
      <c r="B14" t="s">
        <v>7</v>
      </c>
      <c r="C14" t="s">
        <v>4</v>
      </c>
      <c r="D14" t="s">
        <v>9</v>
      </c>
      <c r="E14" s="118">
        <v>45366</v>
      </c>
      <c r="F14" s="81">
        <v>463236260</v>
      </c>
      <c r="G14" s="81">
        <v>531627648</v>
      </c>
      <c r="H14" s="81">
        <v>68391388</v>
      </c>
      <c r="I14" s="95">
        <v>0.14763824403556</v>
      </c>
      <c r="J14" s="74"/>
    </row>
    <row r="15" spans="1:19" x14ac:dyDescent="0.25">
      <c r="A15">
        <f t="shared" si="0"/>
        <v>14</v>
      </c>
      <c r="B15" t="s">
        <v>7</v>
      </c>
      <c r="C15" t="s">
        <v>4</v>
      </c>
      <c r="D15" t="s">
        <v>9</v>
      </c>
      <c r="E15" s="118">
        <v>45458</v>
      </c>
      <c r="F15" s="81">
        <v>522155688</v>
      </c>
      <c r="G15" s="81">
        <v>556372528</v>
      </c>
      <c r="H15" s="81">
        <v>34216840</v>
      </c>
      <c r="I15" s="95">
        <v>6.5529957417604506E-2</v>
      </c>
      <c r="J15" s="74"/>
    </row>
    <row r="16" spans="1:19" x14ac:dyDescent="0.25">
      <c r="A16">
        <f t="shared" si="0"/>
        <v>15</v>
      </c>
      <c r="B16" t="s">
        <v>7</v>
      </c>
      <c r="C16" t="s">
        <v>4</v>
      </c>
      <c r="D16" t="s">
        <v>9</v>
      </c>
      <c r="E16" s="118">
        <v>45474</v>
      </c>
      <c r="F16" s="81">
        <v>39809426</v>
      </c>
      <c r="G16" s="81">
        <v>49742557</v>
      </c>
      <c r="H16" s="81">
        <v>9933131</v>
      </c>
      <c r="I16" s="95">
        <v>0.24951706161249401</v>
      </c>
      <c r="J16" s="74"/>
    </row>
    <row r="17" spans="1:10" x14ac:dyDescent="0.25">
      <c r="A17">
        <f t="shared" si="0"/>
        <v>16</v>
      </c>
      <c r="B17" t="s">
        <v>7</v>
      </c>
      <c r="C17" t="s">
        <v>4</v>
      </c>
      <c r="D17" t="s">
        <v>9</v>
      </c>
      <c r="E17" s="118">
        <v>45474</v>
      </c>
      <c r="F17" s="81">
        <v>182650728</v>
      </c>
      <c r="G17" s="81">
        <v>40183160.159999996</v>
      </c>
      <c r="H17" s="81">
        <v>-142467567.84</v>
      </c>
      <c r="I17" s="95">
        <v>-0.78</v>
      </c>
      <c r="J17" s="74" t="s">
        <v>175</v>
      </c>
    </row>
    <row r="18" spans="1:10" x14ac:dyDescent="0.25">
      <c r="A18">
        <f t="shared" si="0"/>
        <v>17</v>
      </c>
      <c r="B18" t="s">
        <v>7</v>
      </c>
      <c r="C18" t="s">
        <v>4</v>
      </c>
      <c r="D18" t="s">
        <v>9</v>
      </c>
      <c r="E18" s="118">
        <v>45505</v>
      </c>
      <c r="F18" s="81">
        <v>3963075.31</v>
      </c>
      <c r="G18" s="81">
        <v>4834951.8782000002</v>
      </c>
      <c r="H18" s="81">
        <v>871876.56819999998</v>
      </c>
      <c r="I18" s="95">
        <v>0.22</v>
      </c>
      <c r="J18" s="74"/>
    </row>
    <row r="19" spans="1:10" x14ac:dyDescent="0.25">
      <c r="A19">
        <f t="shared" si="0"/>
        <v>18</v>
      </c>
      <c r="B19" t="s">
        <v>7</v>
      </c>
      <c r="C19" t="s">
        <v>4</v>
      </c>
      <c r="D19" t="s">
        <v>9</v>
      </c>
      <c r="E19" s="118">
        <v>45536</v>
      </c>
      <c r="F19" s="81">
        <v>527914409</v>
      </c>
      <c r="G19" s="81">
        <v>633206394</v>
      </c>
      <c r="H19" s="81">
        <v>105291985</v>
      </c>
      <c r="I19" s="95">
        <v>0.199448969766612</v>
      </c>
      <c r="J19" s="74"/>
    </row>
    <row r="20" spans="1:10" x14ac:dyDescent="0.25">
      <c r="A20">
        <f t="shared" si="0"/>
        <v>19</v>
      </c>
      <c r="B20" t="s">
        <v>7</v>
      </c>
      <c r="C20" t="s">
        <v>4</v>
      </c>
      <c r="D20" t="s">
        <v>9</v>
      </c>
      <c r="E20" s="118">
        <v>45580</v>
      </c>
      <c r="F20" s="81">
        <v>388332704</v>
      </c>
      <c r="G20" s="81">
        <v>389265132</v>
      </c>
      <c r="H20" s="81">
        <v>932428</v>
      </c>
      <c r="I20" s="95">
        <v>2.4011060371571498E-3</v>
      </c>
      <c r="J20" s="74"/>
    </row>
    <row r="21" spans="1:10" x14ac:dyDescent="0.25">
      <c r="A21">
        <f t="shared" si="0"/>
        <v>20</v>
      </c>
      <c r="B21" t="s">
        <v>7</v>
      </c>
      <c r="C21" t="s">
        <v>4</v>
      </c>
      <c r="D21" t="s">
        <v>9</v>
      </c>
      <c r="E21" s="113">
        <f>'Premium Assumptions'!C5</f>
        <v>45658</v>
      </c>
      <c r="F21" s="81">
        <v>368544152</v>
      </c>
      <c r="G21" s="81">
        <f t="shared" ref="G21:G26" si="1">F21*(1+I21)</f>
        <v>566083817.472</v>
      </c>
      <c r="H21" s="81">
        <f t="shared" ref="H21:H26" si="2">G21-F21</f>
        <v>197539665.472</v>
      </c>
      <c r="I21" s="112">
        <f>'Premium Assumptions'!D5</f>
        <v>0.53600000000000003</v>
      </c>
      <c r="J21" s="74"/>
    </row>
    <row r="22" spans="1:10" x14ac:dyDescent="0.25">
      <c r="A22">
        <f t="shared" si="0"/>
        <v>21</v>
      </c>
      <c r="B22" t="s">
        <v>7</v>
      </c>
      <c r="C22" t="s">
        <v>4</v>
      </c>
      <c r="D22" t="s">
        <v>9</v>
      </c>
      <c r="E22" s="113">
        <f>'Premium Assumptions'!C4</f>
        <v>45658</v>
      </c>
      <c r="F22" s="81">
        <v>264662242</v>
      </c>
      <c r="G22" s="81">
        <f t="shared" si="1"/>
        <v>365233893.95999998</v>
      </c>
      <c r="H22" s="81">
        <f t="shared" si="2"/>
        <v>100571651.95999998</v>
      </c>
      <c r="I22" s="112">
        <f>'Premium Assumptions'!D4</f>
        <v>0.38</v>
      </c>
      <c r="J22" s="74"/>
    </row>
    <row r="23" spans="1:10" x14ac:dyDescent="0.25">
      <c r="A23">
        <f t="shared" si="0"/>
        <v>22</v>
      </c>
      <c r="B23" t="s">
        <v>7</v>
      </c>
      <c r="C23" t="s">
        <v>4</v>
      </c>
      <c r="D23" t="s">
        <v>9</v>
      </c>
      <c r="E23" s="113">
        <f>'Premium Assumptions'!C7</f>
        <v>45658</v>
      </c>
      <c r="F23" s="81">
        <v>72291913</v>
      </c>
      <c r="G23" s="81">
        <f t="shared" si="1"/>
        <v>112052465.15000001</v>
      </c>
      <c r="H23" s="81">
        <f t="shared" si="2"/>
        <v>39760552.150000006</v>
      </c>
      <c r="I23" s="112">
        <f>'Premium Assumptions'!D7</f>
        <v>0.55000000000000004</v>
      </c>
      <c r="J23" s="74"/>
    </row>
    <row r="24" spans="1:10" x14ac:dyDescent="0.25">
      <c r="A24">
        <f t="shared" si="0"/>
        <v>23</v>
      </c>
      <c r="B24" t="s">
        <v>7</v>
      </c>
      <c r="C24" t="s">
        <v>4</v>
      </c>
      <c r="D24" t="s">
        <v>9</v>
      </c>
      <c r="E24" s="113">
        <f>'Premium Assumptions'!C6</f>
        <v>45658</v>
      </c>
      <c r="F24" s="81">
        <v>159141692</v>
      </c>
      <c r="G24" s="81">
        <f t="shared" si="1"/>
        <v>246669622.59999999</v>
      </c>
      <c r="H24" s="81">
        <f t="shared" si="2"/>
        <v>87527930.599999994</v>
      </c>
      <c r="I24" s="112">
        <f>'Premium Assumptions'!D6</f>
        <v>0.55000000000000004</v>
      </c>
      <c r="J24" s="74"/>
    </row>
    <row r="25" spans="1:10" x14ac:dyDescent="0.25">
      <c r="A25">
        <f t="shared" si="0"/>
        <v>24</v>
      </c>
      <c r="B25" t="s">
        <v>7</v>
      </c>
      <c r="C25" t="s">
        <v>4</v>
      </c>
      <c r="D25" t="s">
        <v>9</v>
      </c>
      <c r="E25" s="113">
        <f>'Premium Assumptions'!C6</f>
        <v>45658</v>
      </c>
      <c r="F25" s="81">
        <v>65109074</v>
      </c>
      <c r="G25" s="81">
        <f t="shared" si="1"/>
        <v>100919064.7</v>
      </c>
      <c r="H25" s="81">
        <f t="shared" si="2"/>
        <v>35809990.700000003</v>
      </c>
      <c r="I25" s="112">
        <f>'Premium Assumptions'!D6</f>
        <v>0.55000000000000004</v>
      </c>
      <c r="J25" s="74"/>
    </row>
    <row r="26" spans="1:10" x14ac:dyDescent="0.25">
      <c r="A26">
        <f t="shared" si="0"/>
        <v>25</v>
      </c>
      <c r="B26" t="s">
        <v>7</v>
      </c>
      <c r="C26" t="s">
        <v>4</v>
      </c>
      <c r="D26" t="s">
        <v>9</v>
      </c>
      <c r="E26" s="113">
        <f>'Premium Assumptions'!C6</f>
        <v>45658</v>
      </c>
      <c r="F26" s="81">
        <v>58088605</v>
      </c>
      <c r="G26" s="81">
        <f t="shared" si="1"/>
        <v>90037337.75</v>
      </c>
      <c r="H26" s="81">
        <f t="shared" si="2"/>
        <v>31948732.75</v>
      </c>
      <c r="I26" s="112">
        <f>'Premium Assumptions'!D6</f>
        <v>0.55000000000000004</v>
      </c>
      <c r="J26" s="74"/>
    </row>
    <row r="28" spans="1:10" x14ac:dyDescent="0.25">
      <c r="A28" s="142"/>
    </row>
    <row r="31" spans="1:10" x14ac:dyDescent="0.25">
      <c r="H31" s="144"/>
    </row>
  </sheetData>
  <mergeCells count="4">
    <mergeCell ref="L2:S2"/>
    <mergeCell ref="L3:S3"/>
    <mergeCell ref="L4:R4"/>
    <mergeCell ref="L5:S5"/>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D14C5-DEA4-4CBF-A2B3-D0B4A5CD083E}">
  <sheetPr>
    <tabColor theme="9" tint="0.59999389629810485"/>
  </sheetPr>
  <dimension ref="A1:AR2356"/>
  <sheetViews>
    <sheetView topLeftCell="M1" zoomScaleNormal="100" workbookViewId="0">
      <selection activeCell="R41" sqref="R41"/>
    </sheetView>
  </sheetViews>
  <sheetFormatPr defaultRowHeight="15" x14ac:dyDescent="0.25"/>
  <cols>
    <col min="1" max="1" width="14.7109375" style="106" customWidth="1"/>
    <col min="3" max="3" width="19.7109375" customWidth="1"/>
    <col min="4" max="4" width="25.42578125" customWidth="1"/>
    <col min="5" max="5" width="16.7109375" customWidth="1"/>
    <col min="6" max="6" width="15.42578125" customWidth="1"/>
    <col min="7" max="7" width="16.85546875" style="81" bestFit="1" customWidth="1"/>
    <col min="8" max="8" width="16" style="101" customWidth="1"/>
    <col min="9" max="9" width="15.85546875" style="81" bestFit="1" customWidth="1"/>
    <col min="10" max="10" width="16.85546875" style="95" bestFit="1" customWidth="1"/>
    <col min="11" max="11" width="21.5703125" bestFit="1" customWidth="1"/>
    <col min="12" max="12" width="13.42578125" style="77" bestFit="1" customWidth="1"/>
    <col min="13" max="13" width="19.42578125" customWidth="1"/>
    <col min="14" max="14" width="13.140625" customWidth="1"/>
    <col min="16" max="16" width="15" bestFit="1" customWidth="1"/>
    <col min="17" max="17" width="18.5703125" bestFit="1" customWidth="1"/>
    <col min="20" max="20" width="10.7109375" customWidth="1"/>
    <col min="21" max="21" width="15.5703125" bestFit="1" customWidth="1"/>
  </cols>
  <sheetData>
    <row r="1" spans="1:44" x14ac:dyDescent="0.25">
      <c r="A1" s="106" t="s">
        <v>96</v>
      </c>
      <c r="B1" t="s">
        <v>92</v>
      </c>
      <c r="C1" t="s">
        <v>127</v>
      </c>
      <c r="D1" t="s">
        <v>3</v>
      </c>
      <c r="E1" t="s">
        <v>128</v>
      </c>
      <c r="F1" t="s">
        <v>226</v>
      </c>
      <c r="G1" s="81" t="s">
        <v>227</v>
      </c>
      <c r="H1" s="101" t="s">
        <v>228</v>
      </c>
      <c r="I1" s="81" t="s">
        <v>229</v>
      </c>
      <c r="J1" s="95" t="s">
        <v>230</v>
      </c>
      <c r="K1" t="s">
        <v>231</v>
      </c>
      <c r="L1" s="77" t="s">
        <v>232</v>
      </c>
      <c r="M1" t="s">
        <v>233</v>
      </c>
      <c r="N1" t="s">
        <v>91</v>
      </c>
      <c r="O1" t="s">
        <v>8</v>
      </c>
      <c r="P1" t="s">
        <v>93</v>
      </c>
      <c r="Q1" t="s">
        <v>94</v>
      </c>
      <c r="U1" t="s">
        <v>95</v>
      </c>
      <c r="W1" s="145" t="s">
        <v>140</v>
      </c>
      <c r="X1" s="146"/>
      <c r="Y1" s="146"/>
      <c r="Z1" s="146"/>
      <c r="AA1" s="146"/>
      <c r="AB1" s="146"/>
      <c r="AC1" s="146"/>
      <c r="AD1" s="146"/>
      <c r="AE1" s="146"/>
      <c r="AF1" s="146"/>
      <c r="AG1" s="146"/>
      <c r="AH1" s="146"/>
      <c r="AI1" s="146"/>
      <c r="AJ1" s="146"/>
      <c r="AK1" s="146"/>
      <c r="AL1" s="146"/>
      <c r="AM1" s="146"/>
      <c r="AN1" s="146"/>
      <c r="AO1" s="146"/>
      <c r="AP1" s="146"/>
      <c r="AQ1" s="146"/>
      <c r="AR1" s="147"/>
    </row>
    <row r="2" spans="1:44" x14ac:dyDescent="0.25">
      <c r="A2" s="106" t="str">
        <f t="shared" ref="A2:A65" ca="1" si="0">C2&amp;"_"&amp;D2&amp;"_"&amp;N2&amp;"_"&amp;O2</f>
        <v>General_Non-Tenant_2022_1</v>
      </c>
      <c r="B2" cm="1">
        <f t="array" ref="B2">INDEX('Rate Change Impact'!A:A, ROUNDUP(ROWS('Rate Change Impact'!$2:38)/36,0))</f>
        <v>1</v>
      </c>
      <c r="C2" t="str" cm="1">
        <f t="array" ref="C2">INDEX('Rate Change Impact'!B:B, ROUNDUP(ROWS('Rate Change Impact'!$2:38)/36,0))</f>
        <v>General</v>
      </c>
      <c r="D2" t="str" cm="1">
        <f t="array" ref="D2">INDEX('Rate Change Impact'!C:C, ROUNDUP(ROWS('Rate Change Impact'!$2:38)/36,0))</f>
        <v>Non-Tenant</v>
      </c>
      <c r="E2" t="str" cm="1">
        <f t="array" ref="E2">INDEX('Rate Change Impact'!D:D, ROUNDUP(ROWS('Rate Change Impact'!$2:38)/36,0))</f>
        <v>CA</v>
      </c>
      <c r="F2" s="107" cm="1">
        <f t="array" ref="F2">INDEX('Rate Change Impact'!E:E, ROUNDUP(ROWS('Rate Change Impact'!$2:38)/36,0))</f>
        <v>44593</v>
      </c>
      <c r="G2" s="81" cm="1">
        <f t="array" ref="G2">INDEX('Rate Change Impact'!F:F, ROUNDUP(ROWS('Rate Change Impact'!$2:38)/36,0))</f>
        <v>1516867562</v>
      </c>
      <c r="H2" s="81" cm="1">
        <f t="array" ref="H2">INDEX('Rate Change Impact'!G:G, ROUNDUP(ROWS('Rate Change Impact'!$2:38)/36,0))</f>
        <v>1621218571</v>
      </c>
      <c r="I2" s="81" cm="1">
        <f t="array" ref="I2">INDEX('Rate Change Impact'!H:H, ROUNDUP(ROWS('Rate Change Impact'!$2:38)/36,0))</f>
        <v>104351009</v>
      </c>
      <c r="J2" s="95" cm="1">
        <f t="array" ref="J2">INDEX('Rate Change Impact'!I:I, ROUNDUP(ROWS('Rate Change Impact'!$2:38)/36,0))</f>
        <v>6.8793750762533606E-2</v>
      </c>
      <c r="K2" s="93">
        <f t="shared" ref="K2:K65" si="1">DATE(YEAR(F2)+1,MONTH(F2),DAY(F2)-1)</f>
        <v>44957</v>
      </c>
      <c r="L2" s="94">
        <f t="shared" ref="L2:L65" ca="1" si="2">IF(B2=OFFSET(B2,-1,0),L1+1,1)</f>
        <v>1</v>
      </c>
      <c r="M2" s="93">
        <f t="shared" ref="M2:M65" ca="1" si="3">DATE(YEAR(F2),L2,1)</f>
        <v>44562</v>
      </c>
      <c r="N2">
        <f t="shared" ref="N2:N57" ca="1" si="4">YEAR(M2)</f>
        <v>2022</v>
      </c>
      <c r="O2">
        <f t="shared" ref="O2:O25" ca="1" si="5">MONTH(M2)</f>
        <v>1</v>
      </c>
      <c r="P2" s="74">
        <f>I2/12</f>
        <v>8695917.416666666</v>
      </c>
      <c r="Q2" s="74">
        <f>I2/24</f>
        <v>4347958.708333333</v>
      </c>
      <c r="R2">
        <f t="shared" ref="R2:R65" ca="1" si="6">IF(AND(N2*100+O2&gt;=YEAR(F2)*100+MONTH(F2),N2*100+O2&lt;=YEAR(K2)*100+ MONTH(K2)),1,0)</f>
        <v>0</v>
      </c>
      <c r="S2">
        <f ca="1">IF(R2=0,0,R2+S1)</f>
        <v>0</v>
      </c>
      <c r="T2">
        <f t="shared" ref="T2:T65" ca="1" si="7">SUMIF($B$2:$B$1181,B2,$R$2:$R$1181)</f>
        <v>12</v>
      </c>
      <c r="U2" s="73">
        <f ca="1">IF(S2=0,0,IF(AND(T2=13,OR(S2=1,S2=13)),Q2,P2))</f>
        <v>0</v>
      </c>
      <c r="W2" s="151"/>
      <c r="X2" s="175" t="s">
        <v>225</v>
      </c>
      <c r="Y2" s="175"/>
      <c r="Z2" s="175"/>
      <c r="AA2" s="175"/>
      <c r="AB2" s="175"/>
      <c r="AC2" s="175"/>
      <c r="AD2" s="175"/>
      <c r="AE2" s="175"/>
      <c r="AF2" s="175"/>
      <c r="AG2" s="175"/>
      <c r="AH2" s="175"/>
      <c r="AI2" s="175"/>
      <c r="AJ2" s="175"/>
      <c r="AK2" s="175"/>
      <c r="AL2" s="175"/>
      <c r="AM2" s="175"/>
      <c r="AN2" s="175"/>
      <c r="AO2" s="175"/>
      <c r="AP2" s="175"/>
      <c r="AQ2" s="175"/>
      <c r="AR2" s="176"/>
    </row>
    <row r="3" spans="1:44" x14ac:dyDescent="0.25">
      <c r="A3" s="106" t="str">
        <f t="shared" ca="1" si="0"/>
        <v>General_Non-Tenant_2022_2</v>
      </c>
      <c r="B3" cm="1">
        <f t="array" ref="B3">INDEX('Rate Change Impact'!A:A, ROUNDUP(ROWS('Rate Change Impact'!$2:39)/36,0))</f>
        <v>1</v>
      </c>
      <c r="C3" t="str" cm="1">
        <f t="array" ref="C3">INDEX('Rate Change Impact'!B:B, ROUNDUP(ROWS('Rate Change Impact'!$2:39)/36,0))</f>
        <v>General</v>
      </c>
      <c r="D3" t="str" cm="1">
        <f t="array" ref="D3">INDEX('Rate Change Impact'!C:C, ROUNDUP(ROWS('Rate Change Impact'!$2:39)/36,0))</f>
        <v>Non-Tenant</v>
      </c>
      <c r="E3" t="str" cm="1">
        <f t="array" ref="E3">INDEX('Rate Change Impact'!D:D, ROUNDUP(ROWS('Rate Change Impact'!$2:39)/36,0))</f>
        <v>CA</v>
      </c>
      <c r="F3" s="107" cm="1">
        <f t="array" ref="F3">INDEX('Rate Change Impact'!E:E, ROUNDUP(ROWS('Rate Change Impact'!$2:39)/36,0))</f>
        <v>44593</v>
      </c>
      <c r="G3" s="81" cm="1">
        <f t="array" ref="G3">INDEX('Rate Change Impact'!F:F, ROUNDUP(ROWS('Rate Change Impact'!$2:39)/36,0))</f>
        <v>1516867562</v>
      </c>
      <c r="H3" s="81" cm="1">
        <f t="array" ref="H3">INDEX('Rate Change Impact'!G:G, ROUNDUP(ROWS('Rate Change Impact'!$2:39)/36,0))</f>
        <v>1621218571</v>
      </c>
      <c r="I3" s="81" cm="1">
        <f t="array" ref="I3">INDEX('Rate Change Impact'!H:H, ROUNDUP(ROWS('Rate Change Impact'!$2:39)/36,0))</f>
        <v>104351009</v>
      </c>
      <c r="J3" s="95" cm="1">
        <f t="array" ref="J3">INDEX('Rate Change Impact'!I:I, ROUNDUP(ROWS('Rate Change Impact'!$2:39)/36,0))</f>
        <v>6.8793750762533606E-2</v>
      </c>
      <c r="K3" s="93">
        <f t="shared" si="1"/>
        <v>44957</v>
      </c>
      <c r="L3" s="94">
        <f t="shared" ca="1" si="2"/>
        <v>2</v>
      </c>
      <c r="M3" s="93">
        <f t="shared" ca="1" si="3"/>
        <v>44593</v>
      </c>
      <c r="N3">
        <f t="shared" ca="1" si="4"/>
        <v>2022</v>
      </c>
      <c r="O3">
        <f t="shared" ca="1" si="5"/>
        <v>2</v>
      </c>
      <c r="P3" s="74">
        <f t="shared" ref="P3:P56" si="8">I3/12</f>
        <v>8695917.416666666</v>
      </c>
      <c r="Q3" s="74">
        <f t="shared" ref="Q3:Q56" si="9">I3/24</f>
        <v>4347958.708333333</v>
      </c>
      <c r="R3">
        <f t="shared" ca="1" si="6"/>
        <v>1</v>
      </c>
      <c r="S3">
        <f t="shared" ref="S3:S57" ca="1" si="10">IF(R3=0,0,R3+S2)</f>
        <v>1</v>
      </c>
      <c r="T3">
        <f t="shared" ca="1" si="7"/>
        <v>12</v>
      </c>
      <c r="U3" s="73">
        <f t="shared" ref="U3:U57" ca="1" si="11">IF(S3=0,0,IF(AND(T3=13,OR(S3=1,S3=13)),Q3,P3))</f>
        <v>8695917.416666666</v>
      </c>
      <c r="W3" s="151"/>
      <c r="X3" s="155"/>
      <c r="Y3" s="155"/>
      <c r="Z3" s="155"/>
      <c r="AA3" s="155"/>
      <c r="AB3" s="155"/>
      <c r="AC3" s="155"/>
      <c r="AD3" s="155"/>
      <c r="AE3" s="155"/>
      <c r="AF3" s="155"/>
      <c r="AG3" s="155"/>
      <c r="AH3" s="155"/>
      <c r="AI3" s="155"/>
      <c r="AJ3" s="155"/>
      <c r="AK3" s="155"/>
      <c r="AL3" s="155"/>
      <c r="AM3" s="155"/>
      <c r="AN3" s="155"/>
      <c r="AO3" s="155"/>
      <c r="AP3" s="155"/>
      <c r="AQ3" s="155"/>
      <c r="AR3" s="156"/>
    </row>
    <row r="4" spans="1:44" x14ac:dyDescent="0.25">
      <c r="A4" s="106" t="str">
        <f t="shared" ca="1" si="0"/>
        <v>General_Non-Tenant_2022_3</v>
      </c>
      <c r="B4" cm="1">
        <f t="array" ref="B4">INDEX('Rate Change Impact'!A:A, ROUNDUP(ROWS('Rate Change Impact'!$2:40)/36,0))</f>
        <v>1</v>
      </c>
      <c r="C4" t="str" cm="1">
        <f t="array" ref="C4">INDEX('Rate Change Impact'!B:B, ROUNDUP(ROWS('Rate Change Impact'!$2:40)/36,0))</f>
        <v>General</v>
      </c>
      <c r="D4" t="str" cm="1">
        <f t="array" ref="D4">INDEX('Rate Change Impact'!C:C, ROUNDUP(ROWS('Rate Change Impact'!$2:40)/36,0))</f>
        <v>Non-Tenant</v>
      </c>
      <c r="E4" t="str" cm="1">
        <f t="array" ref="E4">INDEX('Rate Change Impact'!D:D, ROUNDUP(ROWS('Rate Change Impact'!$2:40)/36,0))</f>
        <v>CA</v>
      </c>
      <c r="F4" s="107" cm="1">
        <f t="array" ref="F4">INDEX('Rate Change Impact'!E:E, ROUNDUP(ROWS('Rate Change Impact'!$2:40)/36,0))</f>
        <v>44593</v>
      </c>
      <c r="G4" s="81" cm="1">
        <f t="array" ref="G4">INDEX('Rate Change Impact'!F:F, ROUNDUP(ROWS('Rate Change Impact'!$2:40)/36,0))</f>
        <v>1516867562</v>
      </c>
      <c r="H4" s="81" cm="1">
        <f t="array" ref="H4">INDEX('Rate Change Impact'!G:G, ROUNDUP(ROWS('Rate Change Impact'!$2:40)/36,0))</f>
        <v>1621218571</v>
      </c>
      <c r="I4" s="81" cm="1">
        <f t="array" ref="I4">INDEX('Rate Change Impact'!H:H, ROUNDUP(ROWS('Rate Change Impact'!$2:40)/36,0))</f>
        <v>104351009</v>
      </c>
      <c r="J4" s="95" cm="1">
        <f t="array" ref="J4">INDEX('Rate Change Impact'!I:I, ROUNDUP(ROWS('Rate Change Impact'!$2:40)/36,0))</f>
        <v>6.8793750762533606E-2</v>
      </c>
      <c r="K4" s="93">
        <f t="shared" si="1"/>
        <v>44957</v>
      </c>
      <c r="L4" s="94">
        <f t="shared" ca="1" si="2"/>
        <v>3</v>
      </c>
      <c r="M4" s="93">
        <f t="shared" ca="1" si="3"/>
        <v>44621</v>
      </c>
      <c r="N4">
        <f t="shared" ca="1" si="4"/>
        <v>2022</v>
      </c>
      <c r="O4">
        <f t="shared" ca="1" si="5"/>
        <v>3</v>
      </c>
      <c r="P4" s="74">
        <f t="shared" si="8"/>
        <v>8695917.416666666</v>
      </c>
      <c r="Q4" s="74">
        <f t="shared" si="9"/>
        <v>4347958.708333333</v>
      </c>
      <c r="R4">
        <f t="shared" ca="1" si="6"/>
        <v>1</v>
      </c>
      <c r="S4">
        <f t="shared" ca="1" si="10"/>
        <v>2</v>
      </c>
      <c r="T4">
        <f t="shared" ca="1" si="7"/>
        <v>12</v>
      </c>
      <c r="U4" s="73">
        <f t="shared" ca="1" si="11"/>
        <v>8695917.416666666</v>
      </c>
      <c r="W4" s="151"/>
      <c r="X4" s="175" t="s">
        <v>174</v>
      </c>
      <c r="Y4" s="175"/>
      <c r="Z4" s="175"/>
      <c r="AA4" s="175"/>
      <c r="AB4" s="175"/>
      <c r="AC4" s="175"/>
      <c r="AD4" s="175"/>
      <c r="AE4" s="175"/>
      <c r="AF4" s="175"/>
      <c r="AG4" s="175"/>
      <c r="AH4" s="175"/>
      <c r="AI4" s="175"/>
      <c r="AJ4" s="175"/>
      <c r="AK4" s="175"/>
      <c r="AL4" s="175"/>
      <c r="AM4" s="175"/>
      <c r="AN4" s="175"/>
      <c r="AO4" s="175"/>
      <c r="AP4" s="175"/>
      <c r="AQ4" s="175"/>
      <c r="AR4" s="176"/>
    </row>
    <row r="5" spans="1:44" x14ac:dyDescent="0.25">
      <c r="A5" s="106" t="str">
        <f t="shared" ca="1" si="0"/>
        <v>General_Non-Tenant_2022_4</v>
      </c>
      <c r="B5" cm="1">
        <f t="array" ref="B5">INDEX('Rate Change Impact'!A:A, ROUNDUP(ROWS('Rate Change Impact'!$2:41)/36,0))</f>
        <v>1</v>
      </c>
      <c r="C5" t="str" cm="1">
        <f t="array" ref="C5">INDEX('Rate Change Impact'!B:B, ROUNDUP(ROWS('Rate Change Impact'!$2:41)/36,0))</f>
        <v>General</v>
      </c>
      <c r="D5" t="str" cm="1">
        <f t="array" ref="D5">INDEX('Rate Change Impact'!C:C, ROUNDUP(ROWS('Rate Change Impact'!$2:41)/36,0))</f>
        <v>Non-Tenant</v>
      </c>
      <c r="E5" t="str" cm="1">
        <f t="array" ref="E5">INDEX('Rate Change Impact'!D:D, ROUNDUP(ROWS('Rate Change Impact'!$2:41)/36,0))</f>
        <v>CA</v>
      </c>
      <c r="F5" s="107" cm="1">
        <f t="array" ref="F5">INDEX('Rate Change Impact'!E:E, ROUNDUP(ROWS('Rate Change Impact'!$2:41)/36,0))</f>
        <v>44593</v>
      </c>
      <c r="G5" s="81" cm="1">
        <f t="array" ref="G5">INDEX('Rate Change Impact'!F:F, ROUNDUP(ROWS('Rate Change Impact'!$2:41)/36,0))</f>
        <v>1516867562</v>
      </c>
      <c r="H5" s="81" cm="1">
        <f t="array" ref="H5">INDEX('Rate Change Impact'!G:G, ROUNDUP(ROWS('Rate Change Impact'!$2:41)/36,0))</f>
        <v>1621218571</v>
      </c>
      <c r="I5" s="81" cm="1">
        <f t="array" ref="I5">INDEX('Rate Change Impact'!H:H, ROUNDUP(ROWS('Rate Change Impact'!$2:41)/36,0))</f>
        <v>104351009</v>
      </c>
      <c r="J5" s="95" cm="1">
        <f t="array" ref="J5">INDEX('Rate Change Impact'!I:I, ROUNDUP(ROWS('Rate Change Impact'!$2:41)/36,0))</f>
        <v>6.8793750762533606E-2</v>
      </c>
      <c r="K5" s="93">
        <f t="shared" si="1"/>
        <v>44957</v>
      </c>
      <c r="L5" s="94">
        <f t="shared" ca="1" si="2"/>
        <v>4</v>
      </c>
      <c r="M5" s="93">
        <f t="shared" ca="1" si="3"/>
        <v>44652</v>
      </c>
      <c r="N5">
        <f t="shared" ca="1" si="4"/>
        <v>2022</v>
      </c>
      <c r="O5">
        <f t="shared" ca="1" si="5"/>
        <v>4</v>
      </c>
      <c r="P5" s="74">
        <f t="shared" si="8"/>
        <v>8695917.416666666</v>
      </c>
      <c r="Q5" s="74">
        <f t="shared" si="9"/>
        <v>4347958.708333333</v>
      </c>
      <c r="R5">
        <f t="shared" ca="1" si="6"/>
        <v>1</v>
      </c>
      <c r="S5">
        <f t="shared" ca="1" si="10"/>
        <v>3</v>
      </c>
      <c r="T5">
        <f t="shared" ca="1" si="7"/>
        <v>12</v>
      </c>
      <c r="U5" s="73">
        <f t="shared" ca="1" si="11"/>
        <v>8695917.416666666</v>
      </c>
      <c r="W5" s="153"/>
      <c r="X5" s="154"/>
      <c r="Y5" s="177" t="s">
        <v>173</v>
      </c>
      <c r="Z5" s="177"/>
      <c r="AA5" s="177"/>
      <c r="AB5" s="177"/>
      <c r="AC5" s="177"/>
      <c r="AD5" s="177"/>
      <c r="AE5" s="177"/>
      <c r="AF5" s="177"/>
      <c r="AG5" s="177"/>
      <c r="AH5" s="177"/>
      <c r="AI5" s="177"/>
      <c r="AJ5" s="177"/>
      <c r="AK5" s="177"/>
      <c r="AL5" s="177"/>
      <c r="AM5" s="177"/>
      <c r="AN5" s="177"/>
      <c r="AO5" s="177"/>
      <c r="AP5" s="177"/>
      <c r="AQ5" s="177"/>
      <c r="AR5" s="178"/>
    </row>
    <row r="6" spans="1:44" x14ac:dyDescent="0.25">
      <c r="A6" s="106" t="str">
        <f t="shared" ca="1" si="0"/>
        <v>General_Non-Tenant_2022_5</v>
      </c>
      <c r="B6" cm="1">
        <f t="array" ref="B6">INDEX('Rate Change Impact'!A:A, ROUNDUP(ROWS('Rate Change Impact'!$2:42)/36,0))</f>
        <v>1</v>
      </c>
      <c r="C6" t="str" cm="1">
        <f t="array" ref="C6">INDEX('Rate Change Impact'!B:B, ROUNDUP(ROWS('Rate Change Impact'!$2:42)/36,0))</f>
        <v>General</v>
      </c>
      <c r="D6" t="str" cm="1">
        <f t="array" ref="D6">INDEX('Rate Change Impact'!C:C, ROUNDUP(ROWS('Rate Change Impact'!$2:42)/36,0))</f>
        <v>Non-Tenant</v>
      </c>
      <c r="E6" t="str" cm="1">
        <f t="array" ref="E6">INDEX('Rate Change Impact'!D:D, ROUNDUP(ROWS('Rate Change Impact'!$2:42)/36,0))</f>
        <v>CA</v>
      </c>
      <c r="F6" s="107" cm="1">
        <f t="array" ref="F6">INDEX('Rate Change Impact'!E:E, ROUNDUP(ROWS('Rate Change Impact'!$2:42)/36,0))</f>
        <v>44593</v>
      </c>
      <c r="G6" s="81" cm="1">
        <f t="array" ref="G6">INDEX('Rate Change Impact'!F:F, ROUNDUP(ROWS('Rate Change Impact'!$2:42)/36,0))</f>
        <v>1516867562</v>
      </c>
      <c r="H6" s="81" cm="1">
        <f t="array" ref="H6">INDEX('Rate Change Impact'!G:G, ROUNDUP(ROWS('Rate Change Impact'!$2:42)/36,0))</f>
        <v>1621218571</v>
      </c>
      <c r="I6" s="81" cm="1">
        <f t="array" ref="I6">INDEX('Rate Change Impact'!H:H, ROUNDUP(ROWS('Rate Change Impact'!$2:42)/36,0))</f>
        <v>104351009</v>
      </c>
      <c r="J6" s="95" cm="1">
        <f t="array" ref="J6">INDEX('Rate Change Impact'!I:I, ROUNDUP(ROWS('Rate Change Impact'!$2:42)/36,0))</f>
        <v>6.8793750762533606E-2</v>
      </c>
      <c r="K6" s="93">
        <f t="shared" si="1"/>
        <v>44957</v>
      </c>
      <c r="L6" s="94">
        <f t="shared" ca="1" si="2"/>
        <v>5</v>
      </c>
      <c r="M6" s="93">
        <f t="shared" ca="1" si="3"/>
        <v>44682</v>
      </c>
      <c r="N6">
        <f t="shared" ca="1" si="4"/>
        <v>2022</v>
      </c>
      <c r="O6">
        <f t="shared" ca="1" si="5"/>
        <v>5</v>
      </c>
      <c r="P6" s="74">
        <f t="shared" si="8"/>
        <v>8695917.416666666</v>
      </c>
      <c r="Q6" s="74">
        <f t="shared" si="9"/>
        <v>4347958.708333333</v>
      </c>
      <c r="R6">
        <f t="shared" ca="1" si="6"/>
        <v>1</v>
      </c>
      <c r="S6">
        <f t="shared" ca="1" si="10"/>
        <v>4</v>
      </c>
      <c r="T6">
        <f t="shared" ca="1" si="7"/>
        <v>12</v>
      </c>
      <c r="U6" s="73">
        <f t="shared" ca="1" si="11"/>
        <v>8695917.416666666</v>
      </c>
    </row>
    <row r="7" spans="1:44" x14ac:dyDescent="0.25">
      <c r="A7" s="106" t="str">
        <f t="shared" ca="1" si="0"/>
        <v>General_Non-Tenant_2022_6</v>
      </c>
      <c r="B7" cm="1">
        <f t="array" ref="B7">INDEX('Rate Change Impact'!A:A, ROUNDUP(ROWS('Rate Change Impact'!$2:43)/36,0))</f>
        <v>1</v>
      </c>
      <c r="C7" t="str" cm="1">
        <f t="array" ref="C7">INDEX('Rate Change Impact'!B:B, ROUNDUP(ROWS('Rate Change Impact'!$2:43)/36,0))</f>
        <v>General</v>
      </c>
      <c r="D7" t="str" cm="1">
        <f t="array" ref="D7">INDEX('Rate Change Impact'!C:C, ROUNDUP(ROWS('Rate Change Impact'!$2:43)/36,0))</f>
        <v>Non-Tenant</v>
      </c>
      <c r="E7" t="str" cm="1">
        <f t="array" ref="E7">INDEX('Rate Change Impact'!D:D, ROUNDUP(ROWS('Rate Change Impact'!$2:43)/36,0))</f>
        <v>CA</v>
      </c>
      <c r="F7" s="107" cm="1">
        <f t="array" ref="F7">INDEX('Rate Change Impact'!E:E, ROUNDUP(ROWS('Rate Change Impact'!$2:43)/36,0))</f>
        <v>44593</v>
      </c>
      <c r="G7" s="81" cm="1">
        <f t="array" ref="G7">INDEX('Rate Change Impact'!F:F, ROUNDUP(ROWS('Rate Change Impact'!$2:43)/36,0))</f>
        <v>1516867562</v>
      </c>
      <c r="H7" s="81" cm="1">
        <f t="array" ref="H7">INDEX('Rate Change Impact'!G:G, ROUNDUP(ROWS('Rate Change Impact'!$2:43)/36,0))</f>
        <v>1621218571</v>
      </c>
      <c r="I7" s="81" cm="1">
        <f t="array" ref="I7">INDEX('Rate Change Impact'!H:H, ROUNDUP(ROWS('Rate Change Impact'!$2:43)/36,0))</f>
        <v>104351009</v>
      </c>
      <c r="J7" s="95" cm="1">
        <f t="array" ref="J7">INDEX('Rate Change Impact'!I:I, ROUNDUP(ROWS('Rate Change Impact'!$2:43)/36,0))</f>
        <v>6.8793750762533606E-2</v>
      </c>
      <c r="K7" s="93">
        <f t="shared" si="1"/>
        <v>44957</v>
      </c>
      <c r="L7" s="94">
        <f t="shared" ca="1" si="2"/>
        <v>6</v>
      </c>
      <c r="M7" s="93">
        <f t="shared" ca="1" si="3"/>
        <v>44713</v>
      </c>
      <c r="N7">
        <f t="shared" ca="1" si="4"/>
        <v>2022</v>
      </c>
      <c r="O7">
        <f t="shared" ca="1" si="5"/>
        <v>6</v>
      </c>
      <c r="P7" s="74">
        <f t="shared" si="8"/>
        <v>8695917.416666666</v>
      </c>
      <c r="Q7" s="74">
        <f t="shared" si="9"/>
        <v>4347958.708333333</v>
      </c>
      <c r="R7">
        <f t="shared" ca="1" si="6"/>
        <v>1</v>
      </c>
      <c r="S7">
        <f t="shared" ca="1" si="10"/>
        <v>5</v>
      </c>
      <c r="T7">
        <f t="shared" ca="1" si="7"/>
        <v>12</v>
      </c>
      <c r="U7" s="73">
        <f t="shared" ca="1" si="11"/>
        <v>8695917.416666666</v>
      </c>
    </row>
    <row r="8" spans="1:44" x14ac:dyDescent="0.25">
      <c r="A8" s="106" t="str">
        <f t="shared" ca="1" si="0"/>
        <v>General_Non-Tenant_2022_7</v>
      </c>
      <c r="B8" cm="1">
        <f t="array" ref="B8">INDEX('Rate Change Impact'!A:A, ROUNDUP(ROWS('Rate Change Impact'!$2:44)/36,0))</f>
        <v>1</v>
      </c>
      <c r="C8" t="str" cm="1">
        <f t="array" ref="C8">INDEX('Rate Change Impact'!B:B, ROUNDUP(ROWS('Rate Change Impact'!$2:44)/36,0))</f>
        <v>General</v>
      </c>
      <c r="D8" t="str" cm="1">
        <f t="array" ref="D8">INDEX('Rate Change Impact'!C:C, ROUNDUP(ROWS('Rate Change Impact'!$2:44)/36,0))</f>
        <v>Non-Tenant</v>
      </c>
      <c r="E8" t="str" cm="1">
        <f t="array" ref="E8">INDEX('Rate Change Impact'!D:D, ROUNDUP(ROWS('Rate Change Impact'!$2:44)/36,0))</f>
        <v>CA</v>
      </c>
      <c r="F8" s="107" cm="1">
        <f t="array" ref="F8">INDEX('Rate Change Impact'!E:E, ROUNDUP(ROWS('Rate Change Impact'!$2:44)/36,0))</f>
        <v>44593</v>
      </c>
      <c r="G8" s="81" cm="1">
        <f t="array" ref="G8">INDEX('Rate Change Impact'!F:F, ROUNDUP(ROWS('Rate Change Impact'!$2:44)/36,0))</f>
        <v>1516867562</v>
      </c>
      <c r="H8" s="81" cm="1">
        <f t="array" ref="H8">INDEX('Rate Change Impact'!G:G, ROUNDUP(ROWS('Rate Change Impact'!$2:44)/36,0))</f>
        <v>1621218571</v>
      </c>
      <c r="I8" s="81" cm="1">
        <f t="array" ref="I8">INDEX('Rate Change Impact'!H:H, ROUNDUP(ROWS('Rate Change Impact'!$2:44)/36,0))</f>
        <v>104351009</v>
      </c>
      <c r="J8" s="95" cm="1">
        <f t="array" ref="J8">INDEX('Rate Change Impact'!I:I, ROUNDUP(ROWS('Rate Change Impact'!$2:44)/36,0))</f>
        <v>6.8793750762533606E-2</v>
      </c>
      <c r="K8" s="93">
        <f t="shared" si="1"/>
        <v>44957</v>
      </c>
      <c r="L8" s="94">
        <f t="shared" ca="1" si="2"/>
        <v>7</v>
      </c>
      <c r="M8" s="93">
        <f t="shared" ca="1" si="3"/>
        <v>44743</v>
      </c>
      <c r="N8">
        <f t="shared" ca="1" si="4"/>
        <v>2022</v>
      </c>
      <c r="O8">
        <f t="shared" ca="1" si="5"/>
        <v>7</v>
      </c>
      <c r="P8" s="74">
        <f t="shared" si="8"/>
        <v>8695917.416666666</v>
      </c>
      <c r="Q8" s="74">
        <f t="shared" si="9"/>
        <v>4347958.708333333</v>
      </c>
      <c r="R8">
        <f t="shared" ca="1" si="6"/>
        <v>1</v>
      </c>
      <c r="S8">
        <f t="shared" ca="1" si="10"/>
        <v>6</v>
      </c>
      <c r="T8">
        <f t="shared" ca="1" si="7"/>
        <v>12</v>
      </c>
      <c r="U8" s="73">
        <f t="shared" ca="1" si="11"/>
        <v>8695917.416666666</v>
      </c>
    </row>
    <row r="9" spans="1:44" x14ac:dyDescent="0.25">
      <c r="A9" s="106" t="str">
        <f t="shared" ca="1" si="0"/>
        <v>General_Non-Tenant_2022_8</v>
      </c>
      <c r="B9" cm="1">
        <f t="array" ref="B9">INDEX('Rate Change Impact'!A:A, ROUNDUP(ROWS('Rate Change Impact'!$2:45)/36,0))</f>
        <v>1</v>
      </c>
      <c r="C9" t="str" cm="1">
        <f t="array" ref="C9">INDEX('Rate Change Impact'!B:B, ROUNDUP(ROWS('Rate Change Impact'!$2:45)/36,0))</f>
        <v>General</v>
      </c>
      <c r="D9" t="str" cm="1">
        <f t="array" ref="D9">INDEX('Rate Change Impact'!C:C, ROUNDUP(ROWS('Rate Change Impact'!$2:45)/36,0))</f>
        <v>Non-Tenant</v>
      </c>
      <c r="E9" t="str" cm="1">
        <f t="array" ref="E9">INDEX('Rate Change Impact'!D:D, ROUNDUP(ROWS('Rate Change Impact'!$2:45)/36,0))</f>
        <v>CA</v>
      </c>
      <c r="F9" s="107" cm="1">
        <f t="array" ref="F9">INDEX('Rate Change Impact'!E:E, ROUNDUP(ROWS('Rate Change Impact'!$2:45)/36,0))</f>
        <v>44593</v>
      </c>
      <c r="G9" s="81" cm="1">
        <f t="array" ref="G9">INDEX('Rate Change Impact'!F:F, ROUNDUP(ROWS('Rate Change Impact'!$2:45)/36,0))</f>
        <v>1516867562</v>
      </c>
      <c r="H9" s="81" cm="1">
        <f t="array" ref="H9">INDEX('Rate Change Impact'!G:G, ROUNDUP(ROWS('Rate Change Impact'!$2:45)/36,0))</f>
        <v>1621218571</v>
      </c>
      <c r="I9" s="81" cm="1">
        <f t="array" ref="I9">INDEX('Rate Change Impact'!H:H, ROUNDUP(ROWS('Rate Change Impact'!$2:45)/36,0))</f>
        <v>104351009</v>
      </c>
      <c r="J9" s="95" cm="1">
        <f t="array" ref="J9">INDEX('Rate Change Impact'!I:I, ROUNDUP(ROWS('Rate Change Impact'!$2:45)/36,0))</f>
        <v>6.8793750762533606E-2</v>
      </c>
      <c r="K9" s="93">
        <f t="shared" si="1"/>
        <v>44957</v>
      </c>
      <c r="L9" s="94">
        <f t="shared" ca="1" si="2"/>
        <v>8</v>
      </c>
      <c r="M9" s="93">
        <f t="shared" ca="1" si="3"/>
        <v>44774</v>
      </c>
      <c r="N9">
        <f t="shared" ca="1" si="4"/>
        <v>2022</v>
      </c>
      <c r="O9">
        <f t="shared" ca="1" si="5"/>
        <v>8</v>
      </c>
      <c r="P9" s="74">
        <f t="shared" si="8"/>
        <v>8695917.416666666</v>
      </c>
      <c r="Q9" s="74">
        <f t="shared" si="9"/>
        <v>4347958.708333333</v>
      </c>
      <c r="R9">
        <f t="shared" ca="1" si="6"/>
        <v>1</v>
      </c>
      <c r="S9">
        <f t="shared" ca="1" si="10"/>
        <v>7</v>
      </c>
      <c r="T9">
        <f t="shared" ca="1" si="7"/>
        <v>12</v>
      </c>
      <c r="U9" s="73">
        <f t="shared" ca="1" si="11"/>
        <v>8695917.416666666</v>
      </c>
    </row>
    <row r="10" spans="1:44" x14ac:dyDescent="0.25">
      <c r="A10" s="106" t="str">
        <f t="shared" ca="1" si="0"/>
        <v>General_Non-Tenant_2022_9</v>
      </c>
      <c r="B10" cm="1">
        <f t="array" ref="B10">INDEX('Rate Change Impact'!A:A, ROUNDUP(ROWS('Rate Change Impact'!$2:46)/36,0))</f>
        <v>1</v>
      </c>
      <c r="C10" t="str" cm="1">
        <f t="array" ref="C10">INDEX('Rate Change Impact'!B:B, ROUNDUP(ROWS('Rate Change Impact'!$2:46)/36,0))</f>
        <v>General</v>
      </c>
      <c r="D10" t="str" cm="1">
        <f t="array" ref="D10">INDEX('Rate Change Impact'!C:C, ROUNDUP(ROWS('Rate Change Impact'!$2:46)/36,0))</f>
        <v>Non-Tenant</v>
      </c>
      <c r="E10" t="str" cm="1">
        <f t="array" ref="E10">INDEX('Rate Change Impact'!D:D, ROUNDUP(ROWS('Rate Change Impact'!$2:46)/36,0))</f>
        <v>CA</v>
      </c>
      <c r="F10" s="107" cm="1">
        <f t="array" ref="F10">INDEX('Rate Change Impact'!E:E, ROUNDUP(ROWS('Rate Change Impact'!$2:46)/36,0))</f>
        <v>44593</v>
      </c>
      <c r="G10" s="81" cm="1">
        <f t="array" ref="G10">INDEX('Rate Change Impact'!F:F, ROUNDUP(ROWS('Rate Change Impact'!$2:46)/36,0))</f>
        <v>1516867562</v>
      </c>
      <c r="H10" s="81" cm="1">
        <f t="array" ref="H10">INDEX('Rate Change Impact'!G:G, ROUNDUP(ROWS('Rate Change Impact'!$2:46)/36,0))</f>
        <v>1621218571</v>
      </c>
      <c r="I10" s="81" cm="1">
        <f t="array" ref="I10">INDEX('Rate Change Impact'!H:H, ROUNDUP(ROWS('Rate Change Impact'!$2:46)/36,0))</f>
        <v>104351009</v>
      </c>
      <c r="J10" s="95" cm="1">
        <f t="array" ref="J10">INDEX('Rate Change Impact'!I:I, ROUNDUP(ROWS('Rate Change Impact'!$2:46)/36,0))</f>
        <v>6.8793750762533606E-2</v>
      </c>
      <c r="K10" s="93">
        <f t="shared" si="1"/>
        <v>44957</v>
      </c>
      <c r="L10" s="94">
        <f t="shared" ca="1" si="2"/>
        <v>9</v>
      </c>
      <c r="M10" s="93">
        <f t="shared" ca="1" si="3"/>
        <v>44805</v>
      </c>
      <c r="N10">
        <f t="shared" ca="1" si="4"/>
        <v>2022</v>
      </c>
      <c r="O10">
        <f t="shared" ca="1" si="5"/>
        <v>9</v>
      </c>
      <c r="P10" s="74">
        <f t="shared" si="8"/>
        <v>8695917.416666666</v>
      </c>
      <c r="Q10" s="74">
        <f t="shared" si="9"/>
        <v>4347958.708333333</v>
      </c>
      <c r="R10">
        <f t="shared" ca="1" si="6"/>
        <v>1</v>
      </c>
      <c r="S10">
        <f t="shared" ca="1" si="10"/>
        <v>8</v>
      </c>
      <c r="T10">
        <f t="shared" ca="1" si="7"/>
        <v>12</v>
      </c>
      <c r="U10" s="73">
        <f t="shared" ca="1" si="11"/>
        <v>8695917.416666666</v>
      </c>
    </row>
    <row r="11" spans="1:44" x14ac:dyDescent="0.25">
      <c r="A11" s="106" t="str">
        <f t="shared" ca="1" si="0"/>
        <v>General_Non-Tenant_2022_10</v>
      </c>
      <c r="B11" cm="1">
        <f t="array" ref="B11">INDEX('Rate Change Impact'!A:A, ROUNDUP(ROWS('Rate Change Impact'!$2:47)/36,0))</f>
        <v>1</v>
      </c>
      <c r="C11" t="str" cm="1">
        <f t="array" ref="C11">INDEX('Rate Change Impact'!B:B, ROUNDUP(ROWS('Rate Change Impact'!$2:47)/36,0))</f>
        <v>General</v>
      </c>
      <c r="D11" t="str" cm="1">
        <f t="array" ref="D11">INDEX('Rate Change Impact'!C:C, ROUNDUP(ROWS('Rate Change Impact'!$2:47)/36,0))</f>
        <v>Non-Tenant</v>
      </c>
      <c r="E11" t="str" cm="1">
        <f t="array" ref="E11">INDEX('Rate Change Impact'!D:D, ROUNDUP(ROWS('Rate Change Impact'!$2:47)/36,0))</f>
        <v>CA</v>
      </c>
      <c r="F11" s="107" cm="1">
        <f t="array" ref="F11">INDEX('Rate Change Impact'!E:E, ROUNDUP(ROWS('Rate Change Impact'!$2:47)/36,0))</f>
        <v>44593</v>
      </c>
      <c r="G11" s="81" cm="1">
        <f t="array" ref="G11">INDEX('Rate Change Impact'!F:F, ROUNDUP(ROWS('Rate Change Impact'!$2:47)/36,0))</f>
        <v>1516867562</v>
      </c>
      <c r="H11" s="81" cm="1">
        <f t="array" ref="H11">INDEX('Rate Change Impact'!G:G, ROUNDUP(ROWS('Rate Change Impact'!$2:47)/36,0))</f>
        <v>1621218571</v>
      </c>
      <c r="I11" s="81" cm="1">
        <f t="array" ref="I11">INDEX('Rate Change Impact'!H:H, ROUNDUP(ROWS('Rate Change Impact'!$2:47)/36,0))</f>
        <v>104351009</v>
      </c>
      <c r="J11" s="95" cm="1">
        <f t="array" ref="J11">INDEX('Rate Change Impact'!I:I, ROUNDUP(ROWS('Rate Change Impact'!$2:47)/36,0))</f>
        <v>6.8793750762533606E-2</v>
      </c>
      <c r="K11" s="93">
        <f t="shared" si="1"/>
        <v>44957</v>
      </c>
      <c r="L11" s="94">
        <f t="shared" ca="1" si="2"/>
        <v>10</v>
      </c>
      <c r="M11" s="93">
        <f t="shared" ca="1" si="3"/>
        <v>44835</v>
      </c>
      <c r="N11">
        <f t="shared" ca="1" si="4"/>
        <v>2022</v>
      </c>
      <c r="O11">
        <f t="shared" ca="1" si="5"/>
        <v>10</v>
      </c>
      <c r="P11" s="74">
        <f t="shared" si="8"/>
        <v>8695917.416666666</v>
      </c>
      <c r="Q11" s="74">
        <f t="shared" si="9"/>
        <v>4347958.708333333</v>
      </c>
      <c r="R11">
        <f t="shared" ca="1" si="6"/>
        <v>1</v>
      </c>
      <c r="S11">
        <f t="shared" ca="1" si="10"/>
        <v>9</v>
      </c>
      <c r="T11">
        <f t="shared" ca="1" si="7"/>
        <v>12</v>
      </c>
      <c r="U11" s="73">
        <f t="shared" ca="1" si="11"/>
        <v>8695917.416666666</v>
      </c>
    </row>
    <row r="12" spans="1:44" x14ac:dyDescent="0.25">
      <c r="A12" s="106" t="str">
        <f t="shared" ca="1" si="0"/>
        <v>General_Non-Tenant_2022_11</v>
      </c>
      <c r="B12" cm="1">
        <f t="array" ref="B12">INDEX('Rate Change Impact'!A:A, ROUNDUP(ROWS('Rate Change Impact'!$2:48)/36,0))</f>
        <v>1</v>
      </c>
      <c r="C12" t="str" cm="1">
        <f t="array" ref="C12">INDEX('Rate Change Impact'!B:B, ROUNDUP(ROWS('Rate Change Impact'!$2:48)/36,0))</f>
        <v>General</v>
      </c>
      <c r="D12" t="str" cm="1">
        <f t="array" ref="D12">INDEX('Rate Change Impact'!C:C, ROUNDUP(ROWS('Rate Change Impact'!$2:48)/36,0))</f>
        <v>Non-Tenant</v>
      </c>
      <c r="E12" t="str" cm="1">
        <f t="array" ref="E12">INDEX('Rate Change Impact'!D:D, ROUNDUP(ROWS('Rate Change Impact'!$2:48)/36,0))</f>
        <v>CA</v>
      </c>
      <c r="F12" s="107" cm="1">
        <f t="array" ref="F12">INDEX('Rate Change Impact'!E:E, ROUNDUP(ROWS('Rate Change Impact'!$2:48)/36,0))</f>
        <v>44593</v>
      </c>
      <c r="G12" s="81" cm="1">
        <f t="array" ref="G12">INDEX('Rate Change Impact'!F:F, ROUNDUP(ROWS('Rate Change Impact'!$2:48)/36,0))</f>
        <v>1516867562</v>
      </c>
      <c r="H12" s="81" cm="1">
        <f t="array" ref="H12">INDEX('Rate Change Impact'!G:G, ROUNDUP(ROWS('Rate Change Impact'!$2:48)/36,0))</f>
        <v>1621218571</v>
      </c>
      <c r="I12" s="81" cm="1">
        <f t="array" ref="I12">INDEX('Rate Change Impact'!H:H, ROUNDUP(ROWS('Rate Change Impact'!$2:48)/36,0))</f>
        <v>104351009</v>
      </c>
      <c r="J12" s="95" cm="1">
        <f t="array" ref="J12">INDEX('Rate Change Impact'!I:I, ROUNDUP(ROWS('Rate Change Impact'!$2:48)/36,0))</f>
        <v>6.8793750762533606E-2</v>
      </c>
      <c r="K12" s="93">
        <f t="shared" si="1"/>
        <v>44957</v>
      </c>
      <c r="L12" s="94">
        <f t="shared" ca="1" si="2"/>
        <v>11</v>
      </c>
      <c r="M12" s="93">
        <f t="shared" ca="1" si="3"/>
        <v>44866</v>
      </c>
      <c r="N12">
        <f t="shared" ca="1" si="4"/>
        <v>2022</v>
      </c>
      <c r="O12">
        <f t="shared" ca="1" si="5"/>
        <v>11</v>
      </c>
      <c r="P12" s="74">
        <f t="shared" si="8"/>
        <v>8695917.416666666</v>
      </c>
      <c r="Q12" s="74">
        <f t="shared" si="9"/>
        <v>4347958.708333333</v>
      </c>
      <c r="R12">
        <f t="shared" ca="1" si="6"/>
        <v>1</v>
      </c>
      <c r="S12">
        <f t="shared" ca="1" si="10"/>
        <v>10</v>
      </c>
      <c r="T12">
        <f t="shared" ca="1" si="7"/>
        <v>12</v>
      </c>
      <c r="U12" s="73">
        <f t="shared" ca="1" si="11"/>
        <v>8695917.416666666</v>
      </c>
    </row>
    <row r="13" spans="1:44" x14ac:dyDescent="0.25">
      <c r="A13" s="106" t="str">
        <f t="shared" ca="1" si="0"/>
        <v>General_Non-Tenant_2022_12</v>
      </c>
      <c r="B13" cm="1">
        <f t="array" ref="B13">INDEX('Rate Change Impact'!A:A, ROUNDUP(ROWS('Rate Change Impact'!$2:49)/36,0))</f>
        <v>1</v>
      </c>
      <c r="C13" t="str" cm="1">
        <f t="array" ref="C13">INDEX('Rate Change Impact'!B:B, ROUNDUP(ROWS('Rate Change Impact'!$2:49)/36,0))</f>
        <v>General</v>
      </c>
      <c r="D13" t="str" cm="1">
        <f t="array" ref="D13">INDEX('Rate Change Impact'!C:C, ROUNDUP(ROWS('Rate Change Impact'!$2:49)/36,0))</f>
        <v>Non-Tenant</v>
      </c>
      <c r="E13" t="str" cm="1">
        <f t="array" ref="E13">INDEX('Rate Change Impact'!D:D, ROUNDUP(ROWS('Rate Change Impact'!$2:49)/36,0))</f>
        <v>CA</v>
      </c>
      <c r="F13" s="107" cm="1">
        <f t="array" ref="F13">INDEX('Rate Change Impact'!E:E, ROUNDUP(ROWS('Rate Change Impact'!$2:49)/36,0))</f>
        <v>44593</v>
      </c>
      <c r="G13" s="81" cm="1">
        <f t="array" ref="G13">INDEX('Rate Change Impact'!F:F, ROUNDUP(ROWS('Rate Change Impact'!$2:49)/36,0))</f>
        <v>1516867562</v>
      </c>
      <c r="H13" s="81" cm="1">
        <f t="array" ref="H13">INDEX('Rate Change Impact'!G:G, ROUNDUP(ROWS('Rate Change Impact'!$2:49)/36,0))</f>
        <v>1621218571</v>
      </c>
      <c r="I13" s="81" cm="1">
        <f t="array" ref="I13">INDEX('Rate Change Impact'!H:H, ROUNDUP(ROWS('Rate Change Impact'!$2:49)/36,0))</f>
        <v>104351009</v>
      </c>
      <c r="J13" s="95" cm="1">
        <f t="array" ref="J13">INDEX('Rate Change Impact'!I:I, ROUNDUP(ROWS('Rate Change Impact'!$2:49)/36,0))</f>
        <v>6.8793750762533606E-2</v>
      </c>
      <c r="K13" s="93">
        <f t="shared" si="1"/>
        <v>44957</v>
      </c>
      <c r="L13" s="94">
        <f t="shared" ca="1" si="2"/>
        <v>12</v>
      </c>
      <c r="M13" s="93">
        <f t="shared" ca="1" si="3"/>
        <v>44896</v>
      </c>
      <c r="N13">
        <f t="shared" ca="1" si="4"/>
        <v>2022</v>
      </c>
      <c r="O13">
        <f t="shared" ca="1" si="5"/>
        <v>12</v>
      </c>
      <c r="P13" s="74">
        <f t="shared" si="8"/>
        <v>8695917.416666666</v>
      </c>
      <c r="Q13" s="74">
        <f t="shared" si="9"/>
        <v>4347958.708333333</v>
      </c>
      <c r="R13">
        <f t="shared" ca="1" si="6"/>
        <v>1</v>
      </c>
      <c r="S13">
        <f t="shared" ca="1" si="10"/>
        <v>11</v>
      </c>
      <c r="T13">
        <f t="shared" ca="1" si="7"/>
        <v>12</v>
      </c>
      <c r="U13" s="73">
        <f t="shared" ca="1" si="11"/>
        <v>8695917.416666666</v>
      </c>
    </row>
    <row r="14" spans="1:44" x14ac:dyDescent="0.25">
      <c r="A14" s="106" t="str">
        <f t="shared" ca="1" si="0"/>
        <v>General_Non-Tenant_2023_1</v>
      </c>
      <c r="B14" cm="1">
        <f t="array" ref="B14">INDEX('Rate Change Impact'!A:A, ROUNDUP(ROWS('Rate Change Impact'!$2:50)/36,0))</f>
        <v>1</v>
      </c>
      <c r="C14" t="str" cm="1">
        <f t="array" ref="C14">INDEX('Rate Change Impact'!B:B, ROUNDUP(ROWS('Rate Change Impact'!$2:50)/36,0))</f>
        <v>General</v>
      </c>
      <c r="D14" t="str" cm="1">
        <f t="array" ref="D14">INDEX('Rate Change Impact'!C:C, ROUNDUP(ROWS('Rate Change Impact'!$2:50)/36,0))</f>
        <v>Non-Tenant</v>
      </c>
      <c r="E14" t="str" cm="1">
        <f t="array" ref="E14">INDEX('Rate Change Impact'!D:D, ROUNDUP(ROWS('Rate Change Impact'!$2:50)/36,0))</f>
        <v>CA</v>
      </c>
      <c r="F14" s="107" cm="1">
        <f t="array" ref="F14">INDEX('Rate Change Impact'!E:E, ROUNDUP(ROWS('Rate Change Impact'!$2:50)/36,0))</f>
        <v>44593</v>
      </c>
      <c r="G14" s="81" cm="1">
        <f t="array" ref="G14">INDEX('Rate Change Impact'!F:F, ROUNDUP(ROWS('Rate Change Impact'!$2:50)/36,0))</f>
        <v>1516867562</v>
      </c>
      <c r="H14" s="81" cm="1">
        <f t="array" ref="H14">INDEX('Rate Change Impact'!G:G, ROUNDUP(ROWS('Rate Change Impact'!$2:50)/36,0))</f>
        <v>1621218571</v>
      </c>
      <c r="I14" s="81" cm="1">
        <f t="array" ref="I14">INDEX('Rate Change Impact'!H:H, ROUNDUP(ROWS('Rate Change Impact'!$2:50)/36,0))</f>
        <v>104351009</v>
      </c>
      <c r="J14" s="95" cm="1">
        <f t="array" ref="J14">INDEX('Rate Change Impact'!I:I, ROUNDUP(ROWS('Rate Change Impact'!$2:50)/36,0))</f>
        <v>6.8793750762533606E-2</v>
      </c>
      <c r="K14" s="93">
        <f t="shared" si="1"/>
        <v>44957</v>
      </c>
      <c r="L14" s="94">
        <f t="shared" ca="1" si="2"/>
        <v>13</v>
      </c>
      <c r="M14" s="93">
        <f t="shared" ca="1" si="3"/>
        <v>44927</v>
      </c>
      <c r="N14">
        <f t="shared" ca="1" si="4"/>
        <v>2023</v>
      </c>
      <c r="O14">
        <f t="shared" ca="1" si="5"/>
        <v>1</v>
      </c>
      <c r="P14" s="74">
        <f t="shared" si="8"/>
        <v>8695917.416666666</v>
      </c>
      <c r="Q14" s="74">
        <f t="shared" si="9"/>
        <v>4347958.708333333</v>
      </c>
      <c r="R14">
        <f t="shared" ca="1" si="6"/>
        <v>1</v>
      </c>
      <c r="S14">
        <f t="shared" ca="1" si="10"/>
        <v>12</v>
      </c>
      <c r="T14">
        <f t="shared" ca="1" si="7"/>
        <v>12</v>
      </c>
      <c r="U14" s="73">
        <f t="shared" ca="1" si="11"/>
        <v>8695917.416666666</v>
      </c>
    </row>
    <row r="15" spans="1:44" x14ac:dyDescent="0.25">
      <c r="A15" s="106" t="str">
        <f t="shared" ca="1" si="0"/>
        <v>General_Non-Tenant_2023_2</v>
      </c>
      <c r="B15" cm="1">
        <f t="array" ref="B15">INDEX('Rate Change Impact'!A:A, ROUNDUP(ROWS('Rate Change Impact'!$2:51)/36,0))</f>
        <v>1</v>
      </c>
      <c r="C15" t="str" cm="1">
        <f t="array" ref="C15">INDEX('Rate Change Impact'!B:B, ROUNDUP(ROWS('Rate Change Impact'!$2:51)/36,0))</f>
        <v>General</v>
      </c>
      <c r="D15" t="str" cm="1">
        <f t="array" ref="D15">INDEX('Rate Change Impact'!C:C, ROUNDUP(ROWS('Rate Change Impact'!$2:51)/36,0))</f>
        <v>Non-Tenant</v>
      </c>
      <c r="E15" t="str" cm="1">
        <f t="array" ref="E15">INDEX('Rate Change Impact'!D:D, ROUNDUP(ROWS('Rate Change Impact'!$2:51)/36,0))</f>
        <v>CA</v>
      </c>
      <c r="F15" s="107" cm="1">
        <f t="array" ref="F15">INDEX('Rate Change Impact'!E:E, ROUNDUP(ROWS('Rate Change Impact'!$2:51)/36,0))</f>
        <v>44593</v>
      </c>
      <c r="G15" s="81" cm="1">
        <f t="array" ref="G15">INDEX('Rate Change Impact'!F:F, ROUNDUP(ROWS('Rate Change Impact'!$2:51)/36,0))</f>
        <v>1516867562</v>
      </c>
      <c r="H15" s="81" cm="1">
        <f t="array" ref="H15">INDEX('Rate Change Impact'!G:G, ROUNDUP(ROWS('Rate Change Impact'!$2:51)/36,0))</f>
        <v>1621218571</v>
      </c>
      <c r="I15" s="81" cm="1">
        <f t="array" ref="I15">INDEX('Rate Change Impact'!H:H, ROUNDUP(ROWS('Rate Change Impact'!$2:51)/36,0))</f>
        <v>104351009</v>
      </c>
      <c r="J15" s="95" cm="1">
        <f t="array" ref="J15">INDEX('Rate Change Impact'!I:I, ROUNDUP(ROWS('Rate Change Impact'!$2:51)/36,0))</f>
        <v>6.8793750762533606E-2</v>
      </c>
      <c r="K15" s="93">
        <f t="shared" si="1"/>
        <v>44957</v>
      </c>
      <c r="L15" s="94">
        <f t="shared" ca="1" si="2"/>
        <v>14</v>
      </c>
      <c r="M15" s="93">
        <f t="shared" ca="1" si="3"/>
        <v>44958</v>
      </c>
      <c r="N15">
        <f t="shared" ca="1" si="4"/>
        <v>2023</v>
      </c>
      <c r="O15">
        <f t="shared" ca="1" si="5"/>
        <v>2</v>
      </c>
      <c r="P15" s="74">
        <f t="shared" si="8"/>
        <v>8695917.416666666</v>
      </c>
      <c r="Q15" s="74">
        <f t="shared" si="9"/>
        <v>4347958.708333333</v>
      </c>
      <c r="R15">
        <f t="shared" ca="1" si="6"/>
        <v>0</v>
      </c>
      <c r="S15">
        <f t="shared" ca="1" si="10"/>
        <v>0</v>
      </c>
      <c r="T15">
        <f t="shared" ca="1" si="7"/>
        <v>12</v>
      </c>
      <c r="U15" s="73">
        <f t="shared" ca="1" si="11"/>
        <v>0</v>
      </c>
    </row>
    <row r="16" spans="1:44" x14ac:dyDescent="0.25">
      <c r="A16" s="106" t="str">
        <f t="shared" ca="1" si="0"/>
        <v>General_Non-Tenant_2023_3</v>
      </c>
      <c r="B16" cm="1">
        <f t="array" ref="B16">INDEX('Rate Change Impact'!A:A, ROUNDUP(ROWS('Rate Change Impact'!$2:52)/36,0))</f>
        <v>1</v>
      </c>
      <c r="C16" t="str" cm="1">
        <f t="array" ref="C16">INDEX('Rate Change Impact'!B:B, ROUNDUP(ROWS('Rate Change Impact'!$2:52)/36,0))</f>
        <v>General</v>
      </c>
      <c r="D16" t="str" cm="1">
        <f t="array" ref="D16">INDEX('Rate Change Impact'!C:C, ROUNDUP(ROWS('Rate Change Impact'!$2:52)/36,0))</f>
        <v>Non-Tenant</v>
      </c>
      <c r="E16" t="str" cm="1">
        <f t="array" ref="E16">INDEX('Rate Change Impact'!D:D, ROUNDUP(ROWS('Rate Change Impact'!$2:52)/36,0))</f>
        <v>CA</v>
      </c>
      <c r="F16" s="107" cm="1">
        <f t="array" ref="F16">INDEX('Rate Change Impact'!E:E, ROUNDUP(ROWS('Rate Change Impact'!$2:52)/36,0))</f>
        <v>44593</v>
      </c>
      <c r="G16" s="81" cm="1">
        <f t="array" ref="G16">INDEX('Rate Change Impact'!F:F, ROUNDUP(ROWS('Rate Change Impact'!$2:52)/36,0))</f>
        <v>1516867562</v>
      </c>
      <c r="H16" s="81" cm="1">
        <f t="array" ref="H16">INDEX('Rate Change Impact'!G:G, ROUNDUP(ROWS('Rate Change Impact'!$2:52)/36,0))</f>
        <v>1621218571</v>
      </c>
      <c r="I16" s="81" cm="1">
        <f t="array" ref="I16">INDEX('Rate Change Impact'!H:H, ROUNDUP(ROWS('Rate Change Impact'!$2:52)/36,0))</f>
        <v>104351009</v>
      </c>
      <c r="J16" s="95" cm="1">
        <f t="array" ref="J16">INDEX('Rate Change Impact'!I:I, ROUNDUP(ROWS('Rate Change Impact'!$2:52)/36,0))</f>
        <v>6.8793750762533606E-2</v>
      </c>
      <c r="K16" s="93">
        <f t="shared" si="1"/>
        <v>44957</v>
      </c>
      <c r="L16" s="94">
        <f t="shared" ca="1" si="2"/>
        <v>15</v>
      </c>
      <c r="M16" s="93">
        <f t="shared" ca="1" si="3"/>
        <v>44986</v>
      </c>
      <c r="N16">
        <f t="shared" ca="1" si="4"/>
        <v>2023</v>
      </c>
      <c r="O16">
        <f t="shared" ca="1" si="5"/>
        <v>3</v>
      </c>
      <c r="P16" s="74">
        <f t="shared" si="8"/>
        <v>8695917.416666666</v>
      </c>
      <c r="Q16" s="74">
        <f t="shared" si="9"/>
        <v>4347958.708333333</v>
      </c>
      <c r="R16">
        <f t="shared" ca="1" si="6"/>
        <v>0</v>
      </c>
      <c r="S16">
        <f t="shared" ca="1" si="10"/>
        <v>0</v>
      </c>
      <c r="T16">
        <f t="shared" ca="1" si="7"/>
        <v>12</v>
      </c>
      <c r="U16" s="73">
        <f t="shared" ca="1" si="11"/>
        <v>0</v>
      </c>
    </row>
    <row r="17" spans="1:23" x14ac:dyDescent="0.25">
      <c r="A17" s="106" t="str">
        <f t="shared" ca="1" si="0"/>
        <v>General_Non-Tenant_2023_4</v>
      </c>
      <c r="B17" cm="1">
        <f t="array" ref="B17">INDEX('Rate Change Impact'!A:A, ROUNDUP(ROWS('Rate Change Impact'!$2:53)/36,0))</f>
        <v>1</v>
      </c>
      <c r="C17" t="str" cm="1">
        <f t="array" ref="C17">INDEX('Rate Change Impact'!B:B, ROUNDUP(ROWS('Rate Change Impact'!$2:53)/36,0))</f>
        <v>General</v>
      </c>
      <c r="D17" t="str" cm="1">
        <f t="array" ref="D17">INDEX('Rate Change Impact'!C:C, ROUNDUP(ROWS('Rate Change Impact'!$2:53)/36,0))</f>
        <v>Non-Tenant</v>
      </c>
      <c r="E17" t="str" cm="1">
        <f t="array" ref="E17">INDEX('Rate Change Impact'!D:D, ROUNDUP(ROWS('Rate Change Impact'!$2:53)/36,0))</f>
        <v>CA</v>
      </c>
      <c r="F17" s="107" cm="1">
        <f t="array" ref="F17">INDEX('Rate Change Impact'!E:E, ROUNDUP(ROWS('Rate Change Impact'!$2:53)/36,0))</f>
        <v>44593</v>
      </c>
      <c r="G17" s="81" cm="1">
        <f t="array" ref="G17">INDEX('Rate Change Impact'!F:F, ROUNDUP(ROWS('Rate Change Impact'!$2:53)/36,0))</f>
        <v>1516867562</v>
      </c>
      <c r="H17" s="81" cm="1">
        <f t="array" ref="H17">INDEX('Rate Change Impact'!G:G, ROUNDUP(ROWS('Rate Change Impact'!$2:53)/36,0))</f>
        <v>1621218571</v>
      </c>
      <c r="I17" s="81" cm="1">
        <f t="array" ref="I17">INDEX('Rate Change Impact'!H:H, ROUNDUP(ROWS('Rate Change Impact'!$2:53)/36,0))</f>
        <v>104351009</v>
      </c>
      <c r="J17" s="95" cm="1">
        <f t="array" ref="J17">INDEX('Rate Change Impact'!I:I, ROUNDUP(ROWS('Rate Change Impact'!$2:53)/36,0))</f>
        <v>6.8793750762533606E-2</v>
      </c>
      <c r="K17" s="93">
        <f t="shared" si="1"/>
        <v>44957</v>
      </c>
      <c r="L17" s="94">
        <f t="shared" ca="1" si="2"/>
        <v>16</v>
      </c>
      <c r="M17" s="93">
        <f t="shared" ca="1" si="3"/>
        <v>45017</v>
      </c>
      <c r="N17">
        <f t="shared" ca="1" si="4"/>
        <v>2023</v>
      </c>
      <c r="O17">
        <f t="shared" ca="1" si="5"/>
        <v>4</v>
      </c>
      <c r="P17" s="74">
        <f t="shared" si="8"/>
        <v>8695917.416666666</v>
      </c>
      <c r="Q17" s="74">
        <f t="shared" si="9"/>
        <v>4347958.708333333</v>
      </c>
      <c r="R17">
        <f t="shared" ca="1" si="6"/>
        <v>0</v>
      </c>
      <c r="S17">
        <f t="shared" ca="1" si="10"/>
        <v>0</v>
      </c>
      <c r="T17">
        <f t="shared" ca="1" si="7"/>
        <v>12</v>
      </c>
      <c r="U17" s="73">
        <f t="shared" ca="1" si="11"/>
        <v>0</v>
      </c>
      <c r="W17" s="144"/>
    </row>
    <row r="18" spans="1:23" x14ac:dyDescent="0.25">
      <c r="A18" s="106" t="str">
        <f t="shared" ca="1" si="0"/>
        <v>General_Non-Tenant_2023_5</v>
      </c>
      <c r="B18" cm="1">
        <f t="array" ref="B18">INDEX('Rate Change Impact'!A:A, ROUNDUP(ROWS('Rate Change Impact'!$2:54)/36,0))</f>
        <v>1</v>
      </c>
      <c r="C18" t="str" cm="1">
        <f t="array" ref="C18">INDEX('Rate Change Impact'!B:B, ROUNDUP(ROWS('Rate Change Impact'!$2:54)/36,0))</f>
        <v>General</v>
      </c>
      <c r="D18" t="str" cm="1">
        <f t="array" ref="D18">INDEX('Rate Change Impact'!C:C, ROUNDUP(ROWS('Rate Change Impact'!$2:54)/36,0))</f>
        <v>Non-Tenant</v>
      </c>
      <c r="E18" t="str" cm="1">
        <f t="array" ref="E18">INDEX('Rate Change Impact'!D:D, ROUNDUP(ROWS('Rate Change Impact'!$2:54)/36,0))</f>
        <v>CA</v>
      </c>
      <c r="F18" s="107" cm="1">
        <f t="array" ref="F18">INDEX('Rate Change Impact'!E:E, ROUNDUP(ROWS('Rate Change Impact'!$2:54)/36,0))</f>
        <v>44593</v>
      </c>
      <c r="G18" s="81" cm="1">
        <f t="array" ref="G18">INDEX('Rate Change Impact'!F:F, ROUNDUP(ROWS('Rate Change Impact'!$2:54)/36,0))</f>
        <v>1516867562</v>
      </c>
      <c r="H18" s="81" cm="1">
        <f t="array" ref="H18">INDEX('Rate Change Impact'!G:G, ROUNDUP(ROWS('Rate Change Impact'!$2:54)/36,0))</f>
        <v>1621218571</v>
      </c>
      <c r="I18" s="81" cm="1">
        <f t="array" ref="I18">INDEX('Rate Change Impact'!H:H, ROUNDUP(ROWS('Rate Change Impact'!$2:54)/36,0))</f>
        <v>104351009</v>
      </c>
      <c r="J18" s="95" cm="1">
        <f t="array" ref="J18">INDEX('Rate Change Impact'!I:I, ROUNDUP(ROWS('Rate Change Impact'!$2:54)/36,0))</f>
        <v>6.8793750762533606E-2</v>
      </c>
      <c r="K18" s="93">
        <f t="shared" si="1"/>
        <v>44957</v>
      </c>
      <c r="L18" s="94">
        <f t="shared" ca="1" si="2"/>
        <v>17</v>
      </c>
      <c r="M18" s="93">
        <f t="shared" ca="1" si="3"/>
        <v>45047</v>
      </c>
      <c r="N18">
        <f t="shared" ca="1" si="4"/>
        <v>2023</v>
      </c>
      <c r="O18">
        <f t="shared" ca="1" si="5"/>
        <v>5</v>
      </c>
      <c r="P18" s="74">
        <f t="shared" si="8"/>
        <v>8695917.416666666</v>
      </c>
      <c r="Q18" s="74">
        <f t="shared" si="9"/>
        <v>4347958.708333333</v>
      </c>
      <c r="R18">
        <f t="shared" ca="1" si="6"/>
        <v>0</v>
      </c>
      <c r="S18">
        <f t="shared" ca="1" si="10"/>
        <v>0</v>
      </c>
      <c r="T18">
        <f t="shared" ca="1" si="7"/>
        <v>12</v>
      </c>
      <c r="U18" s="73">
        <f t="shared" ca="1" si="11"/>
        <v>0</v>
      </c>
    </row>
    <row r="19" spans="1:23" x14ac:dyDescent="0.25">
      <c r="A19" s="106" t="str">
        <f t="shared" ca="1" si="0"/>
        <v>General_Non-Tenant_2023_6</v>
      </c>
      <c r="B19" cm="1">
        <f t="array" ref="B19">INDEX('Rate Change Impact'!A:A, ROUNDUP(ROWS('Rate Change Impact'!$2:55)/36,0))</f>
        <v>1</v>
      </c>
      <c r="C19" t="str" cm="1">
        <f t="array" ref="C19">INDEX('Rate Change Impact'!B:B, ROUNDUP(ROWS('Rate Change Impact'!$2:55)/36,0))</f>
        <v>General</v>
      </c>
      <c r="D19" t="str" cm="1">
        <f t="array" ref="D19">INDEX('Rate Change Impact'!C:C, ROUNDUP(ROWS('Rate Change Impact'!$2:55)/36,0))</f>
        <v>Non-Tenant</v>
      </c>
      <c r="E19" t="str" cm="1">
        <f t="array" ref="E19">INDEX('Rate Change Impact'!D:D, ROUNDUP(ROWS('Rate Change Impact'!$2:55)/36,0))</f>
        <v>CA</v>
      </c>
      <c r="F19" s="107" cm="1">
        <f t="array" ref="F19">INDEX('Rate Change Impact'!E:E, ROUNDUP(ROWS('Rate Change Impact'!$2:55)/36,0))</f>
        <v>44593</v>
      </c>
      <c r="G19" s="81" cm="1">
        <f t="array" ref="G19">INDEX('Rate Change Impact'!F:F, ROUNDUP(ROWS('Rate Change Impact'!$2:55)/36,0))</f>
        <v>1516867562</v>
      </c>
      <c r="H19" s="81" cm="1">
        <f t="array" ref="H19">INDEX('Rate Change Impact'!G:G, ROUNDUP(ROWS('Rate Change Impact'!$2:55)/36,0))</f>
        <v>1621218571</v>
      </c>
      <c r="I19" s="81" cm="1">
        <f t="array" ref="I19">INDEX('Rate Change Impact'!H:H, ROUNDUP(ROWS('Rate Change Impact'!$2:55)/36,0))</f>
        <v>104351009</v>
      </c>
      <c r="J19" s="95" cm="1">
        <f t="array" ref="J19">INDEX('Rate Change Impact'!I:I, ROUNDUP(ROWS('Rate Change Impact'!$2:55)/36,0))</f>
        <v>6.8793750762533606E-2</v>
      </c>
      <c r="K19" s="93">
        <f t="shared" si="1"/>
        <v>44957</v>
      </c>
      <c r="L19" s="94">
        <f t="shared" ca="1" si="2"/>
        <v>18</v>
      </c>
      <c r="M19" s="93">
        <f t="shared" ca="1" si="3"/>
        <v>45078</v>
      </c>
      <c r="N19">
        <f t="shared" ca="1" si="4"/>
        <v>2023</v>
      </c>
      <c r="O19">
        <f t="shared" ca="1" si="5"/>
        <v>6</v>
      </c>
      <c r="P19" s="74">
        <f t="shared" si="8"/>
        <v>8695917.416666666</v>
      </c>
      <c r="Q19" s="74">
        <f t="shared" si="9"/>
        <v>4347958.708333333</v>
      </c>
      <c r="R19">
        <f t="shared" ca="1" si="6"/>
        <v>0</v>
      </c>
      <c r="S19">
        <f t="shared" ca="1" si="10"/>
        <v>0</v>
      </c>
      <c r="T19">
        <f t="shared" ca="1" si="7"/>
        <v>12</v>
      </c>
      <c r="U19" s="73">
        <f t="shared" ca="1" si="11"/>
        <v>0</v>
      </c>
      <c r="W19" s="142"/>
    </row>
    <row r="20" spans="1:23" x14ac:dyDescent="0.25">
      <c r="A20" s="106" t="str">
        <f t="shared" ca="1" si="0"/>
        <v>General_Non-Tenant_2023_7</v>
      </c>
      <c r="B20" cm="1">
        <f t="array" ref="B20">INDEX('Rate Change Impact'!A:A, ROUNDUP(ROWS('Rate Change Impact'!$2:56)/36,0))</f>
        <v>1</v>
      </c>
      <c r="C20" t="str" cm="1">
        <f t="array" ref="C20">INDEX('Rate Change Impact'!B:B, ROUNDUP(ROWS('Rate Change Impact'!$2:56)/36,0))</f>
        <v>General</v>
      </c>
      <c r="D20" t="str" cm="1">
        <f t="array" ref="D20">INDEX('Rate Change Impact'!C:C, ROUNDUP(ROWS('Rate Change Impact'!$2:56)/36,0))</f>
        <v>Non-Tenant</v>
      </c>
      <c r="E20" t="str" cm="1">
        <f t="array" ref="E20">INDEX('Rate Change Impact'!D:D, ROUNDUP(ROWS('Rate Change Impact'!$2:56)/36,0))</f>
        <v>CA</v>
      </c>
      <c r="F20" s="107" cm="1">
        <f t="array" ref="F20">INDEX('Rate Change Impact'!E:E, ROUNDUP(ROWS('Rate Change Impact'!$2:56)/36,0))</f>
        <v>44593</v>
      </c>
      <c r="G20" s="81" cm="1">
        <f t="array" ref="G20">INDEX('Rate Change Impact'!F:F, ROUNDUP(ROWS('Rate Change Impact'!$2:56)/36,0))</f>
        <v>1516867562</v>
      </c>
      <c r="H20" s="81" cm="1">
        <f t="array" ref="H20">INDEX('Rate Change Impact'!G:G, ROUNDUP(ROWS('Rate Change Impact'!$2:56)/36,0))</f>
        <v>1621218571</v>
      </c>
      <c r="I20" s="81" cm="1">
        <f t="array" ref="I20">INDEX('Rate Change Impact'!H:H, ROUNDUP(ROWS('Rate Change Impact'!$2:56)/36,0))</f>
        <v>104351009</v>
      </c>
      <c r="J20" s="95" cm="1">
        <f t="array" ref="J20">INDEX('Rate Change Impact'!I:I, ROUNDUP(ROWS('Rate Change Impact'!$2:56)/36,0))</f>
        <v>6.8793750762533606E-2</v>
      </c>
      <c r="K20" s="93">
        <f t="shared" si="1"/>
        <v>44957</v>
      </c>
      <c r="L20" s="94">
        <f t="shared" ca="1" si="2"/>
        <v>19</v>
      </c>
      <c r="M20" s="93">
        <f t="shared" ca="1" si="3"/>
        <v>45108</v>
      </c>
      <c r="N20">
        <f t="shared" ca="1" si="4"/>
        <v>2023</v>
      </c>
      <c r="O20">
        <f t="shared" ca="1" si="5"/>
        <v>7</v>
      </c>
      <c r="P20" s="74">
        <f t="shared" si="8"/>
        <v>8695917.416666666</v>
      </c>
      <c r="Q20" s="74">
        <f t="shared" si="9"/>
        <v>4347958.708333333</v>
      </c>
      <c r="R20">
        <f t="shared" ca="1" si="6"/>
        <v>0</v>
      </c>
      <c r="S20">
        <f t="shared" ca="1" si="10"/>
        <v>0</v>
      </c>
      <c r="T20">
        <f t="shared" ca="1" si="7"/>
        <v>12</v>
      </c>
      <c r="U20" s="73">
        <f t="shared" ca="1" si="11"/>
        <v>0</v>
      </c>
    </row>
    <row r="21" spans="1:23" x14ac:dyDescent="0.25">
      <c r="A21" s="106" t="str">
        <f t="shared" ca="1" si="0"/>
        <v>General_Non-Tenant_2023_8</v>
      </c>
      <c r="B21" cm="1">
        <f t="array" ref="B21">INDEX('Rate Change Impact'!A:A, ROUNDUP(ROWS('Rate Change Impact'!$2:57)/36,0))</f>
        <v>1</v>
      </c>
      <c r="C21" t="str" cm="1">
        <f t="array" ref="C21">INDEX('Rate Change Impact'!B:B, ROUNDUP(ROWS('Rate Change Impact'!$2:57)/36,0))</f>
        <v>General</v>
      </c>
      <c r="D21" t="str" cm="1">
        <f t="array" ref="D21">INDEX('Rate Change Impact'!C:C, ROUNDUP(ROWS('Rate Change Impact'!$2:57)/36,0))</f>
        <v>Non-Tenant</v>
      </c>
      <c r="E21" t="str" cm="1">
        <f t="array" ref="E21">INDEX('Rate Change Impact'!D:D, ROUNDUP(ROWS('Rate Change Impact'!$2:57)/36,0))</f>
        <v>CA</v>
      </c>
      <c r="F21" s="107" cm="1">
        <f t="array" ref="F21">INDEX('Rate Change Impact'!E:E, ROUNDUP(ROWS('Rate Change Impact'!$2:57)/36,0))</f>
        <v>44593</v>
      </c>
      <c r="G21" s="81" cm="1">
        <f t="array" ref="G21">INDEX('Rate Change Impact'!F:F, ROUNDUP(ROWS('Rate Change Impact'!$2:57)/36,0))</f>
        <v>1516867562</v>
      </c>
      <c r="H21" s="81" cm="1">
        <f t="array" ref="H21">INDEX('Rate Change Impact'!G:G, ROUNDUP(ROWS('Rate Change Impact'!$2:57)/36,0))</f>
        <v>1621218571</v>
      </c>
      <c r="I21" s="81" cm="1">
        <f t="array" ref="I21">INDEX('Rate Change Impact'!H:H, ROUNDUP(ROWS('Rate Change Impact'!$2:57)/36,0))</f>
        <v>104351009</v>
      </c>
      <c r="J21" s="95" cm="1">
        <f t="array" ref="J21">INDEX('Rate Change Impact'!I:I, ROUNDUP(ROWS('Rate Change Impact'!$2:57)/36,0))</f>
        <v>6.8793750762533606E-2</v>
      </c>
      <c r="K21" s="93">
        <f t="shared" si="1"/>
        <v>44957</v>
      </c>
      <c r="L21" s="94">
        <f t="shared" ca="1" si="2"/>
        <v>20</v>
      </c>
      <c r="M21" s="93">
        <f t="shared" ca="1" si="3"/>
        <v>45139</v>
      </c>
      <c r="N21">
        <f t="shared" ca="1" si="4"/>
        <v>2023</v>
      </c>
      <c r="O21">
        <f t="shared" ca="1" si="5"/>
        <v>8</v>
      </c>
      <c r="P21" s="74">
        <f t="shared" si="8"/>
        <v>8695917.416666666</v>
      </c>
      <c r="Q21" s="74">
        <f t="shared" si="9"/>
        <v>4347958.708333333</v>
      </c>
      <c r="R21">
        <f t="shared" ca="1" si="6"/>
        <v>0</v>
      </c>
      <c r="S21">
        <f t="shared" ca="1" si="10"/>
        <v>0</v>
      </c>
      <c r="T21">
        <f t="shared" ca="1" si="7"/>
        <v>12</v>
      </c>
      <c r="U21" s="73">
        <f t="shared" ca="1" si="11"/>
        <v>0</v>
      </c>
    </row>
    <row r="22" spans="1:23" x14ac:dyDescent="0.25">
      <c r="A22" s="106" t="str">
        <f t="shared" ca="1" si="0"/>
        <v>General_Non-Tenant_2023_9</v>
      </c>
      <c r="B22" cm="1">
        <f t="array" ref="B22">INDEX('Rate Change Impact'!A:A, ROUNDUP(ROWS('Rate Change Impact'!$2:58)/36,0))</f>
        <v>1</v>
      </c>
      <c r="C22" t="str" cm="1">
        <f t="array" ref="C22">INDEX('Rate Change Impact'!B:B, ROUNDUP(ROWS('Rate Change Impact'!$2:58)/36,0))</f>
        <v>General</v>
      </c>
      <c r="D22" t="str" cm="1">
        <f t="array" ref="D22">INDEX('Rate Change Impact'!C:C, ROUNDUP(ROWS('Rate Change Impact'!$2:58)/36,0))</f>
        <v>Non-Tenant</v>
      </c>
      <c r="E22" t="str" cm="1">
        <f t="array" ref="E22">INDEX('Rate Change Impact'!D:D, ROUNDUP(ROWS('Rate Change Impact'!$2:58)/36,0))</f>
        <v>CA</v>
      </c>
      <c r="F22" s="107" cm="1">
        <f t="array" ref="F22">INDEX('Rate Change Impact'!E:E, ROUNDUP(ROWS('Rate Change Impact'!$2:58)/36,0))</f>
        <v>44593</v>
      </c>
      <c r="G22" s="81" cm="1">
        <f t="array" ref="G22">INDEX('Rate Change Impact'!F:F, ROUNDUP(ROWS('Rate Change Impact'!$2:58)/36,0))</f>
        <v>1516867562</v>
      </c>
      <c r="H22" s="81" cm="1">
        <f t="array" ref="H22">INDEX('Rate Change Impact'!G:G, ROUNDUP(ROWS('Rate Change Impact'!$2:58)/36,0))</f>
        <v>1621218571</v>
      </c>
      <c r="I22" s="81" cm="1">
        <f t="array" ref="I22">INDEX('Rate Change Impact'!H:H, ROUNDUP(ROWS('Rate Change Impact'!$2:58)/36,0))</f>
        <v>104351009</v>
      </c>
      <c r="J22" s="95" cm="1">
        <f t="array" ref="J22">INDEX('Rate Change Impact'!I:I, ROUNDUP(ROWS('Rate Change Impact'!$2:58)/36,0))</f>
        <v>6.8793750762533606E-2</v>
      </c>
      <c r="K22" s="93">
        <f t="shared" si="1"/>
        <v>44957</v>
      </c>
      <c r="L22" s="94">
        <f t="shared" ca="1" si="2"/>
        <v>21</v>
      </c>
      <c r="M22" s="93">
        <f t="shared" ca="1" si="3"/>
        <v>45170</v>
      </c>
      <c r="N22">
        <f t="shared" ca="1" si="4"/>
        <v>2023</v>
      </c>
      <c r="O22">
        <f t="shared" ca="1" si="5"/>
        <v>9</v>
      </c>
      <c r="P22" s="74">
        <f t="shared" si="8"/>
        <v>8695917.416666666</v>
      </c>
      <c r="Q22" s="74">
        <f t="shared" si="9"/>
        <v>4347958.708333333</v>
      </c>
      <c r="R22">
        <f t="shared" ca="1" si="6"/>
        <v>0</v>
      </c>
      <c r="S22">
        <f t="shared" ca="1" si="10"/>
        <v>0</v>
      </c>
      <c r="T22">
        <f t="shared" ca="1" si="7"/>
        <v>12</v>
      </c>
      <c r="U22" s="73">
        <f t="shared" ca="1" si="11"/>
        <v>0</v>
      </c>
    </row>
    <row r="23" spans="1:23" x14ac:dyDescent="0.25">
      <c r="A23" s="106" t="str">
        <f t="shared" ca="1" si="0"/>
        <v>General_Non-Tenant_2023_10</v>
      </c>
      <c r="B23" cm="1">
        <f t="array" ref="B23">INDEX('Rate Change Impact'!A:A, ROUNDUP(ROWS('Rate Change Impact'!$2:59)/36,0))</f>
        <v>1</v>
      </c>
      <c r="C23" t="str" cm="1">
        <f t="array" ref="C23">INDEX('Rate Change Impact'!B:B, ROUNDUP(ROWS('Rate Change Impact'!$2:59)/36,0))</f>
        <v>General</v>
      </c>
      <c r="D23" t="str" cm="1">
        <f t="array" ref="D23">INDEX('Rate Change Impact'!C:C, ROUNDUP(ROWS('Rate Change Impact'!$2:59)/36,0))</f>
        <v>Non-Tenant</v>
      </c>
      <c r="E23" t="str" cm="1">
        <f t="array" ref="E23">INDEX('Rate Change Impact'!D:D, ROUNDUP(ROWS('Rate Change Impact'!$2:59)/36,0))</f>
        <v>CA</v>
      </c>
      <c r="F23" s="107" cm="1">
        <f t="array" ref="F23">INDEX('Rate Change Impact'!E:E, ROUNDUP(ROWS('Rate Change Impact'!$2:59)/36,0))</f>
        <v>44593</v>
      </c>
      <c r="G23" s="81" cm="1">
        <f t="array" ref="G23">INDEX('Rate Change Impact'!F:F, ROUNDUP(ROWS('Rate Change Impact'!$2:59)/36,0))</f>
        <v>1516867562</v>
      </c>
      <c r="H23" s="81" cm="1">
        <f t="array" ref="H23">INDEX('Rate Change Impact'!G:G, ROUNDUP(ROWS('Rate Change Impact'!$2:59)/36,0))</f>
        <v>1621218571</v>
      </c>
      <c r="I23" s="81" cm="1">
        <f t="array" ref="I23">INDEX('Rate Change Impact'!H:H, ROUNDUP(ROWS('Rate Change Impact'!$2:59)/36,0))</f>
        <v>104351009</v>
      </c>
      <c r="J23" s="95" cm="1">
        <f t="array" ref="J23">INDEX('Rate Change Impact'!I:I, ROUNDUP(ROWS('Rate Change Impact'!$2:59)/36,0))</f>
        <v>6.8793750762533606E-2</v>
      </c>
      <c r="K23" s="93">
        <f t="shared" si="1"/>
        <v>44957</v>
      </c>
      <c r="L23" s="94">
        <f t="shared" ca="1" si="2"/>
        <v>22</v>
      </c>
      <c r="M23" s="93">
        <f t="shared" ca="1" si="3"/>
        <v>45200</v>
      </c>
      <c r="N23">
        <f t="shared" ca="1" si="4"/>
        <v>2023</v>
      </c>
      <c r="O23">
        <f t="shared" ca="1" si="5"/>
        <v>10</v>
      </c>
      <c r="P23" s="74">
        <f t="shared" si="8"/>
        <v>8695917.416666666</v>
      </c>
      <c r="Q23" s="74">
        <f t="shared" si="9"/>
        <v>4347958.708333333</v>
      </c>
      <c r="R23">
        <f t="shared" ca="1" si="6"/>
        <v>0</v>
      </c>
      <c r="S23">
        <f t="shared" ca="1" si="10"/>
        <v>0</v>
      </c>
      <c r="T23">
        <f t="shared" ca="1" si="7"/>
        <v>12</v>
      </c>
      <c r="U23" s="73">
        <f t="shared" ca="1" si="11"/>
        <v>0</v>
      </c>
    </row>
    <row r="24" spans="1:23" x14ac:dyDescent="0.25">
      <c r="A24" s="106" t="str">
        <f t="shared" ca="1" si="0"/>
        <v>General_Non-Tenant_2023_11</v>
      </c>
      <c r="B24" cm="1">
        <f t="array" ref="B24">INDEX('Rate Change Impact'!A:A, ROUNDUP(ROWS('Rate Change Impact'!$2:60)/36,0))</f>
        <v>1</v>
      </c>
      <c r="C24" t="str" cm="1">
        <f t="array" ref="C24">INDEX('Rate Change Impact'!B:B, ROUNDUP(ROWS('Rate Change Impact'!$2:60)/36,0))</f>
        <v>General</v>
      </c>
      <c r="D24" t="str" cm="1">
        <f t="array" ref="D24">INDEX('Rate Change Impact'!C:C, ROUNDUP(ROWS('Rate Change Impact'!$2:60)/36,0))</f>
        <v>Non-Tenant</v>
      </c>
      <c r="E24" t="str" cm="1">
        <f t="array" ref="E24">INDEX('Rate Change Impact'!D:D, ROUNDUP(ROWS('Rate Change Impact'!$2:60)/36,0))</f>
        <v>CA</v>
      </c>
      <c r="F24" s="107" cm="1">
        <f t="array" ref="F24">INDEX('Rate Change Impact'!E:E, ROUNDUP(ROWS('Rate Change Impact'!$2:60)/36,0))</f>
        <v>44593</v>
      </c>
      <c r="G24" s="81" cm="1">
        <f t="array" ref="G24">INDEX('Rate Change Impact'!F:F, ROUNDUP(ROWS('Rate Change Impact'!$2:60)/36,0))</f>
        <v>1516867562</v>
      </c>
      <c r="H24" s="81" cm="1">
        <f t="array" ref="H24">INDEX('Rate Change Impact'!G:G, ROUNDUP(ROWS('Rate Change Impact'!$2:60)/36,0))</f>
        <v>1621218571</v>
      </c>
      <c r="I24" s="81" cm="1">
        <f t="array" ref="I24">INDEX('Rate Change Impact'!H:H, ROUNDUP(ROWS('Rate Change Impact'!$2:60)/36,0))</f>
        <v>104351009</v>
      </c>
      <c r="J24" s="95" cm="1">
        <f t="array" ref="J24">INDEX('Rate Change Impact'!I:I, ROUNDUP(ROWS('Rate Change Impact'!$2:60)/36,0))</f>
        <v>6.8793750762533606E-2</v>
      </c>
      <c r="K24" s="93">
        <f t="shared" si="1"/>
        <v>44957</v>
      </c>
      <c r="L24" s="94">
        <f t="shared" ca="1" si="2"/>
        <v>23</v>
      </c>
      <c r="M24" s="93">
        <f t="shared" ca="1" si="3"/>
        <v>45231</v>
      </c>
      <c r="N24">
        <f t="shared" ca="1" si="4"/>
        <v>2023</v>
      </c>
      <c r="O24">
        <f t="shared" ca="1" si="5"/>
        <v>11</v>
      </c>
      <c r="P24" s="74">
        <f t="shared" si="8"/>
        <v>8695917.416666666</v>
      </c>
      <c r="Q24" s="74">
        <f t="shared" si="9"/>
        <v>4347958.708333333</v>
      </c>
      <c r="R24">
        <f t="shared" ca="1" si="6"/>
        <v>0</v>
      </c>
      <c r="S24">
        <f t="shared" ca="1" si="10"/>
        <v>0</v>
      </c>
      <c r="T24">
        <f t="shared" ca="1" si="7"/>
        <v>12</v>
      </c>
      <c r="U24" s="73">
        <f t="shared" ca="1" si="11"/>
        <v>0</v>
      </c>
    </row>
    <row r="25" spans="1:23" x14ac:dyDescent="0.25">
      <c r="A25" s="106" t="str">
        <f t="shared" ca="1" si="0"/>
        <v>General_Non-Tenant_2023_12</v>
      </c>
      <c r="B25" cm="1">
        <f t="array" ref="B25">INDEX('Rate Change Impact'!A:A, ROUNDUP(ROWS('Rate Change Impact'!$2:61)/36,0))</f>
        <v>1</v>
      </c>
      <c r="C25" t="str" cm="1">
        <f t="array" ref="C25">INDEX('Rate Change Impact'!B:B, ROUNDUP(ROWS('Rate Change Impact'!$2:61)/36,0))</f>
        <v>General</v>
      </c>
      <c r="D25" t="str" cm="1">
        <f t="array" ref="D25">INDEX('Rate Change Impact'!C:C, ROUNDUP(ROWS('Rate Change Impact'!$2:61)/36,0))</f>
        <v>Non-Tenant</v>
      </c>
      <c r="E25" t="str" cm="1">
        <f t="array" ref="E25">INDEX('Rate Change Impact'!D:D, ROUNDUP(ROWS('Rate Change Impact'!$2:61)/36,0))</f>
        <v>CA</v>
      </c>
      <c r="F25" s="107" cm="1">
        <f t="array" ref="F25">INDEX('Rate Change Impact'!E:E, ROUNDUP(ROWS('Rate Change Impact'!$2:61)/36,0))</f>
        <v>44593</v>
      </c>
      <c r="G25" s="81" cm="1">
        <f t="array" ref="G25">INDEX('Rate Change Impact'!F:F, ROUNDUP(ROWS('Rate Change Impact'!$2:61)/36,0))</f>
        <v>1516867562</v>
      </c>
      <c r="H25" s="81" cm="1">
        <f t="array" ref="H25">INDEX('Rate Change Impact'!G:G, ROUNDUP(ROWS('Rate Change Impact'!$2:61)/36,0))</f>
        <v>1621218571</v>
      </c>
      <c r="I25" s="81" cm="1">
        <f t="array" ref="I25">INDEX('Rate Change Impact'!H:H, ROUNDUP(ROWS('Rate Change Impact'!$2:61)/36,0))</f>
        <v>104351009</v>
      </c>
      <c r="J25" s="95" cm="1">
        <f t="array" ref="J25">INDEX('Rate Change Impact'!I:I, ROUNDUP(ROWS('Rate Change Impact'!$2:61)/36,0))</f>
        <v>6.8793750762533606E-2</v>
      </c>
      <c r="K25" s="93">
        <f t="shared" si="1"/>
        <v>44957</v>
      </c>
      <c r="L25" s="94">
        <f t="shared" ca="1" si="2"/>
        <v>24</v>
      </c>
      <c r="M25" s="93">
        <f t="shared" ca="1" si="3"/>
        <v>45261</v>
      </c>
      <c r="N25">
        <f t="shared" ca="1" si="4"/>
        <v>2023</v>
      </c>
      <c r="O25">
        <f t="shared" ca="1" si="5"/>
        <v>12</v>
      </c>
      <c r="P25" s="74">
        <f t="shared" si="8"/>
        <v>8695917.416666666</v>
      </c>
      <c r="Q25" s="74">
        <f t="shared" si="9"/>
        <v>4347958.708333333</v>
      </c>
      <c r="R25">
        <f t="shared" ca="1" si="6"/>
        <v>0</v>
      </c>
      <c r="S25">
        <f t="shared" ca="1" si="10"/>
        <v>0</v>
      </c>
      <c r="T25">
        <f t="shared" ca="1" si="7"/>
        <v>12</v>
      </c>
      <c r="U25" s="73">
        <f t="shared" ca="1" si="11"/>
        <v>0</v>
      </c>
    </row>
    <row r="26" spans="1:23" x14ac:dyDescent="0.25">
      <c r="A26" s="106" t="str">
        <f t="shared" ca="1" si="0"/>
        <v>General_Non-Tenant_2024_1</v>
      </c>
      <c r="B26" cm="1">
        <f t="array" ref="B26">INDEX('Rate Change Impact'!A:A, ROUNDUP(ROWS('Rate Change Impact'!$2:62)/36,0))</f>
        <v>1</v>
      </c>
      <c r="C26" t="str" cm="1">
        <f t="array" ref="C26">INDEX('Rate Change Impact'!B:B, ROUNDUP(ROWS('Rate Change Impact'!$2:62)/36,0))</f>
        <v>General</v>
      </c>
      <c r="D26" t="str" cm="1">
        <f t="array" ref="D26">INDEX('Rate Change Impact'!C:C, ROUNDUP(ROWS('Rate Change Impact'!$2:62)/36,0))</f>
        <v>Non-Tenant</v>
      </c>
      <c r="E26" t="str" cm="1">
        <f t="array" ref="E26">INDEX('Rate Change Impact'!D:D, ROUNDUP(ROWS('Rate Change Impact'!$2:62)/36,0))</f>
        <v>CA</v>
      </c>
      <c r="F26" s="107" cm="1">
        <f t="array" ref="F26">INDEX('Rate Change Impact'!E:E, ROUNDUP(ROWS('Rate Change Impact'!$2:62)/36,0))</f>
        <v>44593</v>
      </c>
      <c r="G26" s="81" cm="1">
        <f t="array" ref="G26">INDEX('Rate Change Impact'!F:F, ROUNDUP(ROWS('Rate Change Impact'!$2:62)/36,0))</f>
        <v>1516867562</v>
      </c>
      <c r="H26" s="81" cm="1">
        <f t="array" ref="H26">INDEX('Rate Change Impact'!G:G, ROUNDUP(ROWS('Rate Change Impact'!$2:62)/36,0))</f>
        <v>1621218571</v>
      </c>
      <c r="I26" s="81" cm="1">
        <f t="array" ref="I26">INDEX('Rate Change Impact'!H:H, ROUNDUP(ROWS('Rate Change Impact'!$2:62)/36,0))</f>
        <v>104351009</v>
      </c>
      <c r="J26" s="95" cm="1">
        <f t="array" ref="J26">INDEX('Rate Change Impact'!I:I, ROUNDUP(ROWS('Rate Change Impact'!$2:62)/36,0))</f>
        <v>6.8793750762533606E-2</v>
      </c>
      <c r="K26" s="93">
        <f t="shared" si="1"/>
        <v>44957</v>
      </c>
      <c r="L26" s="94">
        <f t="shared" ca="1" si="2"/>
        <v>25</v>
      </c>
      <c r="M26" s="93">
        <f t="shared" ca="1" si="3"/>
        <v>45292</v>
      </c>
      <c r="N26">
        <f t="shared" ca="1" si="4"/>
        <v>2024</v>
      </c>
      <c r="O26">
        <f t="shared" ref="O26:O89" ca="1" si="12">MONTH(M26)</f>
        <v>1</v>
      </c>
      <c r="P26" s="74">
        <f t="shared" si="8"/>
        <v>8695917.416666666</v>
      </c>
      <c r="Q26" s="74">
        <f t="shared" si="9"/>
        <v>4347958.708333333</v>
      </c>
      <c r="R26">
        <f t="shared" ca="1" si="6"/>
        <v>0</v>
      </c>
      <c r="S26">
        <f t="shared" ca="1" si="10"/>
        <v>0</v>
      </c>
      <c r="T26">
        <f t="shared" ca="1" si="7"/>
        <v>12</v>
      </c>
      <c r="U26" s="73">
        <f t="shared" ca="1" si="11"/>
        <v>0</v>
      </c>
    </row>
    <row r="27" spans="1:23" x14ac:dyDescent="0.25">
      <c r="A27" s="106" t="str">
        <f t="shared" ca="1" si="0"/>
        <v>General_Non-Tenant_2024_2</v>
      </c>
      <c r="B27" cm="1">
        <f t="array" ref="B27">INDEX('Rate Change Impact'!A:A, ROUNDUP(ROWS('Rate Change Impact'!$2:63)/36,0))</f>
        <v>1</v>
      </c>
      <c r="C27" t="str" cm="1">
        <f t="array" ref="C27">INDEX('Rate Change Impact'!B:B, ROUNDUP(ROWS('Rate Change Impact'!$2:63)/36,0))</f>
        <v>General</v>
      </c>
      <c r="D27" t="str" cm="1">
        <f t="array" ref="D27">INDEX('Rate Change Impact'!C:C, ROUNDUP(ROWS('Rate Change Impact'!$2:63)/36,0))</f>
        <v>Non-Tenant</v>
      </c>
      <c r="E27" t="str" cm="1">
        <f t="array" ref="E27">INDEX('Rate Change Impact'!D:D, ROUNDUP(ROWS('Rate Change Impact'!$2:63)/36,0))</f>
        <v>CA</v>
      </c>
      <c r="F27" s="107" cm="1">
        <f t="array" ref="F27">INDEX('Rate Change Impact'!E:E, ROUNDUP(ROWS('Rate Change Impact'!$2:63)/36,0))</f>
        <v>44593</v>
      </c>
      <c r="G27" s="81" cm="1">
        <f t="array" ref="G27">INDEX('Rate Change Impact'!F:F, ROUNDUP(ROWS('Rate Change Impact'!$2:63)/36,0))</f>
        <v>1516867562</v>
      </c>
      <c r="H27" s="81" cm="1">
        <f t="array" ref="H27">INDEX('Rate Change Impact'!G:G, ROUNDUP(ROWS('Rate Change Impact'!$2:63)/36,0))</f>
        <v>1621218571</v>
      </c>
      <c r="I27" s="81" cm="1">
        <f t="array" ref="I27">INDEX('Rate Change Impact'!H:H, ROUNDUP(ROWS('Rate Change Impact'!$2:63)/36,0))</f>
        <v>104351009</v>
      </c>
      <c r="J27" s="95" cm="1">
        <f t="array" ref="J27">INDEX('Rate Change Impact'!I:I, ROUNDUP(ROWS('Rate Change Impact'!$2:63)/36,0))</f>
        <v>6.8793750762533606E-2</v>
      </c>
      <c r="K27" s="93">
        <f t="shared" si="1"/>
        <v>44957</v>
      </c>
      <c r="L27" s="94">
        <f t="shared" ca="1" si="2"/>
        <v>26</v>
      </c>
      <c r="M27" s="93">
        <f t="shared" ca="1" si="3"/>
        <v>45323</v>
      </c>
      <c r="N27">
        <f t="shared" ca="1" si="4"/>
        <v>2024</v>
      </c>
      <c r="O27">
        <f t="shared" ca="1" si="12"/>
        <v>2</v>
      </c>
      <c r="P27" s="74">
        <f t="shared" si="8"/>
        <v>8695917.416666666</v>
      </c>
      <c r="Q27" s="74">
        <f t="shared" si="9"/>
        <v>4347958.708333333</v>
      </c>
      <c r="R27">
        <f t="shared" ca="1" si="6"/>
        <v>0</v>
      </c>
      <c r="S27">
        <f t="shared" ca="1" si="10"/>
        <v>0</v>
      </c>
      <c r="T27">
        <f t="shared" ca="1" si="7"/>
        <v>12</v>
      </c>
      <c r="U27" s="73">
        <f t="shared" ca="1" si="11"/>
        <v>0</v>
      </c>
    </row>
    <row r="28" spans="1:23" x14ac:dyDescent="0.25">
      <c r="A28" s="106" t="str">
        <f t="shared" ca="1" si="0"/>
        <v>General_Non-Tenant_2024_3</v>
      </c>
      <c r="B28" cm="1">
        <f t="array" ref="B28">INDEX('Rate Change Impact'!A:A, ROUNDUP(ROWS('Rate Change Impact'!$2:64)/36,0))</f>
        <v>1</v>
      </c>
      <c r="C28" t="str" cm="1">
        <f t="array" ref="C28">INDEX('Rate Change Impact'!B:B, ROUNDUP(ROWS('Rate Change Impact'!$2:64)/36,0))</f>
        <v>General</v>
      </c>
      <c r="D28" t="str" cm="1">
        <f t="array" ref="D28">INDEX('Rate Change Impact'!C:C, ROUNDUP(ROWS('Rate Change Impact'!$2:64)/36,0))</f>
        <v>Non-Tenant</v>
      </c>
      <c r="E28" t="str" cm="1">
        <f t="array" ref="E28">INDEX('Rate Change Impact'!D:D, ROUNDUP(ROWS('Rate Change Impact'!$2:64)/36,0))</f>
        <v>CA</v>
      </c>
      <c r="F28" s="107" cm="1">
        <f t="array" ref="F28">INDEX('Rate Change Impact'!E:E, ROUNDUP(ROWS('Rate Change Impact'!$2:64)/36,0))</f>
        <v>44593</v>
      </c>
      <c r="G28" s="81" cm="1">
        <f t="array" ref="G28">INDEX('Rate Change Impact'!F:F, ROUNDUP(ROWS('Rate Change Impact'!$2:64)/36,0))</f>
        <v>1516867562</v>
      </c>
      <c r="H28" s="81" cm="1">
        <f t="array" ref="H28">INDEX('Rate Change Impact'!G:G, ROUNDUP(ROWS('Rate Change Impact'!$2:64)/36,0))</f>
        <v>1621218571</v>
      </c>
      <c r="I28" s="81" cm="1">
        <f t="array" ref="I28">INDEX('Rate Change Impact'!H:H, ROUNDUP(ROWS('Rate Change Impact'!$2:64)/36,0))</f>
        <v>104351009</v>
      </c>
      <c r="J28" s="95" cm="1">
        <f t="array" ref="J28">INDEX('Rate Change Impact'!I:I, ROUNDUP(ROWS('Rate Change Impact'!$2:64)/36,0))</f>
        <v>6.8793750762533606E-2</v>
      </c>
      <c r="K28" s="93">
        <f t="shared" si="1"/>
        <v>44957</v>
      </c>
      <c r="L28" s="94">
        <f t="shared" ca="1" si="2"/>
        <v>27</v>
      </c>
      <c r="M28" s="93">
        <f t="shared" ca="1" si="3"/>
        <v>45352</v>
      </c>
      <c r="N28">
        <f t="shared" ca="1" si="4"/>
        <v>2024</v>
      </c>
      <c r="O28">
        <f t="shared" ca="1" si="12"/>
        <v>3</v>
      </c>
      <c r="P28" s="74">
        <f t="shared" si="8"/>
        <v>8695917.416666666</v>
      </c>
      <c r="Q28" s="74">
        <f t="shared" si="9"/>
        <v>4347958.708333333</v>
      </c>
      <c r="R28">
        <f t="shared" ca="1" si="6"/>
        <v>0</v>
      </c>
      <c r="S28">
        <f t="shared" ca="1" si="10"/>
        <v>0</v>
      </c>
      <c r="T28">
        <f t="shared" ca="1" si="7"/>
        <v>12</v>
      </c>
      <c r="U28" s="73">
        <f t="shared" ca="1" si="11"/>
        <v>0</v>
      </c>
    </row>
    <row r="29" spans="1:23" x14ac:dyDescent="0.25">
      <c r="A29" s="106" t="str">
        <f t="shared" ca="1" si="0"/>
        <v>General_Non-Tenant_2024_4</v>
      </c>
      <c r="B29" cm="1">
        <f t="array" ref="B29">INDEX('Rate Change Impact'!A:A, ROUNDUP(ROWS('Rate Change Impact'!$2:65)/36,0))</f>
        <v>1</v>
      </c>
      <c r="C29" t="str" cm="1">
        <f t="array" ref="C29">INDEX('Rate Change Impact'!B:B, ROUNDUP(ROWS('Rate Change Impact'!$2:65)/36,0))</f>
        <v>General</v>
      </c>
      <c r="D29" t="str" cm="1">
        <f t="array" ref="D29">INDEX('Rate Change Impact'!C:C, ROUNDUP(ROWS('Rate Change Impact'!$2:65)/36,0))</f>
        <v>Non-Tenant</v>
      </c>
      <c r="E29" t="str" cm="1">
        <f t="array" ref="E29">INDEX('Rate Change Impact'!D:D, ROUNDUP(ROWS('Rate Change Impact'!$2:65)/36,0))</f>
        <v>CA</v>
      </c>
      <c r="F29" s="107" cm="1">
        <f t="array" ref="F29">INDEX('Rate Change Impact'!E:E, ROUNDUP(ROWS('Rate Change Impact'!$2:65)/36,0))</f>
        <v>44593</v>
      </c>
      <c r="G29" s="81" cm="1">
        <f t="array" ref="G29">INDEX('Rate Change Impact'!F:F, ROUNDUP(ROWS('Rate Change Impact'!$2:65)/36,0))</f>
        <v>1516867562</v>
      </c>
      <c r="H29" s="81" cm="1">
        <f t="array" ref="H29">INDEX('Rate Change Impact'!G:G, ROUNDUP(ROWS('Rate Change Impact'!$2:65)/36,0))</f>
        <v>1621218571</v>
      </c>
      <c r="I29" s="81" cm="1">
        <f t="array" ref="I29">INDEX('Rate Change Impact'!H:H, ROUNDUP(ROWS('Rate Change Impact'!$2:65)/36,0))</f>
        <v>104351009</v>
      </c>
      <c r="J29" s="95" cm="1">
        <f t="array" ref="J29">INDEX('Rate Change Impact'!I:I, ROUNDUP(ROWS('Rate Change Impact'!$2:65)/36,0))</f>
        <v>6.8793750762533606E-2</v>
      </c>
      <c r="K29" s="93">
        <f t="shared" si="1"/>
        <v>44957</v>
      </c>
      <c r="L29" s="94">
        <f t="shared" ca="1" si="2"/>
        <v>28</v>
      </c>
      <c r="M29" s="93">
        <f t="shared" ca="1" si="3"/>
        <v>45383</v>
      </c>
      <c r="N29">
        <f t="shared" ca="1" si="4"/>
        <v>2024</v>
      </c>
      <c r="O29">
        <f t="shared" ca="1" si="12"/>
        <v>4</v>
      </c>
      <c r="P29" s="74">
        <f t="shared" si="8"/>
        <v>8695917.416666666</v>
      </c>
      <c r="Q29" s="74">
        <f t="shared" si="9"/>
        <v>4347958.708333333</v>
      </c>
      <c r="R29">
        <f t="shared" ca="1" si="6"/>
        <v>0</v>
      </c>
      <c r="S29">
        <f t="shared" ca="1" si="10"/>
        <v>0</v>
      </c>
      <c r="T29">
        <f t="shared" ca="1" si="7"/>
        <v>12</v>
      </c>
      <c r="U29" s="73">
        <f t="shared" ca="1" si="11"/>
        <v>0</v>
      </c>
    </row>
    <row r="30" spans="1:23" x14ac:dyDescent="0.25">
      <c r="A30" s="106" t="str">
        <f t="shared" ca="1" si="0"/>
        <v>General_Non-Tenant_2024_5</v>
      </c>
      <c r="B30" cm="1">
        <f t="array" ref="B30">INDEX('Rate Change Impact'!A:A, ROUNDUP(ROWS('Rate Change Impact'!$2:66)/36,0))</f>
        <v>1</v>
      </c>
      <c r="C30" t="str" cm="1">
        <f t="array" ref="C30">INDEX('Rate Change Impact'!B:B, ROUNDUP(ROWS('Rate Change Impact'!$2:66)/36,0))</f>
        <v>General</v>
      </c>
      <c r="D30" t="str" cm="1">
        <f t="array" ref="D30">INDEX('Rate Change Impact'!C:C, ROUNDUP(ROWS('Rate Change Impact'!$2:66)/36,0))</f>
        <v>Non-Tenant</v>
      </c>
      <c r="E30" t="str" cm="1">
        <f t="array" ref="E30">INDEX('Rate Change Impact'!D:D, ROUNDUP(ROWS('Rate Change Impact'!$2:66)/36,0))</f>
        <v>CA</v>
      </c>
      <c r="F30" s="107" cm="1">
        <f t="array" ref="F30">INDEX('Rate Change Impact'!E:E, ROUNDUP(ROWS('Rate Change Impact'!$2:66)/36,0))</f>
        <v>44593</v>
      </c>
      <c r="G30" s="81" cm="1">
        <f t="array" ref="G30">INDEX('Rate Change Impact'!F:F, ROUNDUP(ROWS('Rate Change Impact'!$2:66)/36,0))</f>
        <v>1516867562</v>
      </c>
      <c r="H30" s="81" cm="1">
        <f t="array" ref="H30">INDEX('Rate Change Impact'!G:G, ROUNDUP(ROWS('Rate Change Impact'!$2:66)/36,0))</f>
        <v>1621218571</v>
      </c>
      <c r="I30" s="81" cm="1">
        <f t="array" ref="I30">INDEX('Rate Change Impact'!H:H, ROUNDUP(ROWS('Rate Change Impact'!$2:66)/36,0))</f>
        <v>104351009</v>
      </c>
      <c r="J30" s="95" cm="1">
        <f t="array" ref="J30">INDEX('Rate Change Impact'!I:I, ROUNDUP(ROWS('Rate Change Impact'!$2:66)/36,0))</f>
        <v>6.8793750762533606E-2</v>
      </c>
      <c r="K30" s="93">
        <f t="shared" si="1"/>
        <v>44957</v>
      </c>
      <c r="L30" s="94">
        <f t="shared" ca="1" si="2"/>
        <v>29</v>
      </c>
      <c r="M30" s="93">
        <f t="shared" ca="1" si="3"/>
        <v>45413</v>
      </c>
      <c r="N30">
        <f t="shared" ca="1" si="4"/>
        <v>2024</v>
      </c>
      <c r="O30">
        <f t="shared" ca="1" si="12"/>
        <v>5</v>
      </c>
      <c r="P30" s="74">
        <f t="shared" si="8"/>
        <v>8695917.416666666</v>
      </c>
      <c r="Q30" s="74">
        <f t="shared" si="9"/>
        <v>4347958.708333333</v>
      </c>
      <c r="R30">
        <f t="shared" ca="1" si="6"/>
        <v>0</v>
      </c>
      <c r="S30">
        <f t="shared" ca="1" si="10"/>
        <v>0</v>
      </c>
      <c r="T30">
        <f t="shared" ca="1" si="7"/>
        <v>12</v>
      </c>
      <c r="U30" s="73">
        <f t="shared" ca="1" si="11"/>
        <v>0</v>
      </c>
    </row>
    <row r="31" spans="1:23" x14ac:dyDescent="0.25">
      <c r="A31" s="106" t="str">
        <f t="shared" ca="1" si="0"/>
        <v>General_Non-Tenant_2024_6</v>
      </c>
      <c r="B31" cm="1">
        <f t="array" ref="B31">INDEX('Rate Change Impact'!A:A, ROUNDUP(ROWS('Rate Change Impact'!$2:67)/36,0))</f>
        <v>1</v>
      </c>
      <c r="C31" t="str" cm="1">
        <f t="array" ref="C31">INDEX('Rate Change Impact'!B:B, ROUNDUP(ROWS('Rate Change Impact'!$2:67)/36,0))</f>
        <v>General</v>
      </c>
      <c r="D31" t="str" cm="1">
        <f t="array" ref="D31">INDEX('Rate Change Impact'!C:C, ROUNDUP(ROWS('Rate Change Impact'!$2:67)/36,0))</f>
        <v>Non-Tenant</v>
      </c>
      <c r="E31" t="str" cm="1">
        <f t="array" ref="E31">INDEX('Rate Change Impact'!D:D, ROUNDUP(ROWS('Rate Change Impact'!$2:67)/36,0))</f>
        <v>CA</v>
      </c>
      <c r="F31" s="107" cm="1">
        <f t="array" ref="F31">INDEX('Rate Change Impact'!E:E, ROUNDUP(ROWS('Rate Change Impact'!$2:67)/36,0))</f>
        <v>44593</v>
      </c>
      <c r="G31" s="81" cm="1">
        <f t="array" ref="G31">INDEX('Rate Change Impact'!F:F, ROUNDUP(ROWS('Rate Change Impact'!$2:67)/36,0))</f>
        <v>1516867562</v>
      </c>
      <c r="H31" s="81" cm="1">
        <f t="array" ref="H31">INDEX('Rate Change Impact'!G:G, ROUNDUP(ROWS('Rate Change Impact'!$2:67)/36,0))</f>
        <v>1621218571</v>
      </c>
      <c r="I31" s="81" cm="1">
        <f t="array" ref="I31">INDEX('Rate Change Impact'!H:H, ROUNDUP(ROWS('Rate Change Impact'!$2:67)/36,0))</f>
        <v>104351009</v>
      </c>
      <c r="J31" s="95" cm="1">
        <f t="array" ref="J31">INDEX('Rate Change Impact'!I:I, ROUNDUP(ROWS('Rate Change Impact'!$2:67)/36,0))</f>
        <v>6.8793750762533606E-2</v>
      </c>
      <c r="K31" s="93">
        <f t="shared" si="1"/>
        <v>44957</v>
      </c>
      <c r="L31" s="94">
        <f t="shared" ca="1" si="2"/>
        <v>30</v>
      </c>
      <c r="M31" s="93">
        <f t="shared" ca="1" si="3"/>
        <v>45444</v>
      </c>
      <c r="N31">
        <f t="shared" ca="1" si="4"/>
        <v>2024</v>
      </c>
      <c r="O31">
        <f t="shared" ca="1" si="12"/>
        <v>6</v>
      </c>
      <c r="P31" s="74">
        <f t="shared" si="8"/>
        <v>8695917.416666666</v>
      </c>
      <c r="Q31" s="74">
        <f t="shared" si="9"/>
        <v>4347958.708333333</v>
      </c>
      <c r="R31">
        <f t="shared" ca="1" si="6"/>
        <v>0</v>
      </c>
      <c r="S31">
        <f t="shared" ca="1" si="10"/>
        <v>0</v>
      </c>
      <c r="T31">
        <f t="shared" ca="1" si="7"/>
        <v>12</v>
      </c>
      <c r="U31" s="73">
        <f t="shared" ca="1" si="11"/>
        <v>0</v>
      </c>
    </row>
    <row r="32" spans="1:23" x14ac:dyDescent="0.25">
      <c r="A32" s="106" t="str">
        <f t="shared" ca="1" si="0"/>
        <v>General_Non-Tenant_2024_7</v>
      </c>
      <c r="B32" cm="1">
        <f t="array" ref="B32">INDEX('Rate Change Impact'!A:A, ROUNDUP(ROWS('Rate Change Impact'!$2:68)/36,0))</f>
        <v>1</v>
      </c>
      <c r="C32" t="str" cm="1">
        <f t="array" ref="C32">INDEX('Rate Change Impact'!B:B, ROUNDUP(ROWS('Rate Change Impact'!$2:68)/36,0))</f>
        <v>General</v>
      </c>
      <c r="D32" t="str" cm="1">
        <f t="array" ref="D32">INDEX('Rate Change Impact'!C:C, ROUNDUP(ROWS('Rate Change Impact'!$2:68)/36,0))</f>
        <v>Non-Tenant</v>
      </c>
      <c r="E32" t="str" cm="1">
        <f t="array" ref="E32">INDEX('Rate Change Impact'!D:D, ROUNDUP(ROWS('Rate Change Impact'!$2:68)/36,0))</f>
        <v>CA</v>
      </c>
      <c r="F32" s="107" cm="1">
        <f t="array" ref="F32">INDEX('Rate Change Impact'!E:E, ROUNDUP(ROWS('Rate Change Impact'!$2:68)/36,0))</f>
        <v>44593</v>
      </c>
      <c r="G32" s="81" cm="1">
        <f t="array" ref="G32">INDEX('Rate Change Impact'!F:F, ROUNDUP(ROWS('Rate Change Impact'!$2:68)/36,0))</f>
        <v>1516867562</v>
      </c>
      <c r="H32" s="81" cm="1">
        <f t="array" ref="H32">INDEX('Rate Change Impact'!G:G, ROUNDUP(ROWS('Rate Change Impact'!$2:68)/36,0))</f>
        <v>1621218571</v>
      </c>
      <c r="I32" s="81" cm="1">
        <f t="array" ref="I32">INDEX('Rate Change Impact'!H:H, ROUNDUP(ROWS('Rate Change Impact'!$2:68)/36,0))</f>
        <v>104351009</v>
      </c>
      <c r="J32" s="95" cm="1">
        <f t="array" ref="J32">INDEX('Rate Change Impact'!I:I, ROUNDUP(ROWS('Rate Change Impact'!$2:68)/36,0))</f>
        <v>6.8793750762533606E-2</v>
      </c>
      <c r="K32" s="93">
        <f t="shared" si="1"/>
        <v>44957</v>
      </c>
      <c r="L32" s="94">
        <f t="shared" ca="1" si="2"/>
        <v>31</v>
      </c>
      <c r="M32" s="93">
        <f t="shared" ca="1" si="3"/>
        <v>45474</v>
      </c>
      <c r="N32">
        <f t="shared" ca="1" si="4"/>
        <v>2024</v>
      </c>
      <c r="O32">
        <f t="shared" ca="1" si="12"/>
        <v>7</v>
      </c>
      <c r="P32" s="74">
        <f t="shared" si="8"/>
        <v>8695917.416666666</v>
      </c>
      <c r="Q32" s="74">
        <f t="shared" si="9"/>
        <v>4347958.708333333</v>
      </c>
      <c r="R32">
        <f t="shared" ca="1" si="6"/>
        <v>0</v>
      </c>
      <c r="S32">
        <f t="shared" ca="1" si="10"/>
        <v>0</v>
      </c>
      <c r="T32">
        <f t="shared" ca="1" si="7"/>
        <v>12</v>
      </c>
      <c r="U32" s="73">
        <f t="shared" ca="1" si="11"/>
        <v>0</v>
      </c>
    </row>
    <row r="33" spans="1:21" x14ac:dyDescent="0.25">
      <c r="A33" s="106" t="str">
        <f t="shared" ca="1" si="0"/>
        <v>General_Non-Tenant_2024_8</v>
      </c>
      <c r="B33" cm="1">
        <f t="array" ref="B33">INDEX('Rate Change Impact'!A:A, ROUNDUP(ROWS('Rate Change Impact'!$2:69)/36,0))</f>
        <v>1</v>
      </c>
      <c r="C33" t="str" cm="1">
        <f t="array" ref="C33">INDEX('Rate Change Impact'!B:B, ROUNDUP(ROWS('Rate Change Impact'!$2:69)/36,0))</f>
        <v>General</v>
      </c>
      <c r="D33" t="str" cm="1">
        <f t="array" ref="D33">INDEX('Rate Change Impact'!C:C, ROUNDUP(ROWS('Rate Change Impact'!$2:69)/36,0))</f>
        <v>Non-Tenant</v>
      </c>
      <c r="E33" t="str" cm="1">
        <f t="array" ref="E33">INDEX('Rate Change Impact'!D:D, ROUNDUP(ROWS('Rate Change Impact'!$2:69)/36,0))</f>
        <v>CA</v>
      </c>
      <c r="F33" s="107" cm="1">
        <f t="array" ref="F33">INDEX('Rate Change Impact'!E:E, ROUNDUP(ROWS('Rate Change Impact'!$2:69)/36,0))</f>
        <v>44593</v>
      </c>
      <c r="G33" s="81" cm="1">
        <f t="array" ref="G33">INDEX('Rate Change Impact'!F:F, ROUNDUP(ROWS('Rate Change Impact'!$2:69)/36,0))</f>
        <v>1516867562</v>
      </c>
      <c r="H33" s="81" cm="1">
        <f t="array" ref="H33">INDEX('Rate Change Impact'!G:G, ROUNDUP(ROWS('Rate Change Impact'!$2:69)/36,0))</f>
        <v>1621218571</v>
      </c>
      <c r="I33" s="81" cm="1">
        <f t="array" ref="I33">INDEX('Rate Change Impact'!H:H, ROUNDUP(ROWS('Rate Change Impact'!$2:69)/36,0))</f>
        <v>104351009</v>
      </c>
      <c r="J33" s="95" cm="1">
        <f t="array" ref="J33">INDEX('Rate Change Impact'!I:I, ROUNDUP(ROWS('Rate Change Impact'!$2:69)/36,0))</f>
        <v>6.8793750762533606E-2</v>
      </c>
      <c r="K33" s="93">
        <f t="shared" si="1"/>
        <v>44957</v>
      </c>
      <c r="L33" s="94">
        <f t="shared" ca="1" si="2"/>
        <v>32</v>
      </c>
      <c r="M33" s="93">
        <f t="shared" ca="1" si="3"/>
        <v>45505</v>
      </c>
      <c r="N33">
        <f t="shared" ca="1" si="4"/>
        <v>2024</v>
      </c>
      <c r="O33">
        <f t="shared" ca="1" si="12"/>
        <v>8</v>
      </c>
      <c r="P33" s="74">
        <f t="shared" si="8"/>
        <v>8695917.416666666</v>
      </c>
      <c r="Q33" s="74">
        <f t="shared" si="9"/>
        <v>4347958.708333333</v>
      </c>
      <c r="R33">
        <f t="shared" ca="1" si="6"/>
        <v>0</v>
      </c>
      <c r="S33">
        <f t="shared" ca="1" si="10"/>
        <v>0</v>
      </c>
      <c r="T33">
        <f t="shared" ca="1" si="7"/>
        <v>12</v>
      </c>
      <c r="U33" s="73">
        <f t="shared" ca="1" si="11"/>
        <v>0</v>
      </c>
    </row>
    <row r="34" spans="1:21" x14ac:dyDescent="0.25">
      <c r="A34" s="106" t="str">
        <f t="shared" ca="1" si="0"/>
        <v>General_Non-Tenant_2024_9</v>
      </c>
      <c r="B34" cm="1">
        <f t="array" ref="B34">INDEX('Rate Change Impact'!A:A, ROUNDUP(ROWS('Rate Change Impact'!$2:70)/36,0))</f>
        <v>1</v>
      </c>
      <c r="C34" t="str" cm="1">
        <f t="array" ref="C34">INDEX('Rate Change Impact'!B:B, ROUNDUP(ROWS('Rate Change Impact'!$2:70)/36,0))</f>
        <v>General</v>
      </c>
      <c r="D34" t="str" cm="1">
        <f t="array" ref="D34">INDEX('Rate Change Impact'!C:C, ROUNDUP(ROWS('Rate Change Impact'!$2:70)/36,0))</f>
        <v>Non-Tenant</v>
      </c>
      <c r="E34" t="str" cm="1">
        <f t="array" ref="E34">INDEX('Rate Change Impact'!D:D, ROUNDUP(ROWS('Rate Change Impact'!$2:70)/36,0))</f>
        <v>CA</v>
      </c>
      <c r="F34" s="107" cm="1">
        <f t="array" ref="F34">INDEX('Rate Change Impact'!E:E, ROUNDUP(ROWS('Rate Change Impact'!$2:70)/36,0))</f>
        <v>44593</v>
      </c>
      <c r="G34" s="81" cm="1">
        <f t="array" ref="G34">INDEX('Rate Change Impact'!F:F, ROUNDUP(ROWS('Rate Change Impact'!$2:70)/36,0))</f>
        <v>1516867562</v>
      </c>
      <c r="H34" s="81" cm="1">
        <f t="array" ref="H34">INDEX('Rate Change Impact'!G:G, ROUNDUP(ROWS('Rate Change Impact'!$2:70)/36,0))</f>
        <v>1621218571</v>
      </c>
      <c r="I34" s="81" cm="1">
        <f t="array" ref="I34">INDEX('Rate Change Impact'!H:H, ROUNDUP(ROWS('Rate Change Impact'!$2:70)/36,0))</f>
        <v>104351009</v>
      </c>
      <c r="J34" s="95" cm="1">
        <f t="array" ref="J34">INDEX('Rate Change Impact'!I:I, ROUNDUP(ROWS('Rate Change Impact'!$2:70)/36,0))</f>
        <v>6.8793750762533606E-2</v>
      </c>
      <c r="K34" s="93">
        <f t="shared" si="1"/>
        <v>44957</v>
      </c>
      <c r="L34" s="94">
        <f t="shared" ca="1" si="2"/>
        <v>33</v>
      </c>
      <c r="M34" s="93">
        <f t="shared" ca="1" si="3"/>
        <v>45536</v>
      </c>
      <c r="N34">
        <f t="shared" ca="1" si="4"/>
        <v>2024</v>
      </c>
      <c r="O34">
        <f t="shared" ca="1" si="12"/>
        <v>9</v>
      </c>
      <c r="P34" s="74">
        <f t="shared" si="8"/>
        <v>8695917.416666666</v>
      </c>
      <c r="Q34" s="74">
        <f t="shared" si="9"/>
        <v>4347958.708333333</v>
      </c>
      <c r="R34">
        <f t="shared" ca="1" si="6"/>
        <v>0</v>
      </c>
      <c r="S34">
        <f t="shared" ca="1" si="10"/>
        <v>0</v>
      </c>
      <c r="T34">
        <f t="shared" ca="1" si="7"/>
        <v>12</v>
      </c>
      <c r="U34" s="73">
        <f t="shared" ca="1" si="11"/>
        <v>0</v>
      </c>
    </row>
    <row r="35" spans="1:21" x14ac:dyDescent="0.25">
      <c r="A35" s="106" t="str">
        <f t="shared" ca="1" si="0"/>
        <v>General_Non-Tenant_2024_10</v>
      </c>
      <c r="B35" cm="1">
        <f t="array" ref="B35">INDEX('Rate Change Impact'!A:A, ROUNDUP(ROWS('Rate Change Impact'!$2:71)/36,0))</f>
        <v>1</v>
      </c>
      <c r="C35" t="str" cm="1">
        <f t="array" ref="C35">INDEX('Rate Change Impact'!B:B, ROUNDUP(ROWS('Rate Change Impact'!$2:71)/36,0))</f>
        <v>General</v>
      </c>
      <c r="D35" t="str" cm="1">
        <f t="array" ref="D35">INDEX('Rate Change Impact'!C:C, ROUNDUP(ROWS('Rate Change Impact'!$2:71)/36,0))</f>
        <v>Non-Tenant</v>
      </c>
      <c r="E35" t="str" cm="1">
        <f t="array" ref="E35">INDEX('Rate Change Impact'!D:D, ROUNDUP(ROWS('Rate Change Impact'!$2:71)/36,0))</f>
        <v>CA</v>
      </c>
      <c r="F35" s="107" cm="1">
        <f t="array" ref="F35">INDEX('Rate Change Impact'!E:E, ROUNDUP(ROWS('Rate Change Impact'!$2:71)/36,0))</f>
        <v>44593</v>
      </c>
      <c r="G35" s="81" cm="1">
        <f t="array" ref="G35">INDEX('Rate Change Impact'!F:F, ROUNDUP(ROWS('Rate Change Impact'!$2:71)/36,0))</f>
        <v>1516867562</v>
      </c>
      <c r="H35" s="81" cm="1">
        <f t="array" ref="H35">INDEX('Rate Change Impact'!G:G, ROUNDUP(ROWS('Rate Change Impact'!$2:71)/36,0))</f>
        <v>1621218571</v>
      </c>
      <c r="I35" s="81" cm="1">
        <f t="array" ref="I35">INDEX('Rate Change Impact'!H:H, ROUNDUP(ROWS('Rate Change Impact'!$2:71)/36,0))</f>
        <v>104351009</v>
      </c>
      <c r="J35" s="95" cm="1">
        <f t="array" ref="J35">INDEX('Rate Change Impact'!I:I, ROUNDUP(ROWS('Rate Change Impact'!$2:71)/36,0))</f>
        <v>6.8793750762533606E-2</v>
      </c>
      <c r="K35" s="93">
        <f t="shared" si="1"/>
        <v>44957</v>
      </c>
      <c r="L35" s="94">
        <f t="shared" ca="1" si="2"/>
        <v>34</v>
      </c>
      <c r="M35" s="93">
        <f t="shared" ca="1" si="3"/>
        <v>45566</v>
      </c>
      <c r="N35">
        <f t="shared" ca="1" si="4"/>
        <v>2024</v>
      </c>
      <c r="O35">
        <f t="shared" ca="1" si="12"/>
        <v>10</v>
      </c>
      <c r="P35" s="74">
        <f t="shared" si="8"/>
        <v>8695917.416666666</v>
      </c>
      <c r="Q35" s="74">
        <f t="shared" si="9"/>
        <v>4347958.708333333</v>
      </c>
      <c r="R35">
        <f t="shared" ca="1" si="6"/>
        <v>0</v>
      </c>
      <c r="S35">
        <f t="shared" ca="1" si="10"/>
        <v>0</v>
      </c>
      <c r="T35">
        <f t="shared" ca="1" si="7"/>
        <v>12</v>
      </c>
      <c r="U35" s="73">
        <f t="shared" ca="1" si="11"/>
        <v>0</v>
      </c>
    </row>
    <row r="36" spans="1:21" x14ac:dyDescent="0.25">
      <c r="A36" s="106" t="str">
        <f t="shared" ca="1" si="0"/>
        <v>General_Non-Tenant_2024_11</v>
      </c>
      <c r="B36" cm="1">
        <f t="array" ref="B36">INDEX('Rate Change Impact'!A:A, ROUNDUP(ROWS('Rate Change Impact'!$2:72)/36,0))</f>
        <v>1</v>
      </c>
      <c r="C36" t="str" cm="1">
        <f t="array" ref="C36">INDEX('Rate Change Impact'!B:B, ROUNDUP(ROWS('Rate Change Impact'!$2:72)/36,0))</f>
        <v>General</v>
      </c>
      <c r="D36" t="str" cm="1">
        <f t="array" ref="D36">INDEX('Rate Change Impact'!C:C, ROUNDUP(ROWS('Rate Change Impact'!$2:72)/36,0))</f>
        <v>Non-Tenant</v>
      </c>
      <c r="E36" t="str" cm="1">
        <f t="array" ref="E36">INDEX('Rate Change Impact'!D:D, ROUNDUP(ROWS('Rate Change Impact'!$2:72)/36,0))</f>
        <v>CA</v>
      </c>
      <c r="F36" s="107" cm="1">
        <f t="array" ref="F36">INDEX('Rate Change Impact'!E:E, ROUNDUP(ROWS('Rate Change Impact'!$2:72)/36,0))</f>
        <v>44593</v>
      </c>
      <c r="G36" s="81" cm="1">
        <f t="array" ref="G36">INDEX('Rate Change Impact'!F:F, ROUNDUP(ROWS('Rate Change Impact'!$2:72)/36,0))</f>
        <v>1516867562</v>
      </c>
      <c r="H36" s="81" cm="1">
        <f t="array" ref="H36">INDEX('Rate Change Impact'!G:G, ROUNDUP(ROWS('Rate Change Impact'!$2:72)/36,0))</f>
        <v>1621218571</v>
      </c>
      <c r="I36" s="81" cm="1">
        <f t="array" ref="I36">INDEX('Rate Change Impact'!H:H, ROUNDUP(ROWS('Rate Change Impact'!$2:72)/36,0))</f>
        <v>104351009</v>
      </c>
      <c r="J36" s="95" cm="1">
        <f t="array" ref="J36">INDEX('Rate Change Impact'!I:I, ROUNDUP(ROWS('Rate Change Impact'!$2:72)/36,0))</f>
        <v>6.8793750762533606E-2</v>
      </c>
      <c r="K36" s="93">
        <f t="shared" si="1"/>
        <v>44957</v>
      </c>
      <c r="L36" s="94">
        <f t="shared" ca="1" si="2"/>
        <v>35</v>
      </c>
      <c r="M36" s="93">
        <f t="shared" ca="1" si="3"/>
        <v>45597</v>
      </c>
      <c r="N36">
        <f t="shared" ca="1" si="4"/>
        <v>2024</v>
      </c>
      <c r="O36">
        <f t="shared" ca="1" si="12"/>
        <v>11</v>
      </c>
      <c r="P36" s="74">
        <f t="shared" si="8"/>
        <v>8695917.416666666</v>
      </c>
      <c r="Q36" s="74">
        <f t="shared" si="9"/>
        <v>4347958.708333333</v>
      </c>
      <c r="R36">
        <f t="shared" ca="1" si="6"/>
        <v>0</v>
      </c>
      <c r="S36">
        <f t="shared" ca="1" si="10"/>
        <v>0</v>
      </c>
      <c r="T36">
        <f t="shared" ca="1" si="7"/>
        <v>12</v>
      </c>
      <c r="U36" s="73">
        <f t="shared" ca="1" si="11"/>
        <v>0</v>
      </c>
    </row>
    <row r="37" spans="1:21" x14ac:dyDescent="0.25">
      <c r="A37" s="106" t="str">
        <f t="shared" ca="1" si="0"/>
        <v>General_Non-Tenant_2024_12</v>
      </c>
      <c r="B37" cm="1">
        <f t="array" ref="B37">INDEX('Rate Change Impact'!A:A, ROUNDUP(ROWS('Rate Change Impact'!$2:73)/36,0))</f>
        <v>1</v>
      </c>
      <c r="C37" t="str" cm="1">
        <f t="array" ref="C37">INDEX('Rate Change Impact'!B:B, ROUNDUP(ROWS('Rate Change Impact'!$2:73)/36,0))</f>
        <v>General</v>
      </c>
      <c r="D37" t="str" cm="1">
        <f t="array" ref="D37">INDEX('Rate Change Impact'!C:C, ROUNDUP(ROWS('Rate Change Impact'!$2:73)/36,0))</f>
        <v>Non-Tenant</v>
      </c>
      <c r="E37" t="str" cm="1">
        <f t="array" ref="E37">INDEX('Rate Change Impact'!D:D, ROUNDUP(ROWS('Rate Change Impact'!$2:73)/36,0))</f>
        <v>CA</v>
      </c>
      <c r="F37" s="107" cm="1">
        <f t="array" ref="F37">INDEX('Rate Change Impact'!E:E, ROUNDUP(ROWS('Rate Change Impact'!$2:73)/36,0))</f>
        <v>44593</v>
      </c>
      <c r="G37" s="81" cm="1">
        <f t="array" ref="G37">INDEX('Rate Change Impact'!F:F, ROUNDUP(ROWS('Rate Change Impact'!$2:73)/36,0))</f>
        <v>1516867562</v>
      </c>
      <c r="H37" s="81" cm="1">
        <f t="array" ref="H37">INDEX('Rate Change Impact'!G:G, ROUNDUP(ROWS('Rate Change Impact'!$2:73)/36,0))</f>
        <v>1621218571</v>
      </c>
      <c r="I37" s="81" cm="1">
        <f t="array" ref="I37">INDEX('Rate Change Impact'!H:H, ROUNDUP(ROWS('Rate Change Impact'!$2:73)/36,0))</f>
        <v>104351009</v>
      </c>
      <c r="J37" s="95" cm="1">
        <f t="array" ref="J37">INDEX('Rate Change Impact'!I:I, ROUNDUP(ROWS('Rate Change Impact'!$2:73)/36,0))</f>
        <v>6.8793750762533606E-2</v>
      </c>
      <c r="K37" s="93">
        <f t="shared" si="1"/>
        <v>44957</v>
      </c>
      <c r="L37" s="94">
        <f t="shared" ca="1" si="2"/>
        <v>36</v>
      </c>
      <c r="M37" s="93">
        <f t="shared" ca="1" si="3"/>
        <v>45627</v>
      </c>
      <c r="N37">
        <f t="shared" ca="1" si="4"/>
        <v>2024</v>
      </c>
      <c r="O37">
        <f t="shared" ca="1" si="12"/>
        <v>12</v>
      </c>
      <c r="P37" s="74">
        <f t="shared" si="8"/>
        <v>8695917.416666666</v>
      </c>
      <c r="Q37" s="74">
        <f t="shared" si="9"/>
        <v>4347958.708333333</v>
      </c>
      <c r="R37">
        <f t="shared" ca="1" si="6"/>
        <v>0</v>
      </c>
      <c r="S37">
        <f t="shared" ca="1" si="10"/>
        <v>0</v>
      </c>
      <c r="T37">
        <f t="shared" ca="1" si="7"/>
        <v>12</v>
      </c>
      <c r="U37" s="73">
        <f t="shared" ca="1" si="11"/>
        <v>0</v>
      </c>
    </row>
    <row r="38" spans="1:21" x14ac:dyDescent="0.25">
      <c r="A38" s="106" t="str">
        <f t="shared" ca="1" si="0"/>
        <v>General_Non-Tenant_2023_1</v>
      </c>
      <c r="B38" cm="1">
        <f t="array" ref="B38">INDEX('Rate Change Impact'!A:A, ROUNDUP(ROWS('Rate Change Impact'!$2:74)/36,0))</f>
        <v>2</v>
      </c>
      <c r="C38" t="str" cm="1">
        <f t="array" ref="C38">INDEX('Rate Change Impact'!B:B, ROUNDUP(ROWS('Rate Change Impact'!$2:74)/36,0))</f>
        <v>General</v>
      </c>
      <c r="D38" t="str" cm="1">
        <f t="array" ref="D38">INDEX('Rate Change Impact'!C:C, ROUNDUP(ROWS('Rate Change Impact'!$2:74)/36,0))</f>
        <v>Non-Tenant</v>
      </c>
      <c r="E38" t="str" cm="1">
        <f t="array" ref="E38">INDEX('Rate Change Impact'!D:D, ROUNDUP(ROWS('Rate Change Impact'!$2:74)/36,0))</f>
        <v>CA</v>
      </c>
      <c r="F38" s="107" cm="1">
        <f t="array" ref="F38">INDEX('Rate Change Impact'!E:E, ROUNDUP(ROWS('Rate Change Impact'!$2:74)/36,0))</f>
        <v>45078</v>
      </c>
      <c r="G38" s="81" cm="1">
        <f t="array" ref="G38">INDEX('Rate Change Impact'!F:F, ROUNDUP(ROWS('Rate Change Impact'!$2:74)/36,0))</f>
        <v>1848394612</v>
      </c>
      <c r="H38" s="81" cm="1">
        <f t="array" ref="H38">INDEX('Rate Change Impact'!G:G, ROUNDUP(ROWS('Rate Change Impact'!$2:74)/36,0))</f>
        <v>1975910971</v>
      </c>
      <c r="I38" s="81" cm="1">
        <f t="array" ref="I38">INDEX('Rate Change Impact'!H:H, ROUNDUP(ROWS('Rate Change Impact'!$2:74)/36,0))</f>
        <v>127516359</v>
      </c>
      <c r="J38" s="95" cm="1">
        <f t="array" ref="J38">INDEX('Rate Change Impact'!I:I, ROUNDUP(ROWS('Rate Change Impact'!$2:74)/36,0))</f>
        <v>6.8987627518576594E-2</v>
      </c>
      <c r="K38" s="93">
        <f t="shared" si="1"/>
        <v>45443</v>
      </c>
      <c r="L38" s="94">
        <f t="shared" ca="1" si="2"/>
        <v>1</v>
      </c>
      <c r="M38" s="93">
        <f t="shared" ca="1" si="3"/>
        <v>44927</v>
      </c>
      <c r="N38">
        <f t="shared" ca="1" si="4"/>
        <v>2023</v>
      </c>
      <c r="O38">
        <f t="shared" ca="1" si="12"/>
        <v>1</v>
      </c>
      <c r="P38" s="74">
        <f t="shared" si="8"/>
        <v>10626363.25</v>
      </c>
      <c r="Q38" s="74">
        <f t="shared" si="9"/>
        <v>5313181.625</v>
      </c>
      <c r="R38">
        <f t="shared" ca="1" si="6"/>
        <v>0</v>
      </c>
      <c r="S38">
        <f t="shared" ca="1" si="10"/>
        <v>0</v>
      </c>
      <c r="T38">
        <f t="shared" ca="1" si="7"/>
        <v>12</v>
      </c>
      <c r="U38" s="73">
        <f t="shared" ca="1" si="11"/>
        <v>0</v>
      </c>
    </row>
    <row r="39" spans="1:21" x14ac:dyDescent="0.25">
      <c r="A39" s="106" t="str">
        <f t="shared" ca="1" si="0"/>
        <v>General_Non-Tenant_2023_2</v>
      </c>
      <c r="B39" cm="1">
        <f t="array" ref="B39">INDEX('Rate Change Impact'!A:A, ROUNDUP(ROWS('Rate Change Impact'!$2:75)/36,0))</f>
        <v>2</v>
      </c>
      <c r="C39" t="str" cm="1">
        <f t="array" ref="C39">INDEX('Rate Change Impact'!B:B, ROUNDUP(ROWS('Rate Change Impact'!$2:75)/36,0))</f>
        <v>General</v>
      </c>
      <c r="D39" t="str" cm="1">
        <f t="array" ref="D39">INDEX('Rate Change Impact'!C:C, ROUNDUP(ROWS('Rate Change Impact'!$2:75)/36,0))</f>
        <v>Non-Tenant</v>
      </c>
      <c r="E39" t="str" cm="1">
        <f t="array" ref="E39">INDEX('Rate Change Impact'!D:D, ROUNDUP(ROWS('Rate Change Impact'!$2:75)/36,0))</f>
        <v>CA</v>
      </c>
      <c r="F39" s="107" cm="1">
        <f t="array" ref="F39">INDEX('Rate Change Impact'!E:E, ROUNDUP(ROWS('Rate Change Impact'!$2:75)/36,0))</f>
        <v>45078</v>
      </c>
      <c r="G39" s="81" cm="1">
        <f t="array" ref="G39">INDEX('Rate Change Impact'!F:F, ROUNDUP(ROWS('Rate Change Impact'!$2:75)/36,0))</f>
        <v>1848394612</v>
      </c>
      <c r="H39" s="81" cm="1">
        <f t="array" ref="H39">INDEX('Rate Change Impact'!G:G, ROUNDUP(ROWS('Rate Change Impact'!$2:75)/36,0))</f>
        <v>1975910971</v>
      </c>
      <c r="I39" s="81" cm="1">
        <f t="array" ref="I39">INDEX('Rate Change Impact'!H:H, ROUNDUP(ROWS('Rate Change Impact'!$2:75)/36,0))</f>
        <v>127516359</v>
      </c>
      <c r="J39" s="95" cm="1">
        <f t="array" ref="J39">INDEX('Rate Change Impact'!I:I, ROUNDUP(ROWS('Rate Change Impact'!$2:75)/36,0))</f>
        <v>6.8987627518576594E-2</v>
      </c>
      <c r="K39" s="93">
        <f t="shared" si="1"/>
        <v>45443</v>
      </c>
      <c r="L39" s="94">
        <f t="shared" ca="1" si="2"/>
        <v>2</v>
      </c>
      <c r="M39" s="93">
        <f t="shared" ca="1" si="3"/>
        <v>44958</v>
      </c>
      <c r="N39">
        <f t="shared" ca="1" si="4"/>
        <v>2023</v>
      </c>
      <c r="O39">
        <f t="shared" ca="1" si="12"/>
        <v>2</v>
      </c>
      <c r="P39" s="74">
        <f t="shared" si="8"/>
        <v>10626363.25</v>
      </c>
      <c r="Q39" s="74">
        <f t="shared" si="9"/>
        <v>5313181.625</v>
      </c>
      <c r="R39">
        <f t="shared" ca="1" si="6"/>
        <v>0</v>
      </c>
      <c r="S39">
        <f t="shared" ca="1" si="10"/>
        <v>0</v>
      </c>
      <c r="T39">
        <f t="shared" ca="1" si="7"/>
        <v>12</v>
      </c>
      <c r="U39" s="73">
        <f t="shared" ca="1" si="11"/>
        <v>0</v>
      </c>
    </row>
    <row r="40" spans="1:21" x14ac:dyDescent="0.25">
      <c r="A40" s="106" t="str">
        <f t="shared" ca="1" si="0"/>
        <v>General_Non-Tenant_2023_3</v>
      </c>
      <c r="B40" cm="1">
        <f t="array" ref="B40">INDEX('Rate Change Impact'!A:A, ROUNDUP(ROWS('Rate Change Impact'!$2:76)/36,0))</f>
        <v>2</v>
      </c>
      <c r="C40" t="str" cm="1">
        <f t="array" ref="C40">INDEX('Rate Change Impact'!B:B, ROUNDUP(ROWS('Rate Change Impact'!$2:76)/36,0))</f>
        <v>General</v>
      </c>
      <c r="D40" t="str" cm="1">
        <f t="array" ref="D40">INDEX('Rate Change Impact'!C:C, ROUNDUP(ROWS('Rate Change Impact'!$2:76)/36,0))</f>
        <v>Non-Tenant</v>
      </c>
      <c r="E40" t="str" cm="1">
        <f t="array" ref="E40">INDEX('Rate Change Impact'!D:D, ROUNDUP(ROWS('Rate Change Impact'!$2:76)/36,0))</f>
        <v>CA</v>
      </c>
      <c r="F40" s="107" cm="1">
        <f t="array" ref="F40">INDEX('Rate Change Impact'!E:E, ROUNDUP(ROWS('Rate Change Impact'!$2:76)/36,0))</f>
        <v>45078</v>
      </c>
      <c r="G40" s="81" cm="1">
        <f t="array" ref="G40">INDEX('Rate Change Impact'!F:F, ROUNDUP(ROWS('Rate Change Impact'!$2:76)/36,0))</f>
        <v>1848394612</v>
      </c>
      <c r="H40" s="81" cm="1">
        <f t="array" ref="H40">INDEX('Rate Change Impact'!G:G, ROUNDUP(ROWS('Rate Change Impact'!$2:76)/36,0))</f>
        <v>1975910971</v>
      </c>
      <c r="I40" s="81" cm="1">
        <f t="array" ref="I40">INDEX('Rate Change Impact'!H:H, ROUNDUP(ROWS('Rate Change Impact'!$2:76)/36,0))</f>
        <v>127516359</v>
      </c>
      <c r="J40" s="95" cm="1">
        <f t="array" ref="J40">INDEX('Rate Change Impact'!I:I, ROUNDUP(ROWS('Rate Change Impact'!$2:76)/36,0))</f>
        <v>6.8987627518576594E-2</v>
      </c>
      <c r="K40" s="93">
        <f t="shared" si="1"/>
        <v>45443</v>
      </c>
      <c r="L40" s="94">
        <f t="shared" ca="1" si="2"/>
        <v>3</v>
      </c>
      <c r="M40" s="93">
        <f t="shared" ca="1" si="3"/>
        <v>44986</v>
      </c>
      <c r="N40">
        <f t="shared" ca="1" si="4"/>
        <v>2023</v>
      </c>
      <c r="O40">
        <f t="shared" ca="1" si="12"/>
        <v>3</v>
      </c>
      <c r="P40" s="74">
        <f t="shared" si="8"/>
        <v>10626363.25</v>
      </c>
      <c r="Q40" s="74">
        <f t="shared" si="9"/>
        <v>5313181.625</v>
      </c>
      <c r="R40">
        <f t="shared" ca="1" si="6"/>
        <v>0</v>
      </c>
      <c r="S40">
        <f t="shared" ca="1" si="10"/>
        <v>0</v>
      </c>
      <c r="T40">
        <f t="shared" ca="1" si="7"/>
        <v>12</v>
      </c>
      <c r="U40" s="73">
        <f t="shared" ca="1" si="11"/>
        <v>0</v>
      </c>
    </row>
    <row r="41" spans="1:21" x14ac:dyDescent="0.25">
      <c r="A41" s="106" t="str">
        <f t="shared" ca="1" si="0"/>
        <v>General_Non-Tenant_2023_4</v>
      </c>
      <c r="B41" cm="1">
        <f t="array" ref="B41">INDEX('Rate Change Impact'!A:A, ROUNDUP(ROWS('Rate Change Impact'!$2:77)/36,0))</f>
        <v>2</v>
      </c>
      <c r="C41" t="str" cm="1">
        <f t="array" ref="C41">INDEX('Rate Change Impact'!B:B, ROUNDUP(ROWS('Rate Change Impact'!$2:77)/36,0))</f>
        <v>General</v>
      </c>
      <c r="D41" t="str" cm="1">
        <f t="array" ref="D41">INDEX('Rate Change Impact'!C:C, ROUNDUP(ROWS('Rate Change Impact'!$2:77)/36,0))</f>
        <v>Non-Tenant</v>
      </c>
      <c r="E41" t="str" cm="1">
        <f t="array" ref="E41">INDEX('Rate Change Impact'!D:D, ROUNDUP(ROWS('Rate Change Impact'!$2:77)/36,0))</f>
        <v>CA</v>
      </c>
      <c r="F41" s="107" cm="1">
        <f t="array" ref="F41">INDEX('Rate Change Impact'!E:E, ROUNDUP(ROWS('Rate Change Impact'!$2:77)/36,0))</f>
        <v>45078</v>
      </c>
      <c r="G41" s="81" cm="1">
        <f t="array" ref="G41">INDEX('Rate Change Impact'!F:F, ROUNDUP(ROWS('Rate Change Impact'!$2:77)/36,0))</f>
        <v>1848394612</v>
      </c>
      <c r="H41" s="81" cm="1">
        <f t="array" ref="H41">INDEX('Rate Change Impact'!G:G, ROUNDUP(ROWS('Rate Change Impact'!$2:77)/36,0))</f>
        <v>1975910971</v>
      </c>
      <c r="I41" s="81" cm="1">
        <f t="array" ref="I41">INDEX('Rate Change Impact'!H:H, ROUNDUP(ROWS('Rate Change Impact'!$2:77)/36,0))</f>
        <v>127516359</v>
      </c>
      <c r="J41" s="95" cm="1">
        <f t="array" ref="J41">INDEX('Rate Change Impact'!I:I, ROUNDUP(ROWS('Rate Change Impact'!$2:77)/36,0))</f>
        <v>6.8987627518576594E-2</v>
      </c>
      <c r="K41" s="93">
        <f t="shared" si="1"/>
        <v>45443</v>
      </c>
      <c r="L41" s="94">
        <f t="shared" ca="1" si="2"/>
        <v>4</v>
      </c>
      <c r="M41" s="93">
        <f t="shared" ca="1" si="3"/>
        <v>45017</v>
      </c>
      <c r="N41">
        <f t="shared" ca="1" si="4"/>
        <v>2023</v>
      </c>
      <c r="O41">
        <f t="shared" ca="1" si="12"/>
        <v>4</v>
      </c>
      <c r="P41" s="74">
        <f t="shared" si="8"/>
        <v>10626363.25</v>
      </c>
      <c r="Q41" s="74">
        <f t="shared" si="9"/>
        <v>5313181.625</v>
      </c>
      <c r="R41">
        <f t="shared" ca="1" si="6"/>
        <v>0</v>
      </c>
      <c r="S41">
        <f t="shared" ca="1" si="10"/>
        <v>0</v>
      </c>
      <c r="T41">
        <f t="shared" ca="1" si="7"/>
        <v>12</v>
      </c>
      <c r="U41" s="73">
        <f t="shared" ca="1" si="11"/>
        <v>0</v>
      </c>
    </row>
    <row r="42" spans="1:21" x14ac:dyDescent="0.25">
      <c r="A42" s="106" t="str">
        <f t="shared" ca="1" si="0"/>
        <v>General_Non-Tenant_2023_5</v>
      </c>
      <c r="B42" cm="1">
        <f t="array" ref="B42">INDEX('Rate Change Impact'!A:A, ROUNDUP(ROWS('Rate Change Impact'!$2:78)/36,0))</f>
        <v>2</v>
      </c>
      <c r="C42" t="str" cm="1">
        <f t="array" ref="C42">INDEX('Rate Change Impact'!B:B, ROUNDUP(ROWS('Rate Change Impact'!$2:78)/36,0))</f>
        <v>General</v>
      </c>
      <c r="D42" t="str" cm="1">
        <f t="array" ref="D42">INDEX('Rate Change Impact'!C:C, ROUNDUP(ROWS('Rate Change Impact'!$2:78)/36,0))</f>
        <v>Non-Tenant</v>
      </c>
      <c r="E42" t="str" cm="1">
        <f t="array" ref="E42">INDEX('Rate Change Impact'!D:D, ROUNDUP(ROWS('Rate Change Impact'!$2:78)/36,0))</f>
        <v>CA</v>
      </c>
      <c r="F42" s="107" cm="1">
        <f t="array" ref="F42">INDEX('Rate Change Impact'!E:E, ROUNDUP(ROWS('Rate Change Impact'!$2:78)/36,0))</f>
        <v>45078</v>
      </c>
      <c r="G42" s="81" cm="1">
        <f t="array" ref="G42">INDEX('Rate Change Impact'!F:F, ROUNDUP(ROWS('Rate Change Impact'!$2:78)/36,0))</f>
        <v>1848394612</v>
      </c>
      <c r="H42" s="81" cm="1">
        <f t="array" ref="H42">INDEX('Rate Change Impact'!G:G, ROUNDUP(ROWS('Rate Change Impact'!$2:78)/36,0))</f>
        <v>1975910971</v>
      </c>
      <c r="I42" s="81" cm="1">
        <f t="array" ref="I42">INDEX('Rate Change Impact'!H:H, ROUNDUP(ROWS('Rate Change Impact'!$2:78)/36,0))</f>
        <v>127516359</v>
      </c>
      <c r="J42" s="95" cm="1">
        <f t="array" ref="J42">INDEX('Rate Change Impact'!I:I, ROUNDUP(ROWS('Rate Change Impact'!$2:78)/36,0))</f>
        <v>6.8987627518576594E-2</v>
      </c>
      <c r="K42" s="93">
        <f t="shared" si="1"/>
        <v>45443</v>
      </c>
      <c r="L42" s="94">
        <f t="shared" ca="1" si="2"/>
        <v>5</v>
      </c>
      <c r="M42" s="93">
        <f t="shared" ca="1" si="3"/>
        <v>45047</v>
      </c>
      <c r="N42">
        <f t="shared" ca="1" si="4"/>
        <v>2023</v>
      </c>
      <c r="O42">
        <f t="shared" ca="1" si="12"/>
        <v>5</v>
      </c>
      <c r="P42" s="74">
        <f t="shared" si="8"/>
        <v>10626363.25</v>
      </c>
      <c r="Q42" s="74">
        <f t="shared" si="9"/>
        <v>5313181.625</v>
      </c>
      <c r="R42">
        <f t="shared" ca="1" si="6"/>
        <v>0</v>
      </c>
      <c r="S42">
        <f t="shared" ca="1" si="10"/>
        <v>0</v>
      </c>
      <c r="T42">
        <f t="shared" ca="1" si="7"/>
        <v>12</v>
      </c>
      <c r="U42" s="73">
        <f t="shared" ca="1" si="11"/>
        <v>0</v>
      </c>
    </row>
    <row r="43" spans="1:21" x14ac:dyDescent="0.25">
      <c r="A43" s="106" t="str">
        <f t="shared" ca="1" si="0"/>
        <v>General_Non-Tenant_2023_6</v>
      </c>
      <c r="B43" cm="1">
        <f t="array" ref="B43">INDEX('Rate Change Impact'!A:A, ROUNDUP(ROWS('Rate Change Impact'!$2:79)/36,0))</f>
        <v>2</v>
      </c>
      <c r="C43" t="str" cm="1">
        <f t="array" ref="C43">INDEX('Rate Change Impact'!B:B, ROUNDUP(ROWS('Rate Change Impact'!$2:79)/36,0))</f>
        <v>General</v>
      </c>
      <c r="D43" t="str" cm="1">
        <f t="array" ref="D43">INDEX('Rate Change Impact'!C:C, ROUNDUP(ROWS('Rate Change Impact'!$2:79)/36,0))</f>
        <v>Non-Tenant</v>
      </c>
      <c r="E43" t="str" cm="1">
        <f t="array" ref="E43">INDEX('Rate Change Impact'!D:D, ROUNDUP(ROWS('Rate Change Impact'!$2:79)/36,0))</f>
        <v>CA</v>
      </c>
      <c r="F43" s="107" cm="1">
        <f t="array" ref="F43">INDEX('Rate Change Impact'!E:E, ROUNDUP(ROWS('Rate Change Impact'!$2:79)/36,0))</f>
        <v>45078</v>
      </c>
      <c r="G43" s="81" cm="1">
        <f t="array" ref="G43">INDEX('Rate Change Impact'!F:F, ROUNDUP(ROWS('Rate Change Impact'!$2:79)/36,0))</f>
        <v>1848394612</v>
      </c>
      <c r="H43" s="81" cm="1">
        <f t="array" ref="H43">INDEX('Rate Change Impact'!G:G, ROUNDUP(ROWS('Rate Change Impact'!$2:79)/36,0))</f>
        <v>1975910971</v>
      </c>
      <c r="I43" s="81" cm="1">
        <f t="array" ref="I43">INDEX('Rate Change Impact'!H:H, ROUNDUP(ROWS('Rate Change Impact'!$2:79)/36,0))</f>
        <v>127516359</v>
      </c>
      <c r="J43" s="95" cm="1">
        <f t="array" ref="J43">INDEX('Rate Change Impact'!I:I, ROUNDUP(ROWS('Rate Change Impact'!$2:79)/36,0))</f>
        <v>6.8987627518576594E-2</v>
      </c>
      <c r="K43" s="93">
        <f t="shared" si="1"/>
        <v>45443</v>
      </c>
      <c r="L43" s="94">
        <f t="shared" ca="1" si="2"/>
        <v>6</v>
      </c>
      <c r="M43" s="93">
        <f t="shared" ca="1" si="3"/>
        <v>45078</v>
      </c>
      <c r="N43">
        <f t="shared" ca="1" si="4"/>
        <v>2023</v>
      </c>
      <c r="O43">
        <f t="shared" ca="1" si="12"/>
        <v>6</v>
      </c>
      <c r="P43" s="74">
        <f t="shared" si="8"/>
        <v>10626363.25</v>
      </c>
      <c r="Q43" s="74">
        <f t="shared" si="9"/>
        <v>5313181.625</v>
      </c>
      <c r="R43">
        <f t="shared" ca="1" si="6"/>
        <v>1</v>
      </c>
      <c r="S43">
        <f t="shared" ca="1" si="10"/>
        <v>1</v>
      </c>
      <c r="T43">
        <f t="shared" ca="1" si="7"/>
        <v>12</v>
      </c>
      <c r="U43" s="73">
        <f t="shared" ca="1" si="11"/>
        <v>10626363.25</v>
      </c>
    </row>
    <row r="44" spans="1:21" x14ac:dyDescent="0.25">
      <c r="A44" s="106" t="str">
        <f t="shared" ca="1" si="0"/>
        <v>General_Non-Tenant_2023_7</v>
      </c>
      <c r="B44" cm="1">
        <f t="array" ref="B44">INDEX('Rate Change Impact'!A:A, ROUNDUP(ROWS('Rate Change Impact'!$2:80)/36,0))</f>
        <v>2</v>
      </c>
      <c r="C44" t="str" cm="1">
        <f t="array" ref="C44">INDEX('Rate Change Impact'!B:B, ROUNDUP(ROWS('Rate Change Impact'!$2:80)/36,0))</f>
        <v>General</v>
      </c>
      <c r="D44" t="str" cm="1">
        <f t="array" ref="D44">INDEX('Rate Change Impact'!C:C, ROUNDUP(ROWS('Rate Change Impact'!$2:80)/36,0))</f>
        <v>Non-Tenant</v>
      </c>
      <c r="E44" t="str" cm="1">
        <f t="array" ref="E44">INDEX('Rate Change Impact'!D:D, ROUNDUP(ROWS('Rate Change Impact'!$2:80)/36,0))</f>
        <v>CA</v>
      </c>
      <c r="F44" s="107" cm="1">
        <f t="array" ref="F44">INDEX('Rate Change Impact'!E:E, ROUNDUP(ROWS('Rate Change Impact'!$2:80)/36,0))</f>
        <v>45078</v>
      </c>
      <c r="G44" s="81" cm="1">
        <f t="array" ref="G44">INDEX('Rate Change Impact'!F:F, ROUNDUP(ROWS('Rate Change Impact'!$2:80)/36,0))</f>
        <v>1848394612</v>
      </c>
      <c r="H44" s="81" cm="1">
        <f t="array" ref="H44">INDEX('Rate Change Impact'!G:G, ROUNDUP(ROWS('Rate Change Impact'!$2:80)/36,0))</f>
        <v>1975910971</v>
      </c>
      <c r="I44" s="81" cm="1">
        <f t="array" ref="I44">INDEX('Rate Change Impact'!H:H, ROUNDUP(ROWS('Rate Change Impact'!$2:80)/36,0))</f>
        <v>127516359</v>
      </c>
      <c r="J44" s="95" cm="1">
        <f t="array" ref="J44">INDEX('Rate Change Impact'!I:I, ROUNDUP(ROWS('Rate Change Impact'!$2:80)/36,0))</f>
        <v>6.8987627518576594E-2</v>
      </c>
      <c r="K44" s="93">
        <f t="shared" si="1"/>
        <v>45443</v>
      </c>
      <c r="L44" s="94">
        <f t="shared" ca="1" si="2"/>
        <v>7</v>
      </c>
      <c r="M44" s="93">
        <f t="shared" ca="1" si="3"/>
        <v>45108</v>
      </c>
      <c r="N44">
        <f t="shared" ca="1" si="4"/>
        <v>2023</v>
      </c>
      <c r="O44">
        <f t="shared" ca="1" si="12"/>
        <v>7</v>
      </c>
      <c r="P44" s="74">
        <f t="shared" si="8"/>
        <v>10626363.25</v>
      </c>
      <c r="Q44" s="74">
        <f t="shared" si="9"/>
        <v>5313181.625</v>
      </c>
      <c r="R44">
        <f t="shared" ca="1" si="6"/>
        <v>1</v>
      </c>
      <c r="S44">
        <f t="shared" ca="1" si="10"/>
        <v>2</v>
      </c>
      <c r="T44">
        <f t="shared" ca="1" si="7"/>
        <v>12</v>
      </c>
      <c r="U44" s="73">
        <f t="shared" ca="1" si="11"/>
        <v>10626363.25</v>
      </c>
    </row>
    <row r="45" spans="1:21" x14ac:dyDescent="0.25">
      <c r="A45" s="106" t="str">
        <f t="shared" ca="1" si="0"/>
        <v>General_Non-Tenant_2023_8</v>
      </c>
      <c r="B45" cm="1">
        <f t="array" ref="B45">INDEX('Rate Change Impact'!A:A, ROUNDUP(ROWS('Rate Change Impact'!$2:81)/36,0))</f>
        <v>2</v>
      </c>
      <c r="C45" t="str" cm="1">
        <f t="array" ref="C45">INDEX('Rate Change Impact'!B:B, ROUNDUP(ROWS('Rate Change Impact'!$2:81)/36,0))</f>
        <v>General</v>
      </c>
      <c r="D45" t="str" cm="1">
        <f t="array" ref="D45">INDEX('Rate Change Impact'!C:C, ROUNDUP(ROWS('Rate Change Impact'!$2:81)/36,0))</f>
        <v>Non-Tenant</v>
      </c>
      <c r="E45" t="str" cm="1">
        <f t="array" ref="E45">INDEX('Rate Change Impact'!D:D, ROUNDUP(ROWS('Rate Change Impact'!$2:81)/36,0))</f>
        <v>CA</v>
      </c>
      <c r="F45" s="107" cm="1">
        <f t="array" ref="F45">INDEX('Rate Change Impact'!E:E, ROUNDUP(ROWS('Rate Change Impact'!$2:81)/36,0))</f>
        <v>45078</v>
      </c>
      <c r="G45" s="81" cm="1">
        <f t="array" ref="G45">INDEX('Rate Change Impact'!F:F, ROUNDUP(ROWS('Rate Change Impact'!$2:81)/36,0))</f>
        <v>1848394612</v>
      </c>
      <c r="H45" s="81" cm="1">
        <f t="array" ref="H45">INDEX('Rate Change Impact'!G:G, ROUNDUP(ROWS('Rate Change Impact'!$2:81)/36,0))</f>
        <v>1975910971</v>
      </c>
      <c r="I45" s="81" cm="1">
        <f t="array" ref="I45">INDEX('Rate Change Impact'!H:H, ROUNDUP(ROWS('Rate Change Impact'!$2:81)/36,0))</f>
        <v>127516359</v>
      </c>
      <c r="J45" s="95" cm="1">
        <f t="array" ref="J45">INDEX('Rate Change Impact'!I:I, ROUNDUP(ROWS('Rate Change Impact'!$2:81)/36,0))</f>
        <v>6.8987627518576594E-2</v>
      </c>
      <c r="K45" s="93">
        <f t="shared" si="1"/>
        <v>45443</v>
      </c>
      <c r="L45" s="94">
        <f t="shared" ca="1" si="2"/>
        <v>8</v>
      </c>
      <c r="M45" s="93">
        <f t="shared" ca="1" si="3"/>
        <v>45139</v>
      </c>
      <c r="N45">
        <f t="shared" ca="1" si="4"/>
        <v>2023</v>
      </c>
      <c r="O45">
        <f t="shared" ca="1" si="12"/>
        <v>8</v>
      </c>
      <c r="P45" s="74">
        <f t="shared" si="8"/>
        <v>10626363.25</v>
      </c>
      <c r="Q45" s="74">
        <f t="shared" si="9"/>
        <v>5313181.625</v>
      </c>
      <c r="R45">
        <f t="shared" ca="1" si="6"/>
        <v>1</v>
      </c>
      <c r="S45">
        <f t="shared" ca="1" si="10"/>
        <v>3</v>
      </c>
      <c r="T45">
        <f t="shared" ca="1" si="7"/>
        <v>12</v>
      </c>
      <c r="U45" s="73">
        <f t="shared" ca="1" si="11"/>
        <v>10626363.25</v>
      </c>
    </row>
    <row r="46" spans="1:21" x14ac:dyDescent="0.25">
      <c r="A46" s="106" t="str">
        <f t="shared" ca="1" si="0"/>
        <v>General_Non-Tenant_2023_9</v>
      </c>
      <c r="B46" cm="1">
        <f t="array" ref="B46">INDEX('Rate Change Impact'!A:A, ROUNDUP(ROWS('Rate Change Impact'!$2:82)/36,0))</f>
        <v>2</v>
      </c>
      <c r="C46" t="str" cm="1">
        <f t="array" ref="C46">INDEX('Rate Change Impact'!B:B, ROUNDUP(ROWS('Rate Change Impact'!$2:82)/36,0))</f>
        <v>General</v>
      </c>
      <c r="D46" t="str" cm="1">
        <f t="array" ref="D46">INDEX('Rate Change Impact'!C:C, ROUNDUP(ROWS('Rate Change Impact'!$2:82)/36,0))</f>
        <v>Non-Tenant</v>
      </c>
      <c r="E46" t="str" cm="1">
        <f t="array" ref="E46">INDEX('Rate Change Impact'!D:D, ROUNDUP(ROWS('Rate Change Impact'!$2:82)/36,0))</f>
        <v>CA</v>
      </c>
      <c r="F46" s="107" cm="1">
        <f t="array" ref="F46">INDEX('Rate Change Impact'!E:E, ROUNDUP(ROWS('Rate Change Impact'!$2:82)/36,0))</f>
        <v>45078</v>
      </c>
      <c r="G46" s="81" cm="1">
        <f t="array" ref="G46">INDEX('Rate Change Impact'!F:F, ROUNDUP(ROWS('Rate Change Impact'!$2:82)/36,0))</f>
        <v>1848394612</v>
      </c>
      <c r="H46" s="81" cm="1">
        <f t="array" ref="H46">INDEX('Rate Change Impact'!G:G, ROUNDUP(ROWS('Rate Change Impact'!$2:82)/36,0))</f>
        <v>1975910971</v>
      </c>
      <c r="I46" s="81" cm="1">
        <f t="array" ref="I46">INDEX('Rate Change Impact'!H:H, ROUNDUP(ROWS('Rate Change Impact'!$2:82)/36,0))</f>
        <v>127516359</v>
      </c>
      <c r="J46" s="95" cm="1">
        <f t="array" ref="J46">INDEX('Rate Change Impact'!I:I, ROUNDUP(ROWS('Rate Change Impact'!$2:82)/36,0))</f>
        <v>6.8987627518576594E-2</v>
      </c>
      <c r="K46" s="93">
        <f t="shared" si="1"/>
        <v>45443</v>
      </c>
      <c r="L46" s="94">
        <f t="shared" ca="1" si="2"/>
        <v>9</v>
      </c>
      <c r="M46" s="93">
        <f t="shared" ca="1" si="3"/>
        <v>45170</v>
      </c>
      <c r="N46">
        <f t="shared" ca="1" si="4"/>
        <v>2023</v>
      </c>
      <c r="O46">
        <f t="shared" ca="1" si="12"/>
        <v>9</v>
      </c>
      <c r="P46" s="74">
        <f t="shared" si="8"/>
        <v>10626363.25</v>
      </c>
      <c r="Q46" s="74">
        <f t="shared" si="9"/>
        <v>5313181.625</v>
      </c>
      <c r="R46">
        <f t="shared" ca="1" si="6"/>
        <v>1</v>
      </c>
      <c r="S46">
        <f t="shared" ca="1" si="10"/>
        <v>4</v>
      </c>
      <c r="T46">
        <f t="shared" ca="1" si="7"/>
        <v>12</v>
      </c>
      <c r="U46" s="73">
        <f t="shared" ca="1" si="11"/>
        <v>10626363.25</v>
      </c>
    </row>
    <row r="47" spans="1:21" x14ac:dyDescent="0.25">
      <c r="A47" s="106" t="str">
        <f t="shared" ca="1" si="0"/>
        <v>General_Non-Tenant_2023_10</v>
      </c>
      <c r="B47" cm="1">
        <f t="array" ref="B47">INDEX('Rate Change Impact'!A:A, ROUNDUP(ROWS('Rate Change Impact'!$2:83)/36,0))</f>
        <v>2</v>
      </c>
      <c r="C47" t="str" cm="1">
        <f t="array" ref="C47">INDEX('Rate Change Impact'!B:B, ROUNDUP(ROWS('Rate Change Impact'!$2:83)/36,0))</f>
        <v>General</v>
      </c>
      <c r="D47" t="str" cm="1">
        <f t="array" ref="D47">INDEX('Rate Change Impact'!C:C, ROUNDUP(ROWS('Rate Change Impact'!$2:83)/36,0))</f>
        <v>Non-Tenant</v>
      </c>
      <c r="E47" t="str" cm="1">
        <f t="array" ref="E47">INDEX('Rate Change Impact'!D:D, ROUNDUP(ROWS('Rate Change Impact'!$2:83)/36,0))</f>
        <v>CA</v>
      </c>
      <c r="F47" s="107" cm="1">
        <f t="array" ref="F47">INDEX('Rate Change Impact'!E:E, ROUNDUP(ROWS('Rate Change Impact'!$2:83)/36,0))</f>
        <v>45078</v>
      </c>
      <c r="G47" s="81" cm="1">
        <f t="array" ref="G47">INDEX('Rate Change Impact'!F:F, ROUNDUP(ROWS('Rate Change Impact'!$2:83)/36,0))</f>
        <v>1848394612</v>
      </c>
      <c r="H47" s="81" cm="1">
        <f t="array" ref="H47">INDEX('Rate Change Impact'!G:G, ROUNDUP(ROWS('Rate Change Impact'!$2:83)/36,0))</f>
        <v>1975910971</v>
      </c>
      <c r="I47" s="81" cm="1">
        <f t="array" ref="I47">INDEX('Rate Change Impact'!H:H, ROUNDUP(ROWS('Rate Change Impact'!$2:83)/36,0))</f>
        <v>127516359</v>
      </c>
      <c r="J47" s="95" cm="1">
        <f t="array" ref="J47">INDEX('Rate Change Impact'!I:I, ROUNDUP(ROWS('Rate Change Impact'!$2:83)/36,0))</f>
        <v>6.8987627518576594E-2</v>
      </c>
      <c r="K47" s="93">
        <f t="shared" si="1"/>
        <v>45443</v>
      </c>
      <c r="L47" s="94">
        <f t="shared" ca="1" si="2"/>
        <v>10</v>
      </c>
      <c r="M47" s="93">
        <f t="shared" ca="1" si="3"/>
        <v>45200</v>
      </c>
      <c r="N47">
        <f t="shared" ca="1" si="4"/>
        <v>2023</v>
      </c>
      <c r="O47">
        <f t="shared" ca="1" si="12"/>
        <v>10</v>
      </c>
      <c r="P47" s="74">
        <f t="shared" si="8"/>
        <v>10626363.25</v>
      </c>
      <c r="Q47" s="74">
        <f t="shared" si="9"/>
        <v>5313181.625</v>
      </c>
      <c r="R47">
        <f t="shared" ca="1" si="6"/>
        <v>1</v>
      </c>
      <c r="S47">
        <f t="shared" ca="1" si="10"/>
        <v>5</v>
      </c>
      <c r="T47">
        <f t="shared" ca="1" si="7"/>
        <v>12</v>
      </c>
      <c r="U47" s="73">
        <f t="shared" ca="1" si="11"/>
        <v>10626363.25</v>
      </c>
    </row>
    <row r="48" spans="1:21" x14ac:dyDescent="0.25">
      <c r="A48" s="106" t="str">
        <f t="shared" ca="1" si="0"/>
        <v>General_Non-Tenant_2023_11</v>
      </c>
      <c r="B48" cm="1">
        <f t="array" ref="B48">INDEX('Rate Change Impact'!A:A, ROUNDUP(ROWS('Rate Change Impact'!$2:84)/36,0))</f>
        <v>2</v>
      </c>
      <c r="C48" t="str" cm="1">
        <f t="array" ref="C48">INDEX('Rate Change Impact'!B:B, ROUNDUP(ROWS('Rate Change Impact'!$2:84)/36,0))</f>
        <v>General</v>
      </c>
      <c r="D48" t="str" cm="1">
        <f t="array" ref="D48">INDEX('Rate Change Impact'!C:C, ROUNDUP(ROWS('Rate Change Impact'!$2:84)/36,0))</f>
        <v>Non-Tenant</v>
      </c>
      <c r="E48" t="str" cm="1">
        <f t="array" ref="E48">INDEX('Rate Change Impact'!D:D, ROUNDUP(ROWS('Rate Change Impact'!$2:84)/36,0))</f>
        <v>CA</v>
      </c>
      <c r="F48" s="107" cm="1">
        <f t="array" ref="F48">INDEX('Rate Change Impact'!E:E, ROUNDUP(ROWS('Rate Change Impact'!$2:84)/36,0))</f>
        <v>45078</v>
      </c>
      <c r="G48" s="81" cm="1">
        <f t="array" ref="G48">INDEX('Rate Change Impact'!F:F, ROUNDUP(ROWS('Rate Change Impact'!$2:84)/36,0))</f>
        <v>1848394612</v>
      </c>
      <c r="H48" s="81" cm="1">
        <f t="array" ref="H48">INDEX('Rate Change Impact'!G:G, ROUNDUP(ROWS('Rate Change Impact'!$2:84)/36,0))</f>
        <v>1975910971</v>
      </c>
      <c r="I48" s="81" cm="1">
        <f t="array" ref="I48">INDEX('Rate Change Impact'!H:H, ROUNDUP(ROWS('Rate Change Impact'!$2:84)/36,0))</f>
        <v>127516359</v>
      </c>
      <c r="J48" s="95" cm="1">
        <f t="array" ref="J48">INDEX('Rate Change Impact'!I:I, ROUNDUP(ROWS('Rate Change Impact'!$2:84)/36,0))</f>
        <v>6.8987627518576594E-2</v>
      </c>
      <c r="K48" s="93">
        <f t="shared" si="1"/>
        <v>45443</v>
      </c>
      <c r="L48" s="94">
        <f t="shared" ca="1" si="2"/>
        <v>11</v>
      </c>
      <c r="M48" s="93">
        <f t="shared" ca="1" si="3"/>
        <v>45231</v>
      </c>
      <c r="N48">
        <f t="shared" ca="1" si="4"/>
        <v>2023</v>
      </c>
      <c r="O48">
        <f t="shared" ca="1" si="12"/>
        <v>11</v>
      </c>
      <c r="P48" s="74">
        <f t="shared" si="8"/>
        <v>10626363.25</v>
      </c>
      <c r="Q48" s="74">
        <f t="shared" si="9"/>
        <v>5313181.625</v>
      </c>
      <c r="R48">
        <f t="shared" ca="1" si="6"/>
        <v>1</v>
      </c>
      <c r="S48">
        <f t="shared" ca="1" si="10"/>
        <v>6</v>
      </c>
      <c r="T48">
        <f t="shared" ca="1" si="7"/>
        <v>12</v>
      </c>
      <c r="U48" s="73">
        <f t="shared" ca="1" si="11"/>
        <v>10626363.25</v>
      </c>
    </row>
    <row r="49" spans="1:21" x14ac:dyDescent="0.25">
      <c r="A49" s="106" t="str">
        <f t="shared" ca="1" si="0"/>
        <v>General_Non-Tenant_2023_12</v>
      </c>
      <c r="B49" cm="1">
        <f t="array" ref="B49">INDEX('Rate Change Impact'!A:A, ROUNDUP(ROWS('Rate Change Impact'!$2:85)/36,0))</f>
        <v>2</v>
      </c>
      <c r="C49" t="str" cm="1">
        <f t="array" ref="C49">INDEX('Rate Change Impact'!B:B, ROUNDUP(ROWS('Rate Change Impact'!$2:85)/36,0))</f>
        <v>General</v>
      </c>
      <c r="D49" t="str" cm="1">
        <f t="array" ref="D49">INDEX('Rate Change Impact'!C:C, ROUNDUP(ROWS('Rate Change Impact'!$2:85)/36,0))</f>
        <v>Non-Tenant</v>
      </c>
      <c r="E49" t="str" cm="1">
        <f t="array" ref="E49">INDEX('Rate Change Impact'!D:D, ROUNDUP(ROWS('Rate Change Impact'!$2:85)/36,0))</f>
        <v>CA</v>
      </c>
      <c r="F49" s="107" cm="1">
        <f t="array" ref="F49">INDEX('Rate Change Impact'!E:E, ROUNDUP(ROWS('Rate Change Impact'!$2:85)/36,0))</f>
        <v>45078</v>
      </c>
      <c r="G49" s="81" cm="1">
        <f t="array" ref="G49">INDEX('Rate Change Impact'!F:F, ROUNDUP(ROWS('Rate Change Impact'!$2:85)/36,0))</f>
        <v>1848394612</v>
      </c>
      <c r="H49" s="81" cm="1">
        <f t="array" ref="H49">INDEX('Rate Change Impact'!G:G, ROUNDUP(ROWS('Rate Change Impact'!$2:85)/36,0))</f>
        <v>1975910971</v>
      </c>
      <c r="I49" s="81" cm="1">
        <f t="array" ref="I49">INDEX('Rate Change Impact'!H:H, ROUNDUP(ROWS('Rate Change Impact'!$2:85)/36,0))</f>
        <v>127516359</v>
      </c>
      <c r="J49" s="95" cm="1">
        <f t="array" ref="J49">INDEX('Rate Change Impact'!I:I, ROUNDUP(ROWS('Rate Change Impact'!$2:85)/36,0))</f>
        <v>6.8987627518576594E-2</v>
      </c>
      <c r="K49" s="93">
        <f t="shared" si="1"/>
        <v>45443</v>
      </c>
      <c r="L49" s="94">
        <f t="shared" ca="1" si="2"/>
        <v>12</v>
      </c>
      <c r="M49" s="93">
        <f t="shared" ca="1" si="3"/>
        <v>45261</v>
      </c>
      <c r="N49">
        <f t="shared" ca="1" si="4"/>
        <v>2023</v>
      </c>
      <c r="O49">
        <f t="shared" ca="1" si="12"/>
        <v>12</v>
      </c>
      <c r="P49" s="74">
        <f t="shared" si="8"/>
        <v>10626363.25</v>
      </c>
      <c r="Q49" s="74">
        <f t="shared" si="9"/>
        <v>5313181.625</v>
      </c>
      <c r="R49">
        <f t="shared" ca="1" si="6"/>
        <v>1</v>
      </c>
      <c r="S49">
        <f t="shared" ca="1" si="10"/>
        <v>7</v>
      </c>
      <c r="T49">
        <f t="shared" ca="1" si="7"/>
        <v>12</v>
      </c>
      <c r="U49" s="73">
        <f t="shared" ca="1" si="11"/>
        <v>10626363.25</v>
      </c>
    </row>
    <row r="50" spans="1:21" x14ac:dyDescent="0.25">
      <c r="A50" s="106" t="str">
        <f t="shared" ca="1" si="0"/>
        <v>General_Non-Tenant_2024_1</v>
      </c>
      <c r="B50" cm="1">
        <f t="array" ref="B50">INDEX('Rate Change Impact'!A:A, ROUNDUP(ROWS('Rate Change Impact'!$2:86)/36,0))</f>
        <v>2</v>
      </c>
      <c r="C50" t="str" cm="1">
        <f t="array" ref="C50">INDEX('Rate Change Impact'!B:B, ROUNDUP(ROWS('Rate Change Impact'!$2:86)/36,0))</f>
        <v>General</v>
      </c>
      <c r="D50" t="str" cm="1">
        <f t="array" ref="D50">INDEX('Rate Change Impact'!C:C, ROUNDUP(ROWS('Rate Change Impact'!$2:86)/36,0))</f>
        <v>Non-Tenant</v>
      </c>
      <c r="E50" t="str" cm="1">
        <f t="array" ref="E50">INDEX('Rate Change Impact'!D:D, ROUNDUP(ROWS('Rate Change Impact'!$2:86)/36,0))</f>
        <v>CA</v>
      </c>
      <c r="F50" s="107" cm="1">
        <f t="array" ref="F50">INDEX('Rate Change Impact'!E:E, ROUNDUP(ROWS('Rate Change Impact'!$2:86)/36,0))</f>
        <v>45078</v>
      </c>
      <c r="G50" s="81" cm="1">
        <f t="array" ref="G50">INDEX('Rate Change Impact'!F:F, ROUNDUP(ROWS('Rate Change Impact'!$2:86)/36,0))</f>
        <v>1848394612</v>
      </c>
      <c r="H50" s="81" cm="1">
        <f t="array" ref="H50">INDEX('Rate Change Impact'!G:G, ROUNDUP(ROWS('Rate Change Impact'!$2:86)/36,0))</f>
        <v>1975910971</v>
      </c>
      <c r="I50" s="81" cm="1">
        <f t="array" ref="I50">INDEX('Rate Change Impact'!H:H, ROUNDUP(ROWS('Rate Change Impact'!$2:86)/36,0))</f>
        <v>127516359</v>
      </c>
      <c r="J50" s="95" cm="1">
        <f t="array" ref="J50">INDEX('Rate Change Impact'!I:I, ROUNDUP(ROWS('Rate Change Impact'!$2:86)/36,0))</f>
        <v>6.8987627518576594E-2</v>
      </c>
      <c r="K50" s="93">
        <f t="shared" si="1"/>
        <v>45443</v>
      </c>
      <c r="L50" s="94">
        <f t="shared" ca="1" si="2"/>
        <v>13</v>
      </c>
      <c r="M50" s="93">
        <f t="shared" ca="1" si="3"/>
        <v>45292</v>
      </c>
      <c r="N50">
        <f t="shared" ca="1" si="4"/>
        <v>2024</v>
      </c>
      <c r="O50">
        <f t="shared" ca="1" si="12"/>
        <v>1</v>
      </c>
      <c r="P50" s="74">
        <f t="shared" si="8"/>
        <v>10626363.25</v>
      </c>
      <c r="Q50" s="74">
        <f t="shared" si="9"/>
        <v>5313181.625</v>
      </c>
      <c r="R50">
        <f t="shared" ca="1" si="6"/>
        <v>1</v>
      </c>
      <c r="S50">
        <f t="shared" ca="1" si="10"/>
        <v>8</v>
      </c>
      <c r="T50">
        <f t="shared" ca="1" si="7"/>
        <v>12</v>
      </c>
      <c r="U50" s="73">
        <f t="shared" ca="1" si="11"/>
        <v>10626363.25</v>
      </c>
    </row>
    <row r="51" spans="1:21" x14ac:dyDescent="0.25">
      <c r="A51" s="106" t="str">
        <f t="shared" ca="1" si="0"/>
        <v>General_Non-Tenant_2024_2</v>
      </c>
      <c r="B51" cm="1">
        <f t="array" ref="B51">INDEX('Rate Change Impact'!A:A, ROUNDUP(ROWS('Rate Change Impact'!$2:87)/36,0))</f>
        <v>2</v>
      </c>
      <c r="C51" t="str" cm="1">
        <f t="array" ref="C51">INDEX('Rate Change Impact'!B:B, ROUNDUP(ROWS('Rate Change Impact'!$2:87)/36,0))</f>
        <v>General</v>
      </c>
      <c r="D51" t="str" cm="1">
        <f t="array" ref="D51">INDEX('Rate Change Impact'!C:C, ROUNDUP(ROWS('Rate Change Impact'!$2:87)/36,0))</f>
        <v>Non-Tenant</v>
      </c>
      <c r="E51" t="str" cm="1">
        <f t="array" ref="E51">INDEX('Rate Change Impact'!D:D, ROUNDUP(ROWS('Rate Change Impact'!$2:87)/36,0))</f>
        <v>CA</v>
      </c>
      <c r="F51" s="107" cm="1">
        <f t="array" ref="F51">INDEX('Rate Change Impact'!E:E, ROUNDUP(ROWS('Rate Change Impact'!$2:87)/36,0))</f>
        <v>45078</v>
      </c>
      <c r="G51" s="81" cm="1">
        <f t="array" ref="G51">INDEX('Rate Change Impact'!F:F, ROUNDUP(ROWS('Rate Change Impact'!$2:87)/36,0))</f>
        <v>1848394612</v>
      </c>
      <c r="H51" s="81" cm="1">
        <f t="array" ref="H51">INDEX('Rate Change Impact'!G:G, ROUNDUP(ROWS('Rate Change Impact'!$2:87)/36,0))</f>
        <v>1975910971</v>
      </c>
      <c r="I51" s="81" cm="1">
        <f t="array" ref="I51">INDEX('Rate Change Impact'!H:H, ROUNDUP(ROWS('Rate Change Impact'!$2:87)/36,0))</f>
        <v>127516359</v>
      </c>
      <c r="J51" s="95" cm="1">
        <f t="array" ref="J51">INDEX('Rate Change Impact'!I:I, ROUNDUP(ROWS('Rate Change Impact'!$2:87)/36,0))</f>
        <v>6.8987627518576594E-2</v>
      </c>
      <c r="K51" s="93">
        <f t="shared" si="1"/>
        <v>45443</v>
      </c>
      <c r="L51" s="94">
        <f t="shared" ca="1" si="2"/>
        <v>14</v>
      </c>
      <c r="M51" s="93">
        <f t="shared" ca="1" si="3"/>
        <v>45323</v>
      </c>
      <c r="N51">
        <f t="shared" ca="1" si="4"/>
        <v>2024</v>
      </c>
      <c r="O51">
        <f t="shared" ca="1" si="12"/>
        <v>2</v>
      </c>
      <c r="P51" s="74">
        <f t="shared" si="8"/>
        <v>10626363.25</v>
      </c>
      <c r="Q51" s="74">
        <f t="shared" si="9"/>
        <v>5313181.625</v>
      </c>
      <c r="R51">
        <f t="shared" ca="1" si="6"/>
        <v>1</v>
      </c>
      <c r="S51">
        <f t="shared" ca="1" si="10"/>
        <v>9</v>
      </c>
      <c r="T51">
        <f t="shared" ca="1" si="7"/>
        <v>12</v>
      </c>
      <c r="U51" s="73">
        <f t="shared" ca="1" si="11"/>
        <v>10626363.25</v>
      </c>
    </row>
    <row r="52" spans="1:21" x14ac:dyDescent="0.25">
      <c r="A52" s="106" t="str">
        <f t="shared" ca="1" si="0"/>
        <v>General_Non-Tenant_2024_3</v>
      </c>
      <c r="B52" cm="1">
        <f t="array" ref="B52">INDEX('Rate Change Impact'!A:A, ROUNDUP(ROWS('Rate Change Impact'!$2:88)/36,0))</f>
        <v>2</v>
      </c>
      <c r="C52" t="str" cm="1">
        <f t="array" ref="C52">INDEX('Rate Change Impact'!B:B, ROUNDUP(ROWS('Rate Change Impact'!$2:88)/36,0))</f>
        <v>General</v>
      </c>
      <c r="D52" t="str" cm="1">
        <f t="array" ref="D52">INDEX('Rate Change Impact'!C:C, ROUNDUP(ROWS('Rate Change Impact'!$2:88)/36,0))</f>
        <v>Non-Tenant</v>
      </c>
      <c r="E52" t="str" cm="1">
        <f t="array" ref="E52">INDEX('Rate Change Impact'!D:D, ROUNDUP(ROWS('Rate Change Impact'!$2:88)/36,0))</f>
        <v>CA</v>
      </c>
      <c r="F52" s="107" cm="1">
        <f t="array" ref="F52">INDEX('Rate Change Impact'!E:E, ROUNDUP(ROWS('Rate Change Impact'!$2:88)/36,0))</f>
        <v>45078</v>
      </c>
      <c r="G52" s="81" cm="1">
        <f t="array" ref="G52">INDEX('Rate Change Impact'!F:F, ROUNDUP(ROWS('Rate Change Impact'!$2:88)/36,0))</f>
        <v>1848394612</v>
      </c>
      <c r="H52" s="81" cm="1">
        <f t="array" ref="H52">INDEX('Rate Change Impact'!G:G, ROUNDUP(ROWS('Rate Change Impact'!$2:88)/36,0))</f>
        <v>1975910971</v>
      </c>
      <c r="I52" s="81" cm="1">
        <f t="array" ref="I52">INDEX('Rate Change Impact'!H:H, ROUNDUP(ROWS('Rate Change Impact'!$2:88)/36,0))</f>
        <v>127516359</v>
      </c>
      <c r="J52" s="95" cm="1">
        <f t="array" ref="J52">INDEX('Rate Change Impact'!I:I, ROUNDUP(ROWS('Rate Change Impact'!$2:88)/36,0))</f>
        <v>6.8987627518576594E-2</v>
      </c>
      <c r="K52" s="93">
        <f t="shared" si="1"/>
        <v>45443</v>
      </c>
      <c r="L52" s="94">
        <f t="shared" ca="1" si="2"/>
        <v>15</v>
      </c>
      <c r="M52" s="93">
        <f t="shared" ca="1" si="3"/>
        <v>45352</v>
      </c>
      <c r="N52">
        <f t="shared" ca="1" si="4"/>
        <v>2024</v>
      </c>
      <c r="O52">
        <f t="shared" ca="1" si="12"/>
        <v>3</v>
      </c>
      <c r="P52" s="74">
        <f t="shared" si="8"/>
        <v>10626363.25</v>
      </c>
      <c r="Q52" s="74">
        <f t="shared" si="9"/>
        <v>5313181.625</v>
      </c>
      <c r="R52">
        <f t="shared" ca="1" si="6"/>
        <v>1</v>
      </c>
      <c r="S52">
        <f t="shared" ca="1" si="10"/>
        <v>10</v>
      </c>
      <c r="T52">
        <f t="shared" ca="1" si="7"/>
        <v>12</v>
      </c>
      <c r="U52" s="73">
        <f t="shared" ca="1" si="11"/>
        <v>10626363.25</v>
      </c>
    </row>
    <row r="53" spans="1:21" x14ac:dyDescent="0.25">
      <c r="A53" s="106" t="str">
        <f t="shared" ca="1" si="0"/>
        <v>General_Non-Tenant_2024_4</v>
      </c>
      <c r="B53" cm="1">
        <f t="array" ref="B53">INDEX('Rate Change Impact'!A:A, ROUNDUP(ROWS('Rate Change Impact'!$2:89)/36,0))</f>
        <v>2</v>
      </c>
      <c r="C53" t="str" cm="1">
        <f t="array" ref="C53">INDEX('Rate Change Impact'!B:B, ROUNDUP(ROWS('Rate Change Impact'!$2:89)/36,0))</f>
        <v>General</v>
      </c>
      <c r="D53" t="str" cm="1">
        <f t="array" ref="D53">INDEX('Rate Change Impact'!C:C, ROUNDUP(ROWS('Rate Change Impact'!$2:89)/36,0))</f>
        <v>Non-Tenant</v>
      </c>
      <c r="E53" t="str" cm="1">
        <f t="array" ref="E53">INDEX('Rate Change Impact'!D:D, ROUNDUP(ROWS('Rate Change Impact'!$2:89)/36,0))</f>
        <v>CA</v>
      </c>
      <c r="F53" s="107" cm="1">
        <f t="array" ref="F53">INDEX('Rate Change Impact'!E:E, ROUNDUP(ROWS('Rate Change Impact'!$2:89)/36,0))</f>
        <v>45078</v>
      </c>
      <c r="G53" s="81" cm="1">
        <f t="array" ref="G53">INDEX('Rate Change Impact'!F:F, ROUNDUP(ROWS('Rate Change Impact'!$2:89)/36,0))</f>
        <v>1848394612</v>
      </c>
      <c r="H53" s="81" cm="1">
        <f t="array" ref="H53">INDEX('Rate Change Impact'!G:G, ROUNDUP(ROWS('Rate Change Impact'!$2:89)/36,0))</f>
        <v>1975910971</v>
      </c>
      <c r="I53" s="81" cm="1">
        <f t="array" ref="I53">INDEX('Rate Change Impact'!H:H, ROUNDUP(ROWS('Rate Change Impact'!$2:89)/36,0))</f>
        <v>127516359</v>
      </c>
      <c r="J53" s="95" cm="1">
        <f t="array" ref="J53">INDEX('Rate Change Impact'!I:I, ROUNDUP(ROWS('Rate Change Impact'!$2:89)/36,0))</f>
        <v>6.8987627518576594E-2</v>
      </c>
      <c r="K53" s="93">
        <f t="shared" si="1"/>
        <v>45443</v>
      </c>
      <c r="L53" s="94">
        <f t="shared" ca="1" si="2"/>
        <v>16</v>
      </c>
      <c r="M53" s="93">
        <f t="shared" ca="1" si="3"/>
        <v>45383</v>
      </c>
      <c r="N53">
        <f t="shared" ca="1" si="4"/>
        <v>2024</v>
      </c>
      <c r="O53">
        <f t="shared" ca="1" si="12"/>
        <v>4</v>
      </c>
      <c r="P53" s="74">
        <f t="shared" si="8"/>
        <v>10626363.25</v>
      </c>
      <c r="Q53" s="74">
        <f t="shared" si="9"/>
        <v>5313181.625</v>
      </c>
      <c r="R53">
        <f t="shared" ca="1" si="6"/>
        <v>1</v>
      </c>
      <c r="S53">
        <f t="shared" ca="1" si="10"/>
        <v>11</v>
      </c>
      <c r="T53">
        <f t="shared" ca="1" si="7"/>
        <v>12</v>
      </c>
      <c r="U53" s="73">
        <f t="shared" ca="1" si="11"/>
        <v>10626363.25</v>
      </c>
    </row>
    <row r="54" spans="1:21" x14ac:dyDescent="0.25">
      <c r="A54" s="106" t="str">
        <f t="shared" ca="1" si="0"/>
        <v>General_Non-Tenant_2024_5</v>
      </c>
      <c r="B54" cm="1">
        <f t="array" ref="B54">INDEX('Rate Change Impact'!A:A, ROUNDUP(ROWS('Rate Change Impact'!$2:90)/36,0))</f>
        <v>2</v>
      </c>
      <c r="C54" t="str" cm="1">
        <f t="array" ref="C54">INDEX('Rate Change Impact'!B:B, ROUNDUP(ROWS('Rate Change Impact'!$2:90)/36,0))</f>
        <v>General</v>
      </c>
      <c r="D54" t="str" cm="1">
        <f t="array" ref="D54">INDEX('Rate Change Impact'!C:C, ROUNDUP(ROWS('Rate Change Impact'!$2:90)/36,0))</f>
        <v>Non-Tenant</v>
      </c>
      <c r="E54" t="str" cm="1">
        <f t="array" ref="E54">INDEX('Rate Change Impact'!D:D, ROUNDUP(ROWS('Rate Change Impact'!$2:90)/36,0))</f>
        <v>CA</v>
      </c>
      <c r="F54" s="107" cm="1">
        <f t="array" ref="F54">INDEX('Rate Change Impact'!E:E, ROUNDUP(ROWS('Rate Change Impact'!$2:90)/36,0))</f>
        <v>45078</v>
      </c>
      <c r="G54" s="81" cm="1">
        <f t="array" ref="G54">INDEX('Rate Change Impact'!F:F, ROUNDUP(ROWS('Rate Change Impact'!$2:90)/36,0))</f>
        <v>1848394612</v>
      </c>
      <c r="H54" s="81" cm="1">
        <f t="array" ref="H54">INDEX('Rate Change Impact'!G:G, ROUNDUP(ROWS('Rate Change Impact'!$2:90)/36,0))</f>
        <v>1975910971</v>
      </c>
      <c r="I54" s="81" cm="1">
        <f t="array" ref="I54">INDEX('Rate Change Impact'!H:H, ROUNDUP(ROWS('Rate Change Impact'!$2:90)/36,0))</f>
        <v>127516359</v>
      </c>
      <c r="J54" s="95" cm="1">
        <f t="array" ref="J54">INDEX('Rate Change Impact'!I:I, ROUNDUP(ROWS('Rate Change Impact'!$2:90)/36,0))</f>
        <v>6.8987627518576594E-2</v>
      </c>
      <c r="K54" s="93">
        <f t="shared" si="1"/>
        <v>45443</v>
      </c>
      <c r="L54" s="94">
        <f t="shared" ca="1" si="2"/>
        <v>17</v>
      </c>
      <c r="M54" s="93">
        <f t="shared" ca="1" si="3"/>
        <v>45413</v>
      </c>
      <c r="N54">
        <f t="shared" ca="1" si="4"/>
        <v>2024</v>
      </c>
      <c r="O54">
        <f t="shared" ca="1" si="12"/>
        <v>5</v>
      </c>
      <c r="P54" s="74">
        <f t="shared" si="8"/>
        <v>10626363.25</v>
      </c>
      <c r="Q54" s="74">
        <f t="shared" si="9"/>
        <v>5313181.625</v>
      </c>
      <c r="R54">
        <f t="shared" ca="1" si="6"/>
        <v>1</v>
      </c>
      <c r="S54">
        <f t="shared" ca="1" si="10"/>
        <v>12</v>
      </c>
      <c r="T54">
        <f t="shared" ca="1" si="7"/>
        <v>12</v>
      </c>
      <c r="U54" s="73">
        <f t="shared" ca="1" si="11"/>
        <v>10626363.25</v>
      </c>
    </row>
    <row r="55" spans="1:21" x14ac:dyDescent="0.25">
      <c r="A55" s="106" t="str">
        <f t="shared" ca="1" si="0"/>
        <v>General_Non-Tenant_2024_6</v>
      </c>
      <c r="B55" cm="1">
        <f t="array" ref="B55">INDEX('Rate Change Impact'!A:A, ROUNDUP(ROWS('Rate Change Impact'!$2:91)/36,0))</f>
        <v>2</v>
      </c>
      <c r="C55" t="str" cm="1">
        <f t="array" ref="C55">INDEX('Rate Change Impact'!B:B, ROUNDUP(ROWS('Rate Change Impact'!$2:91)/36,0))</f>
        <v>General</v>
      </c>
      <c r="D55" t="str" cm="1">
        <f t="array" ref="D55">INDEX('Rate Change Impact'!C:C, ROUNDUP(ROWS('Rate Change Impact'!$2:91)/36,0))</f>
        <v>Non-Tenant</v>
      </c>
      <c r="E55" t="str" cm="1">
        <f t="array" ref="E55">INDEX('Rate Change Impact'!D:D, ROUNDUP(ROWS('Rate Change Impact'!$2:91)/36,0))</f>
        <v>CA</v>
      </c>
      <c r="F55" s="107" cm="1">
        <f t="array" ref="F55">INDEX('Rate Change Impact'!E:E, ROUNDUP(ROWS('Rate Change Impact'!$2:91)/36,0))</f>
        <v>45078</v>
      </c>
      <c r="G55" s="81" cm="1">
        <f t="array" ref="G55">INDEX('Rate Change Impact'!F:F, ROUNDUP(ROWS('Rate Change Impact'!$2:91)/36,0))</f>
        <v>1848394612</v>
      </c>
      <c r="H55" s="81" cm="1">
        <f t="array" ref="H55">INDEX('Rate Change Impact'!G:G, ROUNDUP(ROWS('Rate Change Impact'!$2:91)/36,0))</f>
        <v>1975910971</v>
      </c>
      <c r="I55" s="81" cm="1">
        <f t="array" ref="I55">INDEX('Rate Change Impact'!H:H, ROUNDUP(ROWS('Rate Change Impact'!$2:91)/36,0))</f>
        <v>127516359</v>
      </c>
      <c r="J55" s="95" cm="1">
        <f t="array" ref="J55">INDEX('Rate Change Impact'!I:I, ROUNDUP(ROWS('Rate Change Impact'!$2:91)/36,0))</f>
        <v>6.8987627518576594E-2</v>
      </c>
      <c r="K55" s="93">
        <f t="shared" si="1"/>
        <v>45443</v>
      </c>
      <c r="L55" s="94">
        <f t="shared" ca="1" si="2"/>
        <v>18</v>
      </c>
      <c r="M55" s="93">
        <f t="shared" ca="1" si="3"/>
        <v>45444</v>
      </c>
      <c r="N55">
        <f t="shared" ca="1" si="4"/>
        <v>2024</v>
      </c>
      <c r="O55">
        <f t="shared" ca="1" si="12"/>
        <v>6</v>
      </c>
      <c r="P55" s="74">
        <f t="shared" si="8"/>
        <v>10626363.25</v>
      </c>
      <c r="Q55" s="74">
        <f t="shared" si="9"/>
        <v>5313181.625</v>
      </c>
      <c r="R55">
        <f t="shared" ca="1" si="6"/>
        <v>0</v>
      </c>
      <c r="S55">
        <f t="shared" ca="1" si="10"/>
        <v>0</v>
      </c>
      <c r="T55">
        <f t="shared" ca="1" si="7"/>
        <v>12</v>
      </c>
      <c r="U55" s="73">
        <f t="shared" ca="1" si="11"/>
        <v>0</v>
      </c>
    </row>
    <row r="56" spans="1:21" x14ac:dyDescent="0.25">
      <c r="A56" s="106" t="str">
        <f t="shared" ca="1" si="0"/>
        <v>General_Non-Tenant_2024_7</v>
      </c>
      <c r="B56" cm="1">
        <f t="array" ref="B56">INDEX('Rate Change Impact'!A:A, ROUNDUP(ROWS('Rate Change Impact'!$2:92)/36,0))</f>
        <v>2</v>
      </c>
      <c r="C56" t="str" cm="1">
        <f t="array" ref="C56">INDEX('Rate Change Impact'!B:B, ROUNDUP(ROWS('Rate Change Impact'!$2:92)/36,0))</f>
        <v>General</v>
      </c>
      <c r="D56" t="str" cm="1">
        <f t="array" ref="D56">INDEX('Rate Change Impact'!C:C, ROUNDUP(ROWS('Rate Change Impact'!$2:92)/36,0))</f>
        <v>Non-Tenant</v>
      </c>
      <c r="E56" t="str" cm="1">
        <f t="array" ref="E56">INDEX('Rate Change Impact'!D:D, ROUNDUP(ROWS('Rate Change Impact'!$2:92)/36,0))</f>
        <v>CA</v>
      </c>
      <c r="F56" s="107" cm="1">
        <f t="array" ref="F56">INDEX('Rate Change Impact'!E:E, ROUNDUP(ROWS('Rate Change Impact'!$2:92)/36,0))</f>
        <v>45078</v>
      </c>
      <c r="G56" s="81" cm="1">
        <f t="array" ref="G56">INDEX('Rate Change Impact'!F:F, ROUNDUP(ROWS('Rate Change Impact'!$2:92)/36,0))</f>
        <v>1848394612</v>
      </c>
      <c r="H56" s="81" cm="1">
        <f t="array" ref="H56">INDEX('Rate Change Impact'!G:G, ROUNDUP(ROWS('Rate Change Impact'!$2:92)/36,0))</f>
        <v>1975910971</v>
      </c>
      <c r="I56" s="81" cm="1">
        <f t="array" ref="I56">INDEX('Rate Change Impact'!H:H, ROUNDUP(ROWS('Rate Change Impact'!$2:92)/36,0))</f>
        <v>127516359</v>
      </c>
      <c r="J56" s="95" cm="1">
        <f t="array" ref="J56">INDEX('Rate Change Impact'!I:I, ROUNDUP(ROWS('Rate Change Impact'!$2:92)/36,0))</f>
        <v>6.8987627518576594E-2</v>
      </c>
      <c r="K56" s="93">
        <f t="shared" si="1"/>
        <v>45443</v>
      </c>
      <c r="L56" s="94">
        <f t="shared" ca="1" si="2"/>
        <v>19</v>
      </c>
      <c r="M56" s="93">
        <f t="shared" ca="1" si="3"/>
        <v>45474</v>
      </c>
      <c r="N56">
        <f t="shared" ca="1" si="4"/>
        <v>2024</v>
      </c>
      <c r="O56">
        <f t="shared" ca="1" si="12"/>
        <v>7</v>
      </c>
      <c r="P56" s="74">
        <f t="shared" si="8"/>
        <v>10626363.25</v>
      </c>
      <c r="Q56" s="74">
        <f t="shared" si="9"/>
        <v>5313181.625</v>
      </c>
      <c r="R56">
        <f t="shared" ca="1" si="6"/>
        <v>0</v>
      </c>
      <c r="S56">
        <f t="shared" ca="1" si="10"/>
        <v>0</v>
      </c>
      <c r="T56">
        <f t="shared" ca="1" si="7"/>
        <v>12</v>
      </c>
      <c r="U56" s="73">
        <f t="shared" ca="1" si="11"/>
        <v>0</v>
      </c>
    </row>
    <row r="57" spans="1:21" x14ac:dyDescent="0.25">
      <c r="A57" s="106" t="str">
        <f t="shared" ca="1" si="0"/>
        <v>General_Non-Tenant_2024_8</v>
      </c>
      <c r="B57" cm="1">
        <f t="array" ref="B57">INDEX('Rate Change Impact'!A:A, ROUNDUP(ROWS('Rate Change Impact'!$2:93)/36,0))</f>
        <v>2</v>
      </c>
      <c r="C57" t="str" cm="1">
        <f t="array" ref="C57">INDEX('Rate Change Impact'!B:B, ROUNDUP(ROWS('Rate Change Impact'!$2:93)/36,0))</f>
        <v>General</v>
      </c>
      <c r="D57" t="str" cm="1">
        <f t="array" ref="D57">INDEX('Rate Change Impact'!C:C, ROUNDUP(ROWS('Rate Change Impact'!$2:93)/36,0))</f>
        <v>Non-Tenant</v>
      </c>
      <c r="E57" t="str" cm="1">
        <f t="array" ref="E57">INDEX('Rate Change Impact'!D:D, ROUNDUP(ROWS('Rate Change Impact'!$2:93)/36,0))</f>
        <v>CA</v>
      </c>
      <c r="F57" s="107" cm="1">
        <f t="array" ref="F57">INDEX('Rate Change Impact'!E:E, ROUNDUP(ROWS('Rate Change Impact'!$2:93)/36,0))</f>
        <v>45078</v>
      </c>
      <c r="G57" s="81" cm="1">
        <f t="array" ref="G57">INDEX('Rate Change Impact'!F:F, ROUNDUP(ROWS('Rate Change Impact'!$2:93)/36,0))</f>
        <v>1848394612</v>
      </c>
      <c r="H57" s="81" cm="1">
        <f t="array" ref="H57">INDEX('Rate Change Impact'!G:G, ROUNDUP(ROWS('Rate Change Impact'!$2:93)/36,0))</f>
        <v>1975910971</v>
      </c>
      <c r="I57" s="81" cm="1">
        <f t="array" ref="I57">INDEX('Rate Change Impact'!H:H, ROUNDUP(ROWS('Rate Change Impact'!$2:93)/36,0))</f>
        <v>127516359</v>
      </c>
      <c r="J57" s="95" cm="1">
        <f t="array" ref="J57">INDEX('Rate Change Impact'!I:I, ROUNDUP(ROWS('Rate Change Impact'!$2:93)/36,0))</f>
        <v>6.8987627518576594E-2</v>
      </c>
      <c r="K57" s="93">
        <f t="shared" si="1"/>
        <v>45443</v>
      </c>
      <c r="L57" s="94">
        <f t="shared" ca="1" si="2"/>
        <v>20</v>
      </c>
      <c r="M57" s="93">
        <f t="shared" ca="1" si="3"/>
        <v>45505</v>
      </c>
      <c r="N57">
        <f t="shared" ca="1" si="4"/>
        <v>2024</v>
      </c>
      <c r="O57">
        <f t="shared" ca="1" si="12"/>
        <v>8</v>
      </c>
      <c r="P57" s="74">
        <f t="shared" ref="P57:P120" si="13">I57/12</f>
        <v>10626363.25</v>
      </c>
      <c r="Q57" s="74">
        <f t="shared" ref="Q57:Q120" si="14">I57/24</f>
        <v>5313181.625</v>
      </c>
      <c r="R57">
        <f t="shared" ca="1" si="6"/>
        <v>0</v>
      </c>
      <c r="S57">
        <f t="shared" ca="1" si="10"/>
        <v>0</v>
      </c>
      <c r="T57">
        <f t="shared" ca="1" si="7"/>
        <v>12</v>
      </c>
      <c r="U57" s="73">
        <f t="shared" ca="1" si="11"/>
        <v>0</v>
      </c>
    </row>
    <row r="58" spans="1:21" x14ac:dyDescent="0.25">
      <c r="A58" s="106" t="str">
        <f t="shared" ca="1" si="0"/>
        <v>General_Non-Tenant_2024_9</v>
      </c>
      <c r="B58" cm="1">
        <f t="array" ref="B58">INDEX('Rate Change Impact'!A:A, ROUNDUP(ROWS('Rate Change Impact'!$2:94)/36,0))</f>
        <v>2</v>
      </c>
      <c r="C58" t="str" cm="1">
        <f t="array" ref="C58">INDEX('Rate Change Impact'!B:B, ROUNDUP(ROWS('Rate Change Impact'!$2:94)/36,0))</f>
        <v>General</v>
      </c>
      <c r="D58" t="str" cm="1">
        <f t="array" ref="D58">INDEX('Rate Change Impact'!C:C, ROUNDUP(ROWS('Rate Change Impact'!$2:94)/36,0))</f>
        <v>Non-Tenant</v>
      </c>
      <c r="E58" t="str" cm="1">
        <f t="array" ref="E58">INDEX('Rate Change Impact'!D:D, ROUNDUP(ROWS('Rate Change Impact'!$2:94)/36,0))</f>
        <v>CA</v>
      </c>
      <c r="F58" s="107" cm="1">
        <f t="array" ref="F58">INDEX('Rate Change Impact'!E:E, ROUNDUP(ROWS('Rate Change Impact'!$2:94)/36,0))</f>
        <v>45078</v>
      </c>
      <c r="G58" s="81" cm="1">
        <f t="array" ref="G58">INDEX('Rate Change Impact'!F:F, ROUNDUP(ROWS('Rate Change Impact'!$2:94)/36,0))</f>
        <v>1848394612</v>
      </c>
      <c r="H58" s="81" cm="1">
        <f t="array" ref="H58">INDEX('Rate Change Impact'!G:G, ROUNDUP(ROWS('Rate Change Impact'!$2:94)/36,0))</f>
        <v>1975910971</v>
      </c>
      <c r="I58" s="81" cm="1">
        <f t="array" ref="I58">INDEX('Rate Change Impact'!H:H, ROUNDUP(ROWS('Rate Change Impact'!$2:94)/36,0))</f>
        <v>127516359</v>
      </c>
      <c r="J58" s="95" cm="1">
        <f t="array" ref="J58">INDEX('Rate Change Impact'!I:I, ROUNDUP(ROWS('Rate Change Impact'!$2:94)/36,0))</f>
        <v>6.8987627518576594E-2</v>
      </c>
      <c r="K58" s="93">
        <f t="shared" si="1"/>
        <v>45443</v>
      </c>
      <c r="L58" s="94">
        <f t="shared" ca="1" si="2"/>
        <v>21</v>
      </c>
      <c r="M58" s="93">
        <f t="shared" ca="1" si="3"/>
        <v>45536</v>
      </c>
      <c r="N58">
        <f t="shared" ref="N58:N121" ca="1" si="15">YEAR(M58)</f>
        <v>2024</v>
      </c>
      <c r="O58">
        <f t="shared" ca="1" si="12"/>
        <v>9</v>
      </c>
      <c r="P58" s="74">
        <f t="shared" si="13"/>
        <v>10626363.25</v>
      </c>
      <c r="Q58" s="74">
        <f t="shared" si="14"/>
        <v>5313181.625</v>
      </c>
      <c r="R58">
        <f t="shared" ca="1" si="6"/>
        <v>0</v>
      </c>
      <c r="S58">
        <f t="shared" ref="S58:S121" ca="1" si="16">IF(R58=0,0,R58+S57)</f>
        <v>0</v>
      </c>
      <c r="T58">
        <f t="shared" ca="1" si="7"/>
        <v>12</v>
      </c>
      <c r="U58" s="73">
        <f t="shared" ref="U58:U121" ca="1" si="17">IF(S58=0,0,IF(AND(T58=13,OR(S58=1,S58=13)),Q58,P58))</f>
        <v>0</v>
      </c>
    </row>
    <row r="59" spans="1:21" x14ac:dyDescent="0.25">
      <c r="A59" s="106" t="str">
        <f t="shared" ca="1" si="0"/>
        <v>General_Non-Tenant_2024_10</v>
      </c>
      <c r="B59" cm="1">
        <f t="array" ref="B59">INDEX('Rate Change Impact'!A:A, ROUNDUP(ROWS('Rate Change Impact'!$2:95)/36,0))</f>
        <v>2</v>
      </c>
      <c r="C59" t="str" cm="1">
        <f t="array" ref="C59">INDEX('Rate Change Impact'!B:B, ROUNDUP(ROWS('Rate Change Impact'!$2:95)/36,0))</f>
        <v>General</v>
      </c>
      <c r="D59" t="str" cm="1">
        <f t="array" ref="D59">INDEX('Rate Change Impact'!C:C, ROUNDUP(ROWS('Rate Change Impact'!$2:95)/36,0))</f>
        <v>Non-Tenant</v>
      </c>
      <c r="E59" t="str" cm="1">
        <f t="array" ref="E59">INDEX('Rate Change Impact'!D:D, ROUNDUP(ROWS('Rate Change Impact'!$2:95)/36,0))</f>
        <v>CA</v>
      </c>
      <c r="F59" s="107" cm="1">
        <f t="array" ref="F59">INDEX('Rate Change Impact'!E:E, ROUNDUP(ROWS('Rate Change Impact'!$2:95)/36,0))</f>
        <v>45078</v>
      </c>
      <c r="G59" s="81" cm="1">
        <f t="array" ref="G59">INDEX('Rate Change Impact'!F:F, ROUNDUP(ROWS('Rate Change Impact'!$2:95)/36,0))</f>
        <v>1848394612</v>
      </c>
      <c r="H59" s="81" cm="1">
        <f t="array" ref="H59">INDEX('Rate Change Impact'!G:G, ROUNDUP(ROWS('Rate Change Impact'!$2:95)/36,0))</f>
        <v>1975910971</v>
      </c>
      <c r="I59" s="81" cm="1">
        <f t="array" ref="I59">INDEX('Rate Change Impact'!H:H, ROUNDUP(ROWS('Rate Change Impact'!$2:95)/36,0))</f>
        <v>127516359</v>
      </c>
      <c r="J59" s="95" cm="1">
        <f t="array" ref="J59">INDEX('Rate Change Impact'!I:I, ROUNDUP(ROWS('Rate Change Impact'!$2:95)/36,0))</f>
        <v>6.8987627518576594E-2</v>
      </c>
      <c r="K59" s="93">
        <f t="shared" si="1"/>
        <v>45443</v>
      </c>
      <c r="L59" s="94">
        <f t="shared" ca="1" si="2"/>
        <v>22</v>
      </c>
      <c r="M59" s="93">
        <f t="shared" ca="1" si="3"/>
        <v>45566</v>
      </c>
      <c r="N59">
        <f t="shared" ca="1" si="15"/>
        <v>2024</v>
      </c>
      <c r="O59">
        <f t="shared" ca="1" si="12"/>
        <v>10</v>
      </c>
      <c r="P59" s="74">
        <f t="shared" si="13"/>
        <v>10626363.25</v>
      </c>
      <c r="Q59" s="74">
        <f t="shared" si="14"/>
        <v>5313181.625</v>
      </c>
      <c r="R59">
        <f t="shared" ca="1" si="6"/>
        <v>0</v>
      </c>
      <c r="S59">
        <f t="shared" ca="1" si="16"/>
        <v>0</v>
      </c>
      <c r="T59">
        <f t="shared" ca="1" si="7"/>
        <v>12</v>
      </c>
      <c r="U59" s="73">
        <f t="shared" ca="1" si="17"/>
        <v>0</v>
      </c>
    </row>
    <row r="60" spans="1:21" x14ac:dyDescent="0.25">
      <c r="A60" s="106" t="str">
        <f t="shared" ca="1" si="0"/>
        <v>General_Non-Tenant_2024_11</v>
      </c>
      <c r="B60" cm="1">
        <f t="array" ref="B60">INDEX('Rate Change Impact'!A:A, ROUNDUP(ROWS('Rate Change Impact'!$2:96)/36,0))</f>
        <v>2</v>
      </c>
      <c r="C60" t="str" cm="1">
        <f t="array" ref="C60">INDEX('Rate Change Impact'!B:B, ROUNDUP(ROWS('Rate Change Impact'!$2:96)/36,0))</f>
        <v>General</v>
      </c>
      <c r="D60" t="str" cm="1">
        <f t="array" ref="D60">INDEX('Rate Change Impact'!C:C, ROUNDUP(ROWS('Rate Change Impact'!$2:96)/36,0))</f>
        <v>Non-Tenant</v>
      </c>
      <c r="E60" t="str" cm="1">
        <f t="array" ref="E60">INDEX('Rate Change Impact'!D:D, ROUNDUP(ROWS('Rate Change Impact'!$2:96)/36,0))</f>
        <v>CA</v>
      </c>
      <c r="F60" s="107" cm="1">
        <f t="array" ref="F60">INDEX('Rate Change Impact'!E:E, ROUNDUP(ROWS('Rate Change Impact'!$2:96)/36,0))</f>
        <v>45078</v>
      </c>
      <c r="G60" s="81" cm="1">
        <f t="array" ref="G60">INDEX('Rate Change Impact'!F:F, ROUNDUP(ROWS('Rate Change Impact'!$2:96)/36,0))</f>
        <v>1848394612</v>
      </c>
      <c r="H60" s="81" cm="1">
        <f t="array" ref="H60">INDEX('Rate Change Impact'!G:G, ROUNDUP(ROWS('Rate Change Impact'!$2:96)/36,0))</f>
        <v>1975910971</v>
      </c>
      <c r="I60" s="81" cm="1">
        <f t="array" ref="I60">INDEX('Rate Change Impact'!H:H, ROUNDUP(ROWS('Rate Change Impact'!$2:96)/36,0))</f>
        <v>127516359</v>
      </c>
      <c r="J60" s="95" cm="1">
        <f t="array" ref="J60">INDEX('Rate Change Impact'!I:I, ROUNDUP(ROWS('Rate Change Impact'!$2:96)/36,0))</f>
        <v>6.8987627518576594E-2</v>
      </c>
      <c r="K60" s="93">
        <f t="shared" si="1"/>
        <v>45443</v>
      </c>
      <c r="L60" s="94">
        <f t="shared" ca="1" si="2"/>
        <v>23</v>
      </c>
      <c r="M60" s="93">
        <f t="shared" ca="1" si="3"/>
        <v>45597</v>
      </c>
      <c r="N60">
        <f t="shared" ca="1" si="15"/>
        <v>2024</v>
      </c>
      <c r="O60">
        <f t="shared" ca="1" si="12"/>
        <v>11</v>
      </c>
      <c r="P60" s="74">
        <f t="shared" si="13"/>
        <v>10626363.25</v>
      </c>
      <c r="Q60" s="74">
        <f t="shared" si="14"/>
        <v>5313181.625</v>
      </c>
      <c r="R60">
        <f t="shared" ca="1" si="6"/>
        <v>0</v>
      </c>
      <c r="S60">
        <f t="shared" ca="1" si="16"/>
        <v>0</v>
      </c>
      <c r="T60">
        <f t="shared" ca="1" si="7"/>
        <v>12</v>
      </c>
      <c r="U60" s="73">
        <f t="shared" ca="1" si="17"/>
        <v>0</v>
      </c>
    </row>
    <row r="61" spans="1:21" x14ac:dyDescent="0.25">
      <c r="A61" s="106" t="str">
        <f t="shared" ca="1" si="0"/>
        <v>General_Non-Tenant_2024_12</v>
      </c>
      <c r="B61" cm="1">
        <f t="array" ref="B61">INDEX('Rate Change Impact'!A:A, ROUNDUP(ROWS('Rate Change Impact'!$2:97)/36,0))</f>
        <v>2</v>
      </c>
      <c r="C61" t="str" cm="1">
        <f t="array" ref="C61">INDEX('Rate Change Impact'!B:B, ROUNDUP(ROWS('Rate Change Impact'!$2:97)/36,0))</f>
        <v>General</v>
      </c>
      <c r="D61" t="str" cm="1">
        <f t="array" ref="D61">INDEX('Rate Change Impact'!C:C, ROUNDUP(ROWS('Rate Change Impact'!$2:97)/36,0))</f>
        <v>Non-Tenant</v>
      </c>
      <c r="E61" t="str" cm="1">
        <f t="array" ref="E61">INDEX('Rate Change Impact'!D:D, ROUNDUP(ROWS('Rate Change Impact'!$2:97)/36,0))</f>
        <v>CA</v>
      </c>
      <c r="F61" s="107" cm="1">
        <f t="array" ref="F61">INDEX('Rate Change Impact'!E:E, ROUNDUP(ROWS('Rate Change Impact'!$2:97)/36,0))</f>
        <v>45078</v>
      </c>
      <c r="G61" s="81" cm="1">
        <f t="array" ref="G61">INDEX('Rate Change Impact'!F:F, ROUNDUP(ROWS('Rate Change Impact'!$2:97)/36,0))</f>
        <v>1848394612</v>
      </c>
      <c r="H61" s="81" cm="1">
        <f t="array" ref="H61">INDEX('Rate Change Impact'!G:G, ROUNDUP(ROWS('Rate Change Impact'!$2:97)/36,0))</f>
        <v>1975910971</v>
      </c>
      <c r="I61" s="81" cm="1">
        <f t="array" ref="I61">INDEX('Rate Change Impact'!H:H, ROUNDUP(ROWS('Rate Change Impact'!$2:97)/36,0))</f>
        <v>127516359</v>
      </c>
      <c r="J61" s="95" cm="1">
        <f t="array" ref="J61">INDEX('Rate Change Impact'!I:I, ROUNDUP(ROWS('Rate Change Impact'!$2:97)/36,0))</f>
        <v>6.8987627518576594E-2</v>
      </c>
      <c r="K61" s="93">
        <f t="shared" si="1"/>
        <v>45443</v>
      </c>
      <c r="L61" s="94">
        <f t="shared" ca="1" si="2"/>
        <v>24</v>
      </c>
      <c r="M61" s="93">
        <f t="shared" ca="1" si="3"/>
        <v>45627</v>
      </c>
      <c r="N61">
        <f t="shared" ca="1" si="15"/>
        <v>2024</v>
      </c>
      <c r="O61">
        <f t="shared" ca="1" si="12"/>
        <v>12</v>
      </c>
      <c r="P61" s="74">
        <f t="shared" si="13"/>
        <v>10626363.25</v>
      </c>
      <c r="Q61" s="74">
        <f t="shared" si="14"/>
        <v>5313181.625</v>
      </c>
      <c r="R61">
        <f t="shared" ca="1" si="6"/>
        <v>0</v>
      </c>
      <c r="S61">
        <f t="shared" ca="1" si="16"/>
        <v>0</v>
      </c>
      <c r="T61">
        <f t="shared" ca="1" si="7"/>
        <v>12</v>
      </c>
      <c r="U61" s="73">
        <f t="shared" ca="1" si="17"/>
        <v>0</v>
      </c>
    </row>
    <row r="62" spans="1:21" x14ac:dyDescent="0.25">
      <c r="A62" s="106" t="str">
        <f t="shared" ca="1" si="0"/>
        <v>General_Non-Tenant_2025_1</v>
      </c>
      <c r="B62" cm="1">
        <f t="array" ref="B62">INDEX('Rate Change Impact'!A:A, ROUNDUP(ROWS('Rate Change Impact'!$2:98)/36,0))</f>
        <v>2</v>
      </c>
      <c r="C62" t="str" cm="1">
        <f t="array" ref="C62">INDEX('Rate Change Impact'!B:B, ROUNDUP(ROWS('Rate Change Impact'!$2:98)/36,0))</f>
        <v>General</v>
      </c>
      <c r="D62" t="str" cm="1">
        <f t="array" ref="D62">INDEX('Rate Change Impact'!C:C, ROUNDUP(ROWS('Rate Change Impact'!$2:98)/36,0))</f>
        <v>Non-Tenant</v>
      </c>
      <c r="E62" t="str" cm="1">
        <f t="array" ref="E62">INDEX('Rate Change Impact'!D:D, ROUNDUP(ROWS('Rate Change Impact'!$2:98)/36,0))</f>
        <v>CA</v>
      </c>
      <c r="F62" s="107" cm="1">
        <f t="array" ref="F62">INDEX('Rate Change Impact'!E:E, ROUNDUP(ROWS('Rate Change Impact'!$2:98)/36,0))</f>
        <v>45078</v>
      </c>
      <c r="G62" s="81" cm="1">
        <f t="array" ref="G62">INDEX('Rate Change Impact'!F:F, ROUNDUP(ROWS('Rate Change Impact'!$2:98)/36,0))</f>
        <v>1848394612</v>
      </c>
      <c r="H62" s="81" cm="1">
        <f t="array" ref="H62">INDEX('Rate Change Impact'!G:G, ROUNDUP(ROWS('Rate Change Impact'!$2:98)/36,0))</f>
        <v>1975910971</v>
      </c>
      <c r="I62" s="81" cm="1">
        <f t="array" ref="I62">INDEX('Rate Change Impact'!H:H, ROUNDUP(ROWS('Rate Change Impact'!$2:98)/36,0))</f>
        <v>127516359</v>
      </c>
      <c r="J62" s="95" cm="1">
        <f t="array" ref="J62">INDEX('Rate Change Impact'!I:I, ROUNDUP(ROWS('Rate Change Impact'!$2:98)/36,0))</f>
        <v>6.8987627518576594E-2</v>
      </c>
      <c r="K62" s="93">
        <f t="shared" si="1"/>
        <v>45443</v>
      </c>
      <c r="L62" s="94">
        <f t="shared" ca="1" si="2"/>
        <v>25</v>
      </c>
      <c r="M62" s="93">
        <f t="shared" ca="1" si="3"/>
        <v>45658</v>
      </c>
      <c r="N62">
        <f t="shared" ca="1" si="15"/>
        <v>2025</v>
      </c>
      <c r="O62">
        <f t="shared" ca="1" si="12"/>
        <v>1</v>
      </c>
      <c r="P62" s="74">
        <f t="shared" si="13"/>
        <v>10626363.25</v>
      </c>
      <c r="Q62" s="74">
        <f t="shared" si="14"/>
        <v>5313181.625</v>
      </c>
      <c r="R62">
        <f t="shared" ca="1" si="6"/>
        <v>0</v>
      </c>
      <c r="S62">
        <f t="shared" ca="1" si="16"/>
        <v>0</v>
      </c>
      <c r="T62">
        <f t="shared" ca="1" si="7"/>
        <v>12</v>
      </c>
      <c r="U62" s="73">
        <f t="shared" ca="1" si="17"/>
        <v>0</v>
      </c>
    </row>
    <row r="63" spans="1:21" x14ac:dyDescent="0.25">
      <c r="A63" s="106" t="str">
        <f t="shared" ca="1" si="0"/>
        <v>General_Non-Tenant_2025_2</v>
      </c>
      <c r="B63" cm="1">
        <f t="array" ref="B63">INDEX('Rate Change Impact'!A:A, ROUNDUP(ROWS('Rate Change Impact'!$2:99)/36,0))</f>
        <v>2</v>
      </c>
      <c r="C63" t="str" cm="1">
        <f t="array" ref="C63">INDEX('Rate Change Impact'!B:B, ROUNDUP(ROWS('Rate Change Impact'!$2:99)/36,0))</f>
        <v>General</v>
      </c>
      <c r="D63" t="str" cm="1">
        <f t="array" ref="D63">INDEX('Rate Change Impact'!C:C, ROUNDUP(ROWS('Rate Change Impact'!$2:99)/36,0))</f>
        <v>Non-Tenant</v>
      </c>
      <c r="E63" t="str" cm="1">
        <f t="array" ref="E63">INDEX('Rate Change Impact'!D:D, ROUNDUP(ROWS('Rate Change Impact'!$2:99)/36,0))</f>
        <v>CA</v>
      </c>
      <c r="F63" s="107" cm="1">
        <f t="array" ref="F63">INDEX('Rate Change Impact'!E:E, ROUNDUP(ROWS('Rate Change Impact'!$2:99)/36,0))</f>
        <v>45078</v>
      </c>
      <c r="G63" s="81" cm="1">
        <f t="array" ref="G63">INDEX('Rate Change Impact'!F:F, ROUNDUP(ROWS('Rate Change Impact'!$2:99)/36,0))</f>
        <v>1848394612</v>
      </c>
      <c r="H63" s="81" cm="1">
        <f t="array" ref="H63">INDEX('Rate Change Impact'!G:G, ROUNDUP(ROWS('Rate Change Impact'!$2:99)/36,0))</f>
        <v>1975910971</v>
      </c>
      <c r="I63" s="81" cm="1">
        <f t="array" ref="I63">INDEX('Rate Change Impact'!H:H, ROUNDUP(ROWS('Rate Change Impact'!$2:99)/36,0))</f>
        <v>127516359</v>
      </c>
      <c r="J63" s="95" cm="1">
        <f t="array" ref="J63">INDEX('Rate Change Impact'!I:I, ROUNDUP(ROWS('Rate Change Impact'!$2:99)/36,0))</f>
        <v>6.8987627518576594E-2</v>
      </c>
      <c r="K63" s="93">
        <f t="shared" si="1"/>
        <v>45443</v>
      </c>
      <c r="L63" s="94">
        <f t="shared" ca="1" si="2"/>
        <v>26</v>
      </c>
      <c r="M63" s="93">
        <f t="shared" ca="1" si="3"/>
        <v>45689</v>
      </c>
      <c r="N63">
        <f t="shared" ca="1" si="15"/>
        <v>2025</v>
      </c>
      <c r="O63">
        <f t="shared" ca="1" si="12"/>
        <v>2</v>
      </c>
      <c r="P63" s="74">
        <f t="shared" si="13"/>
        <v>10626363.25</v>
      </c>
      <c r="Q63" s="74">
        <f t="shared" si="14"/>
        <v>5313181.625</v>
      </c>
      <c r="R63">
        <f t="shared" ca="1" si="6"/>
        <v>0</v>
      </c>
      <c r="S63">
        <f t="shared" ca="1" si="16"/>
        <v>0</v>
      </c>
      <c r="T63">
        <f t="shared" ca="1" si="7"/>
        <v>12</v>
      </c>
      <c r="U63" s="73">
        <f t="shared" ca="1" si="17"/>
        <v>0</v>
      </c>
    </row>
    <row r="64" spans="1:21" x14ac:dyDescent="0.25">
      <c r="A64" s="106" t="str">
        <f t="shared" ca="1" si="0"/>
        <v>General_Non-Tenant_2025_3</v>
      </c>
      <c r="B64" cm="1">
        <f t="array" ref="B64">INDEX('Rate Change Impact'!A:A, ROUNDUP(ROWS('Rate Change Impact'!$2:100)/36,0))</f>
        <v>2</v>
      </c>
      <c r="C64" t="str" cm="1">
        <f t="array" ref="C64">INDEX('Rate Change Impact'!B:B, ROUNDUP(ROWS('Rate Change Impact'!$2:100)/36,0))</f>
        <v>General</v>
      </c>
      <c r="D64" t="str" cm="1">
        <f t="array" ref="D64">INDEX('Rate Change Impact'!C:C, ROUNDUP(ROWS('Rate Change Impact'!$2:100)/36,0))</f>
        <v>Non-Tenant</v>
      </c>
      <c r="E64" t="str" cm="1">
        <f t="array" ref="E64">INDEX('Rate Change Impact'!D:D, ROUNDUP(ROWS('Rate Change Impact'!$2:100)/36,0))</f>
        <v>CA</v>
      </c>
      <c r="F64" s="107" cm="1">
        <f t="array" ref="F64">INDEX('Rate Change Impact'!E:E, ROUNDUP(ROWS('Rate Change Impact'!$2:100)/36,0))</f>
        <v>45078</v>
      </c>
      <c r="G64" s="81" cm="1">
        <f t="array" ref="G64">INDEX('Rate Change Impact'!F:F, ROUNDUP(ROWS('Rate Change Impact'!$2:100)/36,0))</f>
        <v>1848394612</v>
      </c>
      <c r="H64" s="81" cm="1">
        <f t="array" ref="H64">INDEX('Rate Change Impact'!G:G, ROUNDUP(ROWS('Rate Change Impact'!$2:100)/36,0))</f>
        <v>1975910971</v>
      </c>
      <c r="I64" s="81" cm="1">
        <f t="array" ref="I64">INDEX('Rate Change Impact'!H:H, ROUNDUP(ROWS('Rate Change Impact'!$2:100)/36,0))</f>
        <v>127516359</v>
      </c>
      <c r="J64" s="95" cm="1">
        <f t="array" ref="J64">INDEX('Rate Change Impact'!I:I, ROUNDUP(ROWS('Rate Change Impact'!$2:100)/36,0))</f>
        <v>6.8987627518576594E-2</v>
      </c>
      <c r="K64" s="93">
        <f t="shared" si="1"/>
        <v>45443</v>
      </c>
      <c r="L64" s="94">
        <f t="shared" ca="1" si="2"/>
        <v>27</v>
      </c>
      <c r="M64" s="93">
        <f t="shared" ca="1" si="3"/>
        <v>45717</v>
      </c>
      <c r="N64">
        <f t="shared" ca="1" si="15"/>
        <v>2025</v>
      </c>
      <c r="O64">
        <f t="shared" ca="1" si="12"/>
        <v>3</v>
      </c>
      <c r="P64" s="74">
        <f t="shared" si="13"/>
        <v>10626363.25</v>
      </c>
      <c r="Q64" s="74">
        <f t="shared" si="14"/>
        <v>5313181.625</v>
      </c>
      <c r="R64">
        <f t="shared" ca="1" si="6"/>
        <v>0</v>
      </c>
      <c r="S64">
        <f t="shared" ca="1" si="16"/>
        <v>0</v>
      </c>
      <c r="T64">
        <f t="shared" ca="1" si="7"/>
        <v>12</v>
      </c>
      <c r="U64" s="73">
        <f t="shared" ca="1" si="17"/>
        <v>0</v>
      </c>
    </row>
    <row r="65" spans="1:21" x14ac:dyDescent="0.25">
      <c r="A65" s="106" t="str">
        <f t="shared" ca="1" si="0"/>
        <v>General_Non-Tenant_2025_4</v>
      </c>
      <c r="B65" cm="1">
        <f t="array" ref="B65">INDEX('Rate Change Impact'!A:A, ROUNDUP(ROWS('Rate Change Impact'!$2:101)/36,0))</f>
        <v>2</v>
      </c>
      <c r="C65" t="str" cm="1">
        <f t="array" ref="C65">INDEX('Rate Change Impact'!B:B, ROUNDUP(ROWS('Rate Change Impact'!$2:101)/36,0))</f>
        <v>General</v>
      </c>
      <c r="D65" t="str" cm="1">
        <f t="array" ref="D65">INDEX('Rate Change Impact'!C:C, ROUNDUP(ROWS('Rate Change Impact'!$2:101)/36,0))</f>
        <v>Non-Tenant</v>
      </c>
      <c r="E65" t="str" cm="1">
        <f t="array" ref="E65">INDEX('Rate Change Impact'!D:D, ROUNDUP(ROWS('Rate Change Impact'!$2:101)/36,0))</f>
        <v>CA</v>
      </c>
      <c r="F65" s="107" cm="1">
        <f t="array" ref="F65">INDEX('Rate Change Impact'!E:E, ROUNDUP(ROWS('Rate Change Impact'!$2:101)/36,0))</f>
        <v>45078</v>
      </c>
      <c r="G65" s="81" cm="1">
        <f t="array" ref="G65">INDEX('Rate Change Impact'!F:F, ROUNDUP(ROWS('Rate Change Impact'!$2:101)/36,0))</f>
        <v>1848394612</v>
      </c>
      <c r="H65" s="81" cm="1">
        <f t="array" ref="H65">INDEX('Rate Change Impact'!G:G, ROUNDUP(ROWS('Rate Change Impact'!$2:101)/36,0))</f>
        <v>1975910971</v>
      </c>
      <c r="I65" s="81" cm="1">
        <f t="array" ref="I65">INDEX('Rate Change Impact'!H:H, ROUNDUP(ROWS('Rate Change Impact'!$2:101)/36,0))</f>
        <v>127516359</v>
      </c>
      <c r="J65" s="95" cm="1">
        <f t="array" ref="J65">INDEX('Rate Change Impact'!I:I, ROUNDUP(ROWS('Rate Change Impact'!$2:101)/36,0))</f>
        <v>6.8987627518576594E-2</v>
      </c>
      <c r="K65" s="93">
        <f t="shared" si="1"/>
        <v>45443</v>
      </c>
      <c r="L65" s="94">
        <f t="shared" ca="1" si="2"/>
        <v>28</v>
      </c>
      <c r="M65" s="93">
        <f t="shared" ca="1" si="3"/>
        <v>45748</v>
      </c>
      <c r="N65">
        <f t="shared" ca="1" si="15"/>
        <v>2025</v>
      </c>
      <c r="O65">
        <f t="shared" ca="1" si="12"/>
        <v>4</v>
      </c>
      <c r="P65" s="74">
        <f t="shared" si="13"/>
        <v>10626363.25</v>
      </c>
      <c r="Q65" s="74">
        <f t="shared" si="14"/>
        <v>5313181.625</v>
      </c>
      <c r="R65">
        <f t="shared" ca="1" si="6"/>
        <v>0</v>
      </c>
      <c r="S65">
        <f t="shared" ca="1" si="16"/>
        <v>0</v>
      </c>
      <c r="T65">
        <f t="shared" ca="1" si="7"/>
        <v>12</v>
      </c>
      <c r="U65" s="73">
        <f t="shared" ca="1" si="17"/>
        <v>0</v>
      </c>
    </row>
    <row r="66" spans="1:21" x14ac:dyDescent="0.25">
      <c r="A66" s="106" t="str">
        <f t="shared" ref="A66:A129" ca="1" si="18">C66&amp;"_"&amp;D66&amp;"_"&amp;N66&amp;"_"&amp;O66</f>
        <v>General_Non-Tenant_2025_5</v>
      </c>
      <c r="B66" cm="1">
        <f t="array" ref="B66">INDEX('Rate Change Impact'!A:A, ROUNDUP(ROWS('Rate Change Impact'!$2:102)/36,0))</f>
        <v>2</v>
      </c>
      <c r="C66" t="str" cm="1">
        <f t="array" ref="C66">INDEX('Rate Change Impact'!B:B, ROUNDUP(ROWS('Rate Change Impact'!$2:102)/36,0))</f>
        <v>General</v>
      </c>
      <c r="D66" t="str" cm="1">
        <f t="array" ref="D66">INDEX('Rate Change Impact'!C:C, ROUNDUP(ROWS('Rate Change Impact'!$2:102)/36,0))</f>
        <v>Non-Tenant</v>
      </c>
      <c r="E66" t="str" cm="1">
        <f t="array" ref="E66">INDEX('Rate Change Impact'!D:D, ROUNDUP(ROWS('Rate Change Impact'!$2:102)/36,0))</f>
        <v>CA</v>
      </c>
      <c r="F66" s="107" cm="1">
        <f t="array" ref="F66">INDEX('Rate Change Impact'!E:E, ROUNDUP(ROWS('Rate Change Impact'!$2:102)/36,0))</f>
        <v>45078</v>
      </c>
      <c r="G66" s="81" cm="1">
        <f t="array" ref="G66">INDEX('Rate Change Impact'!F:F, ROUNDUP(ROWS('Rate Change Impact'!$2:102)/36,0))</f>
        <v>1848394612</v>
      </c>
      <c r="H66" s="81" cm="1">
        <f t="array" ref="H66">INDEX('Rate Change Impact'!G:G, ROUNDUP(ROWS('Rate Change Impact'!$2:102)/36,0))</f>
        <v>1975910971</v>
      </c>
      <c r="I66" s="81" cm="1">
        <f t="array" ref="I66">INDEX('Rate Change Impact'!H:H, ROUNDUP(ROWS('Rate Change Impact'!$2:102)/36,0))</f>
        <v>127516359</v>
      </c>
      <c r="J66" s="95" cm="1">
        <f t="array" ref="J66">INDEX('Rate Change Impact'!I:I, ROUNDUP(ROWS('Rate Change Impact'!$2:102)/36,0))</f>
        <v>6.8987627518576594E-2</v>
      </c>
      <c r="K66" s="93">
        <f t="shared" ref="K66:K129" si="19">DATE(YEAR(F66)+1,MONTH(F66),DAY(F66)-1)</f>
        <v>45443</v>
      </c>
      <c r="L66" s="94">
        <f t="shared" ref="L66:L129" ca="1" si="20">IF(B66=OFFSET(B66,-1,0),L65+1,1)</f>
        <v>29</v>
      </c>
      <c r="M66" s="93">
        <f t="shared" ref="M66:M129" ca="1" si="21">DATE(YEAR(F66),L66,1)</f>
        <v>45778</v>
      </c>
      <c r="N66">
        <f t="shared" ca="1" si="15"/>
        <v>2025</v>
      </c>
      <c r="O66">
        <f t="shared" ca="1" si="12"/>
        <v>5</v>
      </c>
      <c r="P66" s="74">
        <f t="shared" si="13"/>
        <v>10626363.25</v>
      </c>
      <c r="Q66" s="74">
        <f t="shared" si="14"/>
        <v>5313181.625</v>
      </c>
      <c r="R66">
        <f t="shared" ref="R66:R129" ca="1" si="22">IF(AND(N66*100+O66&gt;=YEAR(F66)*100+MONTH(F66),N66*100+O66&lt;=YEAR(K66)*100+ MONTH(K66)),1,0)</f>
        <v>0</v>
      </c>
      <c r="S66">
        <f t="shared" ca="1" si="16"/>
        <v>0</v>
      </c>
      <c r="T66">
        <f t="shared" ref="T66:T129" ca="1" si="23">SUMIF($B$2:$B$1181,B66,$R$2:$R$1181)</f>
        <v>12</v>
      </c>
      <c r="U66" s="73">
        <f t="shared" ca="1" si="17"/>
        <v>0</v>
      </c>
    </row>
    <row r="67" spans="1:21" x14ac:dyDescent="0.25">
      <c r="A67" s="106" t="str">
        <f t="shared" ca="1" si="18"/>
        <v>General_Non-Tenant_2025_6</v>
      </c>
      <c r="B67" cm="1">
        <f t="array" ref="B67">INDEX('Rate Change Impact'!A:A, ROUNDUP(ROWS('Rate Change Impact'!$2:103)/36,0))</f>
        <v>2</v>
      </c>
      <c r="C67" t="str" cm="1">
        <f t="array" ref="C67">INDEX('Rate Change Impact'!B:B, ROUNDUP(ROWS('Rate Change Impact'!$2:103)/36,0))</f>
        <v>General</v>
      </c>
      <c r="D67" t="str" cm="1">
        <f t="array" ref="D67">INDEX('Rate Change Impact'!C:C, ROUNDUP(ROWS('Rate Change Impact'!$2:103)/36,0))</f>
        <v>Non-Tenant</v>
      </c>
      <c r="E67" t="str" cm="1">
        <f t="array" ref="E67">INDEX('Rate Change Impact'!D:D, ROUNDUP(ROWS('Rate Change Impact'!$2:103)/36,0))</f>
        <v>CA</v>
      </c>
      <c r="F67" s="107" cm="1">
        <f t="array" ref="F67">INDEX('Rate Change Impact'!E:E, ROUNDUP(ROWS('Rate Change Impact'!$2:103)/36,0))</f>
        <v>45078</v>
      </c>
      <c r="G67" s="81" cm="1">
        <f t="array" ref="G67">INDEX('Rate Change Impact'!F:F, ROUNDUP(ROWS('Rate Change Impact'!$2:103)/36,0))</f>
        <v>1848394612</v>
      </c>
      <c r="H67" s="81" cm="1">
        <f t="array" ref="H67">INDEX('Rate Change Impact'!G:G, ROUNDUP(ROWS('Rate Change Impact'!$2:103)/36,0))</f>
        <v>1975910971</v>
      </c>
      <c r="I67" s="81" cm="1">
        <f t="array" ref="I67">INDEX('Rate Change Impact'!H:H, ROUNDUP(ROWS('Rate Change Impact'!$2:103)/36,0))</f>
        <v>127516359</v>
      </c>
      <c r="J67" s="95" cm="1">
        <f t="array" ref="J67">INDEX('Rate Change Impact'!I:I, ROUNDUP(ROWS('Rate Change Impact'!$2:103)/36,0))</f>
        <v>6.8987627518576594E-2</v>
      </c>
      <c r="K67" s="93">
        <f t="shared" si="19"/>
        <v>45443</v>
      </c>
      <c r="L67" s="94">
        <f t="shared" ca="1" si="20"/>
        <v>30</v>
      </c>
      <c r="M67" s="93">
        <f t="shared" ca="1" si="21"/>
        <v>45809</v>
      </c>
      <c r="N67">
        <f t="shared" ca="1" si="15"/>
        <v>2025</v>
      </c>
      <c r="O67">
        <f t="shared" ca="1" si="12"/>
        <v>6</v>
      </c>
      <c r="P67" s="74">
        <f t="shared" si="13"/>
        <v>10626363.25</v>
      </c>
      <c r="Q67" s="74">
        <f t="shared" si="14"/>
        <v>5313181.625</v>
      </c>
      <c r="R67">
        <f t="shared" ca="1" si="22"/>
        <v>0</v>
      </c>
      <c r="S67">
        <f t="shared" ca="1" si="16"/>
        <v>0</v>
      </c>
      <c r="T67">
        <f t="shared" ca="1" si="23"/>
        <v>12</v>
      </c>
      <c r="U67" s="73">
        <f t="shared" ca="1" si="17"/>
        <v>0</v>
      </c>
    </row>
    <row r="68" spans="1:21" x14ac:dyDescent="0.25">
      <c r="A68" s="106" t="str">
        <f t="shared" ca="1" si="18"/>
        <v>General_Non-Tenant_2025_7</v>
      </c>
      <c r="B68" cm="1">
        <f t="array" ref="B68">INDEX('Rate Change Impact'!A:A, ROUNDUP(ROWS('Rate Change Impact'!$2:104)/36,0))</f>
        <v>2</v>
      </c>
      <c r="C68" t="str" cm="1">
        <f t="array" ref="C68">INDEX('Rate Change Impact'!B:B, ROUNDUP(ROWS('Rate Change Impact'!$2:104)/36,0))</f>
        <v>General</v>
      </c>
      <c r="D68" t="str" cm="1">
        <f t="array" ref="D68">INDEX('Rate Change Impact'!C:C, ROUNDUP(ROWS('Rate Change Impact'!$2:104)/36,0))</f>
        <v>Non-Tenant</v>
      </c>
      <c r="E68" t="str" cm="1">
        <f t="array" ref="E68">INDEX('Rate Change Impact'!D:D, ROUNDUP(ROWS('Rate Change Impact'!$2:104)/36,0))</f>
        <v>CA</v>
      </c>
      <c r="F68" s="107" cm="1">
        <f t="array" ref="F68">INDEX('Rate Change Impact'!E:E, ROUNDUP(ROWS('Rate Change Impact'!$2:104)/36,0))</f>
        <v>45078</v>
      </c>
      <c r="G68" s="81" cm="1">
        <f t="array" ref="G68">INDEX('Rate Change Impact'!F:F, ROUNDUP(ROWS('Rate Change Impact'!$2:104)/36,0))</f>
        <v>1848394612</v>
      </c>
      <c r="H68" s="81" cm="1">
        <f t="array" ref="H68">INDEX('Rate Change Impact'!G:G, ROUNDUP(ROWS('Rate Change Impact'!$2:104)/36,0))</f>
        <v>1975910971</v>
      </c>
      <c r="I68" s="81" cm="1">
        <f t="array" ref="I68">INDEX('Rate Change Impact'!H:H, ROUNDUP(ROWS('Rate Change Impact'!$2:104)/36,0))</f>
        <v>127516359</v>
      </c>
      <c r="J68" s="95" cm="1">
        <f t="array" ref="J68">INDEX('Rate Change Impact'!I:I, ROUNDUP(ROWS('Rate Change Impact'!$2:104)/36,0))</f>
        <v>6.8987627518576594E-2</v>
      </c>
      <c r="K68" s="93">
        <f t="shared" si="19"/>
        <v>45443</v>
      </c>
      <c r="L68" s="94">
        <f t="shared" ca="1" si="20"/>
        <v>31</v>
      </c>
      <c r="M68" s="93">
        <f t="shared" ca="1" si="21"/>
        <v>45839</v>
      </c>
      <c r="N68">
        <f t="shared" ca="1" si="15"/>
        <v>2025</v>
      </c>
      <c r="O68">
        <f t="shared" ca="1" si="12"/>
        <v>7</v>
      </c>
      <c r="P68" s="74">
        <f t="shared" si="13"/>
        <v>10626363.25</v>
      </c>
      <c r="Q68" s="74">
        <f t="shared" si="14"/>
        <v>5313181.625</v>
      </c>
      <c r="R68">
        <f t="shared" ca="1" si="22"/>
        <v>0</v>
      </c>
      <c r="S68">
        <f t="shared" ca="1" si="16"/>
        <v>0</v>
      </c>
      <c r="T68">
        <f t="shared" ca="1" si="23"/>
        <v>12</v>
      </c>
      <c r="U68" s="73">
        <f t="shared" ca="1" si="17"/>
        <v>0</v>
      </c>
    </row>
    <row r="69" spans="1:21" x14ac:dyDescent="0.25">
      <c r="A69" s="106" t="str">
        <f t="shared" ca="1" si="18"/>
        <v>General_Non-Tenant_2025_8</v>
      </c>
      <c r="B69" cm="1">
        <f t="array" ref="B69">INDEX('Rate Change Impact'!A:A, ROUNDUP(ROWS('Rate Change Impact'!$2:105)/36,0))</f>
        <v>2</v>
      </c>
      <c r="C69" t="str" cm="1">
        <f t="array" ref="C69">INDEX('Rate Change Impact'!B:B, ROUNDUP(ROWS('Rate Change Impact'!$2:105)/36,0))</f>
        <v>General</v>
      </c>
      <c r="D69" t="str" cm="1">
        <f t="array" ref="D69">INDEX('Rate Change Impact'!C:C, ROUNDUP(ROWS('Rate Change Impact'!$2:105)/36,0))</f>
        <v>Non-Tenant</v>
      </c>
      <c r="E69" t="str" cm="1">
        <f t="array" ref="E69">INDEX('Rate Change Impact'!D:D, ROUNDUP(ROWS('Rate Change Impact'!$2:105)/36,0))</f>
        <v>CA</v>
      </c>
      <c r="F69" s="107" cm="1">
        <f t="array" ref="F69">INDEX('Rate Change Impact'!E:E, ROUNDUP(ROWS('Rate Change Impact'!$2:105)/36,0))</f>
        <v>45078</v>
      </c>
      <c r="G69" s="81" cm="1">
        <f t="array" ref="G69">INDEX('Rate Change Impact'!F:F, ROUNDUP(ROWS('Rate Change Impact'!$2:105)/36,0))</f>
        <v>1848394612</v>
      </c>
      <c r="H69" s="81" cm="1">
        <f t="array" ref="H69">INDEX('Rate Change Impact'!G:G, ROUNDUP(ROWS('Rate Change Impact'!$2:105)/36,0))</f>
        <v>1975910971</v>
      </c>
      <c r="I69" s="81" cm="1">
        <f t="array" ref="I69">INDEX('Rate Change Impact'!H:H, ROUNDUP(ROWS('Rate Change Impact'!$2:105)/36,0))</f>
        <v>127516359</v>
      </c>
      <c r="J69" s="95" cm="1">
        <f t="array" ref="J69">INDEX('Rate Change Impact'!I:I, ROUNDUP(ROWS('Rate Change Impact'!$2:105)/36,0))</f>
        <v>6.8987627518576594E-2</v>
      </c>
      <c r="K69" s="93">
        <f t="shared" si="19"/>
        <v>45443</v>
      </c>
      <c r="L69" s="94">
        <f t="shared" ca="1" si="20"/>
        <v>32</v>
      </c>
      <c r="M69" s="93">
        <f t="shared" ca="1" si="21"/>
        <v>45870</v>
      </c>
      <c r="N69">
        <f t="shared" ca="1" si="15"/>
        <v>2025</v>
      </c>
      <c r="O69">
        <f t="shared" ca="1" si="12"/>
        <v>8</v>
      </c>
      <c r="P69" s="74">
        <f t="shared" si="13"/>
        <v>10626363.25</v>
      </c>
      <c r="Q69" s="74">
        <f t="shared" si="14"/>
        <v>5313181.625</v>
      </c>
      <c r="R69">
        <f t="shared" ca="1" si="22"/>
        <v>0</v>
      </c>
      <c r="S69">
        <f t="shared" ca="1" si="16"/>
        <v>0</v>
      </c>
      <c r="T69">
        <f t="shared" ca="1" si="23"/>
        <v>12</v>
      </c>
      <c r="U69" s="73">
        <f t="shared" ca="1" si="17"/>
        <v>0</v>
      </c>
    </row>
    <row r="70" spans="1:21" x14ac:dyDescent="0.25">
      <c r="A70" s="106" t="str">
        <f t="shared" ca="1" si="18"/>
        <v>General_Non-Tenant_2025_9</v>
      </c>
      <c r="B70" cm="1">
        <f t="array" ref="B70">INDEX('Rate Change Impact'!A:A, ROUNDUP(ROWS('Rate Change Impact'!$2:106)/36,0))</f>
        <v>2</v>
      </c>
      <c r="C70" t="str" cm="1">
        <f t="array" ref="C70">INDEX('Rate Change Impact'!B:B, ROUNDUP(ROWS('Rate Change Impact'!$2:106)/36,0))</f>
        <v>General</v>
      </c>
      <c r="D70" t="str" cm="1">
        <f t="array" ref="D70">INDEX('Rate Change Impact'!C:C, ROUNDUP(ROWS('Rate Change Impact'!$2:106)/36,0))</f>
        <v>Non-Tenant</v>
      </c>
      <c r="E70" t="str" cm="1">
        <f t="array" ref="E70">INDEX('Rate Change Impact'!D:D, ROUNDUP(ROWS('Rate Change Impact'!$2:106)/36,0))</f>
        <v>CA</v>
      </c>
      <c r="F70" s="107" cm="1">
        <f t="array" ref="F70">INDEX('Rate Change Impact'!E:E, ROUNDUP(ROWS('Rate Change Impact'!$2:106)/36,0))</f>
        <v>45078</v>
      </c>
      <c r="G70" s="81" cm="1">
        <f t="array" ref="G70">INDEX('Rate Change Impact'!F:F, ROUNDUP(ROWS('Rate Change Impact'!$2:106)/36,0))</f>
        <v>1848394612</v>
      </c>
      <c r="H70" s="81" cm="1">
        <f t="array" ref="H70">INDEX('Rate Change Impact'!G:G, ROUNDUP(ROWS('Rate Change Impact'!$2:106)/36,0))</f>
        <v>1975910971</v>
      </c>
      <c r="I70" s="81" cm="1">
        <f t="array" ref="I70">INDEX('Rate Change Impact'!H:H, ROUNDUP(ROWS('Rate Change Impact'!$2:106)/36,0))</f>
        <v>127516359</v>
      </c>
      <c r="J70" s="95" cm="1">
        <f t="array" ref="J70">INDEX('Rate Change Impact'!I:I, ROUNDUP(ROWS('Rate Change Impact'!$2:106)/36,0))</f>
        <v>6.8987627518576594E-2</v>
      </c>
      <c r="K70" s="93">
        <f t="shared" si="19"/>
        <v>45443</v>
      </c>
      <c r="L70" s="94">
        <f t="shared" ca="1" si="20"/>
        <v>33</v>
      </c>
      <c r="M70" s="93">
        <f t="shared" ca="1" si="21"/>
        <v>45901</v>
      </c>
      <c r="N70">
        <f t="shared" ca="1" si="15"/>
        <v>2025</v>
      </c>
      <c r="O70">
        <f t="shared" ca="1" si="12"/>
        <v>9</v>
      </c>
      <c r="P70" s="74">
        <f t="shared" si="13"/>
        <v>10626363.25</v>
      </c>
      <c r="Q70" s="74">
        <f t="shared" si="14"/>
        <v>5313181.625</v>
      </c>
      <c r="R70">
        <f t="shared" ca="1" si="22"/>
        <v>0</v>
      </c>
      <c r="S70">
        <f t="shared" ca="1" si="16"/>
        <v>0</v>
      </c>
      <c r="T70">
        <f t="shared" ca="1" si="23"/>
        <v>12</v>
      </c>
      <c r="U70" s="73">
        <f t="shared" ca="1" si="17"/>
        <v>0</v>
      </c>
    </row>
    <row r="71" spans="1:21" x14ac:dyDescent="0.25">
      <c r="A71" s="106" t="str">
        <f t="shared" ca="1" si="18"/>
        <v>General_Non-Tenant_2025_10</v>
      </c>
      <c r="B71" cm="1">
        <f t="array" ref="B71">INDEX('Rate Change Impact'!A:A, ROUNDUP(ROWS('Rate Change Impact'!$2:107)/36,0))</f>
        <v>2</v>
      </c>
      <c r="C71" t="str" cm="1">
        <f t="array" ref="C71">INDEX('Rate Change Impact'!B:B, ROUNDUP(ROWS('Rate Change Impact'!$2:107)/36,0))</f>
        <v>General</v>
      </c>
      <c r="D71" t="str" cm="1">
        <f t="array" ref="D71">INDEX('Rate Change Impact'!C:C, ROUNDUP(ROWS('Rate Change Impact'!$2:107)/36,0))</f>
        <v>Non-Tenant</v>
      </c>
      <c r="E71" t="str" cm="1">
        <f t="array" ref="E71">INDEX('Rate Change Impact'!D:D, ROUNDUP(ROWS('Rate Change Impact'!$2:107)/36,0))</f>
        <v>CA</v>
      </c>
      <c r="F71" s="107" cm="1">
        <f t="array" ref="F71">INDEX('Rate Change Impact'!E:E, ROUNDUP(ROWS('Rate Change Impact'!$2:107)/36,0))</f>
        <v>45078</v>
      </c>
      <c r="G71" s="81" cm="1">
        <f t="array" ref="G71">INDEX('Rate Change Impact'!F:F, ROUNDUP(ROWS('Rate Change Impact'!$2:107)/36,0))</f>
        <v>1848394612</v>
      </c>
      <c r="H71" s="81" cm="1">
        <f t="array" ref="H71">INDEX('Rate Change Impact'!G:G, ROUNDUP(ROWS('Rate Change Impact'!$2:107)/36,0))</f>
        <v>1975910971</v>
      </c>
      <c r="I71" s="81" cm="1">
        <f t="array" ref="I71">INDEX('Rate Change Impact'!H:H, ROUNDUP(ROWS('Rate Change Impact'!$2:107)/36,0))</f>
        <v>127516359</v>
      </c>
      <c r="J71" s="95" cm="1">
        <f t="array" ref="J71">INDEX('Rate Change Impact'!I:I, ROUNDUP(ROWS('Rate Change Impact'!$2:107)/36,0))</f>
        <v>6.8987627518576594E-2</v>
      </c>
      <c r="K71" s="93">
        <f t="shared" si="19"/>
        <v>45443</v>
      </c>
      <c r="L71" s="94">
        <f t="shared" ca="1" si="20"/>
        <v>34</v>
      </c>
      <c r="M71" s="93">
        <f t="shared" ca="1" si="21"/>
        <v>45931</v>
      </c>
      <c r="N71">
        <f t="shared" ca="1" si="15"/>
        <v>2025</v>
      </c>
      <c r="O71">
        <f t="shared" ca="1" si="12"/>
        <v>10</v>
      </c>
      <c r="P71" s="74">
        <f t="shared" si="13"/>
        <v>10626363.25</v>
      </c>
      <c r="Q71" s="74">
        <f t="shared" si="14"/>
        <v>5313181.625</v>
      </c>
      <c r="R71">
        <f t="shared" ca="1" si="22"/>
        <v>0</v>
      </c>
      <c r="S71">
        <f t="shared" ca="1" si="16"/>
        <v>0</v>
      </c>
      <c r="T71">
        <f t="shared" ca="1" si="23"/>
        <v>12</v>
      </c>
      <c r="U71" s="73">
        <f t="shared" ca="1" si="17"/>
        <v>0</v>
      </c>
    </row>
    <row r="72" spans="1:21" x14ac:dyDescent="0.25">
      <c r="A72" s="106" t="str">
        <f t="shared" ca="1" si="18"/>
        <v>General_Non-Tenant_2025_11</v>
      </c>
      <c r="B72" cm="1">
        <f t="array" ref="B72">INDEX('Rate Change Impact'!A:A, ROUNDUP(ROWS('Rate Change Impact'!$2:108)/36,0))</f>
        <v>2</v>
      </c>
      <c r="C72" t="str" cm="1">
        <f t="array" ref="C72">INDEX('Rate Change Impact'!B:B, ROUNDUP(ROWS('Rate Change Impact'!$2:108)/36,0))</f>
        <v>General</v>
      </c>
      <c r="D72" t="str" cm="1">
        <f t="array" ref="D72">INDEX('Rate Change Impact'!C:C, ROUNDUP(ROWS('Rate Change Impact'!$2:108)/36,0))</f>
        <v>Non-Tenant</v>
      </c>
      <c r="E72" t="str" cm="1">
        <f t="array" ref="E72">INDEX('Rate Change Impact'!D:D, ROUNDUP(ROWS('Rate Change Impact'!$2:108)/36,0))</f>
        <v>CA</v>
      </c>
      <c r="F72" s="107" cm="1">
        <f t="array" ref="F72">INDEX('Rate Change Impact'!E:E, ROUNDUP(ROWS('Rate Change Impact'!$2:108)/36,0))</f>
        <v>45078</v>
      </c>
      <c r="G72" s="81" cm="1">
        <f t="array" ref="G72">INDEX('Rate Change Impact'!F:F, ROUNDUP(ROWS('Rate Change Impact'!$2:108)/36,0))</f>
        <v>1848394612</v>
      </c>
      <c r="H72" s="81" cm="1">
        <f t="array" ref="H72">INDEX('Rate Change Impact'!G:G, ROUNDUP(ROWS('Rate Change Impact'!$2:108)/36,0))</f>
        <v>1975910971</v>
      </c>
      <c r="I72" s="81" cm="1">
        <f t="array" ref="I72">INDEX('Rate Change Impact'!H:H, ROUNDUP(ROWS('Rate Change Impact'!$2:108)/36,0))</f>
        <v>127516359</v>
      </c>
      <c r="J72" s="95" cm="1">
        <f t="array" ref="J72">INDEX('Rate Change Impact'!I:I, ROUNDUP(ROWS('Rate Change Impact'!$2:108)/36,0))</f>
        <v>6.8987627518576594E-2</v>
      </c>
      <c r="K72" s="93">
        <f t="shared" si="19"/>
        <v>45443</v>
      </c>
      <c r="L72" s="94">
        <f t="shared" ca="1" si="20"/>
        <v>35</v>
      </c>
      <c r="M72" s="93">
        <f t="shared" ca="1" si="21"/>
        <v>45962</v>
      </c>
      <c r="N72">
        <f t="shared" ca="1" si="15"/>
        <v>2025</v>
      </c>
      <c r="O72">
        <f t="shared" ca="1" si="12"/>
        <v>11</v>
      </c>
      <c r="P72" s="74">
        <f t="shared" si="13"/>
        <v>10626363.25</v>
      </c>
      <c r="Q72" s="74">
        <f t="shared" si="14"/>
        <v>5313181.625</v>
      </c>
      <c r="R72">
        <f t="shared" ca="1" si="22"/>
        <v>0</v>
      </c>
      <c r="S72">
        <f t="shared" ca="1" si="16"/>
        <v>0</v>
      </c>
      <c r="T72">
        <f t="shared" ca="1" si="23"/>
        <v>12</v>
      </c>
      <c r="U72" s="73">
        <f t="shared" ca="1" si="17"/>
        <v>0</v>
      </c>
    </row>
    <row r="73" spans="1:21" x14ac:dyDescent="0.25">
      <c r="A73" s="106" t="str">
        <f t="shared" ca="1" si="18"/>
        <v>General_Non-Tenant_2025_12</v>
      </c>
      <c r="B73" cm="1">
        <f t="array" ref="B73">INDEX('Rate Change Impact'!A:A, ROUNDUP(ROWS('Rate Change Impact'!$2:109)/36,0))</f>
        <v>2</v>
      </c>
      <c r="C73" t="str" cm="1">
        <f t="array" ref="C73">INDEX('Rate Change Impact'!B:B, ROUNDUP(ROWS('Rate Change Impact'!$2:109)/36,0))</f>
        <v>General</v>
      </c>
      <c r="D73" t="str" cm="1">
        <f t="array" ref="D73">INDEX('Rate Change Impact'!C:C, ROUNDUP(ROWS('Rate Change Impact'!$2:109)/36,0))</f>
        <v>Non-Tenant</v>
      </c>
      <c r="E73" t="str" cm="1">
        <f t="array" ref="E73">INDEX('Rate Change Impact'!D:D, ROUNDUP(ROWS('Rate Change Impact'!$2:109)/36,0))</f>
        <v>CA</v>
      </c>
      <c r="F73" s="107" cm="1">
        <f t="array" ref="F73">INDEX('Rate Change Impact'!E:E, ROUNDUP(ROWS('Rate Change Impact'!$2:109)/36,0))</f>
        <v>45078</v>
      </c>
      <c r="G73" s="81" cm="1">
        <f t="array" ref="G73">INDEX('Rate Change Impact'!F:F, ROUNDUP(ROWS('Rate Change Impact'!$2:109)/36,0))</f>
        <v>1848394612</v>
      </c>
      <c r="H73" s="81" cm="1">
        <f t="array" ref="H73">INDEX('Rate Change Impact'!G:G, ROUNDUP(ROWS('Rate Change Impact'!$2:109)/36,0))</f>
        <v>1975910971</v>
      </c>
      <c r="I73" s="81" cm="1">
        <f t="array" ref="I73">INDEX('Rate Change Impact'!H:H, ROUNDUP(ROWS('Rate Change Impact'!$2:109)/36,0))</f>
        <v>127516359</v>
      </c>
      <c r="J73" s="95" cm="1">
        <f t="array" ref="J73">INDEX('Rate Change Impact'!I:I, ROUNDUP(ROWS('Rate Change Impact'!$2:109)/36,0))</f>
        <v>6.8987627518576594E-2</v>
      </c>
      <c r="K73" s="93">
        <f t="shared" si="19"/>
        <v>45443</v>
      </c>
      <c r="L73" s="94">
        <f t="shared" ca="1" si="20"/>
        <v>36</v>
      </c>
      <c r="M73" s="93">
        <f t="shared" ca="1" si="21"/>
        <v>45992</v>
      </c>
      <c r="N73">
        <f t="shared" ca="1" si="15"/>
        <v>2025</v>
      </c>
      <c r="O73">
        <f t="shared" ca="1" si="12"/>
        <v>12</v>
      </c>
      <c r="P73" s="74">
        <f t="shared" si="13"/>
        <v>10626363.25</v>
      </c>
      <c r="Q73" s="74">
        <f t="shared" si="14"/>
        <v>5313181.625</v>
      </c>
      <c r="R73">
        <f t="shared" ca="1" si="22"/>
        <v>0</v>
      </c>
      <c r="S73">
        <f t="shared" ca="1" si="16"/>
        <v>0</v>
      </c>
      <c r="T73">
        <f t="shared" ca="1" si="23"/>
        <v>12</v>
      </c>
      <c r="U73" s="73">
        <f t="shared" ca="1" si="17"/>
        <v>0</v>
      </c>
    </row>
    <row r="74" spans="1:21" x14ac:dyDescent="0.25">
      <c r="A74" s="106" t="str">
        <f t="shared" ca="1" si="18"/>
        <v>General_Non-Tenant_2024_1</v>
      </c>
      <c r="B74" cm="1">
        <f t="array" ref="B74">INDEX('Rate Change Impact'!A:A, ROUNDUP(ROWS('Rate Change Impact'!$2:110)/36,0))</f>
        <v>3</v>
      </c>
      <c r="C74" t="str" cm="1">
        <f t="array" ref="C74">INDEX('Rate Change Impact'!B:B, ROUNDUP(ROWS('Rate Change Impact'!$2:110)/36,0))</f>
        <v>General</v>
      </c>
      <c r="D74" t="str" cm="1">
        <f t="array" ref="D74">INDEX('Rate Change Impact'!C:C, ROUNDUP(ROWS('Rate Change Impact'!$2:110)/36,0))</f>
        <v>Non-Tenant</v>
      </c>
      <c r="E74" t="str" cm="1">
        <f t="array" ref="E74">INDEX('Rate Change Impact'!D:D, ROUNDUP(ROWS('Rate Change Impact'!$2:110)/36,0))</f>
        <v>CA</v>
      </c>
      <c r="F74" s="107" cm="1">
        <f t="array" ref="F74">INDEX('Rate Change Impact'!E:E, ROUNDUP(ROWS('Rate Change Impact'!$2:110)/36,0))</f>
        <v>45366</v>
      </c>
      <c r="G74" s="81" cm="1">
        <f t="array" ref="G74">INDEX('Rate Change Impact'!F:F, ROUNDUP(ROWS('Rate Change Impact'!$2:110)/36,0))</f>
        <v>2199071912</v>
      </c>
      <c r="H74" s="81" cm="1">
        <f t="array" ref="H74">INDEX('Rate Change Impact'!G:G, ROUNDUP(ROWS('Rate Change Impact'!$2:110)/36,0))</f>
        <v>2656324221</v>
      </c>
      <c r="I74" s="81" cm="1">
        <f t="array" ref="I74">INDEX('Rate Change Impact'!H:H, ROUNDUP(ROWS('Rate Change Impact'!$2:110)/36,0))</f>
        <v>457252309</v>
      </c>
      <c r="J74" s="95" cm="1">
        <f t="array" ref="J74">INDEX('Rate Change Impact'!I:I, ROUNDUP(ROWS('Rate Change Impact'!$2:110)/36,0))</f>
        <v>0.207929675471204</v>
      </c>
      <c r="K74" s="93">
        <f t="shared" si="19"/>
        <v>45730</v>
      </c>
      <c r="L74" s="94">
        <f t="shared" ca="1" si="20"/>
        <v>1</v>
      </c>
      <c r="M74" s="93">
        <f t="shared" ca="1" si="21"/>
        <v>45292</v>
      </c>
      <c r="N74">
        <f t="shared" ca="1" si="15"/>
        <v>2024</v>
      </c>
      <c r="O74">
        <f t="shared" ca="1" si="12"/>
        <v>1</v>
      </c>
      <c r="P74" s="74">
        <f t="shared" si="13"/>
        <v>38104359.083333336</v>
      </c>
      <c r="Q74" s="74">
        <f t="shared" si="14"/>
        <v>19052179.541666668</v>
      </c>
      <c r="R74">
        <f t="shared" ca="1" si="22"/>
        <v>0</v>
      </c>
      <c r="S74">
        <f t="shared" ca="1" si="16"/>
        <v>0</v>
      </c>
      <c r="T74">
        <f t="shared" ca="1" si="23"/>
        <v>13</v>
      </c>
      <c r="U74" s="73">
        <f t="shared" ca="1" si="17"/>
        <v>0</v>
      </c>
    </row>
    <row r="75" spans="1:21" x14ac:dyDescent="0.25">
      <c r="A75" s="106" t="str">
        <f t="shared" ca="1" si="18"/>
        <v>General_Non-Tenant_2024_2</v>
      </c>
      <c r="B75" cm="1">
        <f t="array" ref="B75">INDEX('Rate Change Impact'!A:A, ROUNDUP(ROWS('Rate Change Impact'!$2:111)/36,0))</f>
        <v>3</v>
      </c>
      <c r="C75" t="str" cm="1">
        <f t="array" ref="C75">INDEX('Rate Change Impact'!B:B, ROUNDUP(ROWS('Rate Change Impact'!$2:111)/36,0))</f>
        <v>General</v>
      </c>
      <c r="D75" t="str" cm="1">
        <f t="array" ref="D75">INDEX('Rate Change Impact'!C:C, ROUNDUP(ROWS('Rate Change Impact'!$2:111)/36,0))</f>
        <v>Non-Tenant</v>
      </c>
      <c r="E75" t="str" cm="1">
        <f t="array" ref="E75">INDEX('Rate Change Impact'!D:D, ROUNDUP(ROWS('Rate Change Impact'!$2:111)/36,0))</f>
        <v>CA</v>
      </c>
      <c r="F75" s="107" cm="1">
        <f t="array" ref="F75">INDEX('Rate Change Impact'!E:E, ROUNDUP(ROWS('Rate Change Impact'!$2:111)/36,0))</f>
        <v>45366</v>
      </c>
      <c r="G75" s="81" cm="1">
        <f t="array" ref="G75">INDEX('Rate Change Impact'!F:F, ROUNDUP(ROWS('Rate Change Impact'!$2:111)/36,0))</f>
        <v>2199071912</v>
      </c>
      <c r="H75" s="81" cm="1">
        <f t="array" ref="H75">INDEX('Rate Change Impact'!G:G, ROUNDUP(ROWS('Rate Change Impact'!$2:111)/36,0))</f>
        <v>2656324221</v>
      </c>
      <c r="I75" s="81" cm="1">
        <f t="array" ref="I75">INDEX('Rate Change Impact'!H:H, ROUNDUP(ROWS('Rate Change Impact'!$2:111)/36,0))</f>
        <v>457252309</v>
      </c>
      <c r="J75" s="95" cm="1">
        <f t="array" ref="J75">INDEX('Rate Change Impact'!I:I, ROUNDUP(ROWS('Rate Change Impact'!$2:111)/36,0))</f>
        <v>0.207929675471204</v>
      </c>
      <c r="K75" s="93">
        <f t="shared" si="19"/>
        <v>45730</v>
      </c>
      <c r="L75" s="94">
        <f t="shared" ca="1" si="20"/>
        <v>2</v>
      </c>
      <c r="M75" s="93">
        <f t="shared" ca="1" si="21"/>
        <v>45323</v>
      </c>
      <c r="N75">
        <f t="shared" ca="1" si="15"/>
        <v>2024</v>
      </c>
      <c r="O75">
        <f t="shared" ca="1" si="12"/>
        <v>2</v>
      </c>
      <c r="P75" s="74">
        <f t="shared" si="13"/>
        <v>38104359.083333336</v>
      </c>
      <c r="Q75" s="74">
        <f t="shared" si="14"/>
        <v>19052179.541666668</v>
      </c>
      <c r="R75">
        <f t="shared" ca="1" si="22"/>
        <v>0</v>
      </c>
      <c r="S75">
        <f t="shared" ca="1" si="16"/>
        <v>0</v>
      </c>
      <c r="T75">
        <f t="shared" ca="1" si="23"/>
        <v>13</v>
      </c>
      <c r="U75" s="73">
        <f t="shared" ca="1" si="17"/>
        <v>0</v>
      </c>
    </row>
    <row r="76" spans="1:21" x14ac:dyDescent="0.25">
      <c r="A76" s="106" t="str">
        <f t="shared" ca="1" si="18"/>
        <v>General_Non-Tenant_2024_3</v>
      </c>
      <c r="B76" cm="1">
        <f t="array" ref="B76">INDEX('Rate Change Impact'!A:A, ROUNDUP(ROWS('Rate Change Impact'!$2:112)/36,0))</f>
        <v>3</v>
      </c>
      <c r="C76" t="str" cm="1">
        <f t="array" ref="C76">INDEX('Rate Change Impact'!B:B, ROUNDUP(ROWS('Rate Change Impact'!$2:112)/36,0))</f>
        <v>General</v>
      </c>
      <c r="D76" t="str" cm="1">
        <f t="array" ref="D76">INDEX('Rate Change Impact'!C:C, ROUNDUP(ROWS('Rate Change Impact'!$2:112)/36,0))</f>
        <v>Non-Tenant</v>
      </c>
      <c r="E76" t="str" cm="1">
        <f t="array" ref="E76">INDEX('Rate Change Impact'!D:D, ROUNDUP(ROWS('Rate Change Impact'!$2:112)/36,0))</f>
        <v>CA</v>
      </c>
      <c r="F76" s="107" cm="1">
        <f t="array" ref="F76">INDEX('Rate Change Impact'!E:E, ROUNDUP(ROWS('Rate Change Impact'!$2:112)/36,0))</f>
        <v>45366</v>
      </c>
      <c r="G76" s="81" cm="1">
        <f t="array" ref="G76">INDEX('Rate Change Impact'!F:F, ROUNDUP(ROWS('Rate Change Impact'!$2:112)/36,0))</f>
        <v>2199071912</v>
      </c>
      <c r="H76" s="81" cm="1">
        <f t="array" ref="H76">INDEX('Rate Change Impact'!G:G, ROUNDUP(ROWS('Rate Change Impact'!$2:112)/36,0))</f>
        <v>2656324221</v>
      </c>
      <c r="I76" s="81" cm="1">
        <f t="array" ref="I76">INDEX('Rate Change Impact'!H:H, ROUNDUP(ROWS('Rate Change Impact'!$2:112)/36,0))</f>
        <v>457252309</v>
      </c>
      <c r="J76" s="95" cm="1">
        <f t="array" ref="J76">INDEX('Rate Change Impact'!I:I, ROUNDUP(ROWS('Rate Change Impact'!$2:112)/36,0))</f>
        <v>0.207929675471204</v>
      </c>
      <c r="K76" s="93">
        <f t="shared" si="19"/>
        <v>45730</v>
      </c>
      <c r="L76" s="94">
        <f t="shared" ca="1" si="20"/>
        <v>3</v>
      </c>
      <c r="M76" s="93">
        <f t="shared" ca="1" si="21"/>
        <v>45352</v>
      </c>
      <c r="N76">
        <f t="shared" ca="1" si="15"/>
        <v>2024</v>
      </c>
      <c r="O76">
        <f t="shared" ca="1" si="12"/>
        <v>3</v>
      </c>
      <c r="P76" s="74">
        <f t="shared" si="13"/>
        <v>38104359.083333336</v>
      </c>
      <c r="Q76" s="74">
        <f t="shared" si="14"/>
        <v>19052179.541666668</v>
      </c>
      <c r="R76">
        <f t="shared" ca="1" si="22"/>
        <v>1</v>
      </c>
      <c r="S76">
        <f t="shared" ca="1" si="16"/>
        <v>1</v>
      </c>
      <c r="T76">
        <f t="shared" ca="1" si="23"/>
        <v>13</v>
      </c>
      <c r="U76" s="73">
        <f t="shared" ca="1" si="17"/>
        <v>19052179.541666668</v>
      </c>
    </row>
    <row r="77" spans="1:21" x14ac:dyDescent="0.25">
      <c r="A77" s="106" t="str">
        <f t="shared" ca="1" si="18"/>
        <v>General_Non-Tenant_2024_4</v>
      </c>
      <c r="B77" cm="1">
        <f t="array" ref="B77">INDEX('Rate Change Impact'!A:A, ROUNDUP(ROWS('Rate Change Impact'!$2:113)/36,0))</f>
        <v>3</v>
      </c>
      <c r="C77" t="str" cm="1">
        <f t="array" ref="C77">INDEX('Rate Change Impact'!B:B, ROUNDUP(ROWS('Rate Change Impact'!$2:113)/36,0))</f>
        <v>General</v>
      </c>
      <c r="D77" t="str" cm="1">
        <f t="array" ref="D77">INDEX('Rate Change Impact'!C:C, ROUNDUP(ROWS('Rate Change Impact'!$2:113)/36,0))</f>
        <v>Non-Tenant</v>
      </c>
      <c r="E77" t="str" cm="1">
        <f t="array" ref="E77">INDEX('Rate Change Impact'!D:D, ROUNDUP(ROWS('Rate Change Impact'!$2:113)/36,0))</f>
        <v>CA</v>
      </c>
      <c r="F77" s="107" cm="1">
        <f t="array" ref="F77">INDEX('Rate Change Impact'!E:E, ROUNDUP(ROWS('Rate Change Impact'!$2:113)/36,0))</f>
        <v>45366</v>
      </c>
      <c r="G77" s="81" cm="1">
        <f t="array" ref="G77">INDEX('Rate Change Impact'!F:F, ROUNDUP(ROWS('Rate Change Impact'!$2:113)/36,0))</f>
        <v>2199071912</v>
      </c>
      <c r="H77" s="81" cm="1">
        <f t="array" ref="H77">INDEX('Rate Change Impact'!G:G, ROUNDUP(ROWS('Rate Change Impact'!$2:113)/36,0))</f>
        <v>2656324221</v>
      </c>
      <c r="I77" s="81" cm="1">
        <f t="array" ref="I77">INDEX('Rate Change Impact'!H:H, ROUNDUP(ROWS('Rate Change Impact'!$2:113)/36,0))</f>
        <v>457252309</v>
      </c>
      <c r="J77" s="95" cm="1">
        <f t="array" ref="J77">INDEX('Rate Change Impact'!I:I, ROUNDUP(ROWS('Rate Change Impact'!$2:113)/36,0))</f>
        <v>0.207929675471204</v>
      </c>
      <c r="K77" s="93">
        <f t="shared" si="19"/>
        <v>45730</v>
      </c>
      <c r="L77" s="94">
        <f t="shared" ca="1" si="20"/>
        <v>4</v>
      </c>
      <c r="M77" s="93">
        <f t="shared" ca="1" si="21"/>
        <v>45383</v>
      </c>
      <c r="N77">
        <f t="shared" ca="1" si="15"/>
        <v>2024</v>
      </c>
      <c r="O77">
        <f t="shared" ca="1" si="12"/>
        <v>4</v>
      </c>
      <c r="P77" s="74">
        <f t="shared" si="13"/>
        <v>38104359.083333336</v>
      </c>
      <c r="Q77" s="74">
        <f t="shared" si="14"/>
        <v>19052179.541666668</v>
      </c>
      <c r="R77">
        <f t="shared" ca="1" si="22"/>
        <v>1</v>
      </c>
      <c r="S77">
        <f t="shared" ca="1" si="16"/>
        <v>2</v>
      </c>
      <c r="T77">
        <f t="shared" ca="1" si="23"/>
        <v>13</v>
      </c>
      <c r="U77" s="73">
        <f t="shared" ca="1" si="17"/>
        <v>38104359.083333336</v>
      </c>
    </row>
    <row r="78" spans="1:21" x14ac:dyDescent="0.25">
      <c r="A78" s="106" t="str">
        <f t="shared" ca="1" si="18"/>
        <v>General_Non-Tenant_2024_5</v>
      </c>
      <c r="B78" cm="1">
        <f t="array" ref="B78">INDEX('Rate Change Impact'!A:A, ROUNDUP(ROWS('Rate Change Impact'!$2:114)/36,0))</f>
        <v>3</v>
      </c>
      <c r="C78" t="str" cm="1">
        <f t="array" ref="C78">INDEX('Rate Change Impact'!B:B, ROUNDUP(ROWS('Rate Change Impact'!$2:114)/36,0))</f>
        <v>General</v>
      </c>
      <c r="D78" t="str" cm="1">
        <f t="array" ref="D78">INDEX('Rate Change Impact'!C:C, ROUNDUP(ROWS('Rate Change Impact'!$2:114)/36,0))</f>
        <v>Non-Tenant</v>
      </c>
      <c r="E78" t="str" cm="1">
        <f t="array" ref="E78">INDEX('Rate Change Impact'!D:D, ROUNDUP(ROWS('Rate Change Impact'!$2:114)/36,0))</f>
        <v>CA</v>
      </c>
      <c r="F78" s="107" cm="1">
        <f t="array" ref="F78">INDEX('Rate Change Impact'!E:E, ROUNDUP(ROWS('Rate Change Impact'!$2:114)/36,0))</f>
        <v>45366</v>
      </c>
      <c r="G78" s="81" cm="1">
        <f t="array" ref="G78">INDEX('Rate Change Impact'!F:F, ROUNDUP(ROWS('Rate Change Impact'!$2:114)/36,0))</f>
        <v>2199071912</v>
      </c>
      <c r="H78" s="81" cm="1">
        <f t="array" ref="H78">INDEX('Rate Change Impact'!G:G, ROUNDUP(ROWS('Rate Change Impact'!$2:114)/36,0))</f>
        <v>2656324221</v>
      </c>
      <c r="I78" s="81" cm="1">
        <f t="array" ref="I78">INDEX('Rate Change Impact'!H:H, ROUNDUP(ROWS('Rate Change Impact'!$2:114)/36,0))</f>
        <v>457252309</v>
      </c>
      <c r="J78" s="95" cm="1">
        <f t="array" ref="J78">INDEX('Rate Change Impact'!I:I, ROUNDUP(ROWS('Rate Change Impact'!$2:114)/36,0))</f>
        <v>0.207929675471204</v>
      </c>
      <c r="K78" s="93">
        <f t="shared" si="19"/>
        <v>45730</v>
      </c>
      <c r="L78" s="94">
        <f t="shared" ca="1" si="20"/>
        <v>5</v>
      </c>
      <c r="M78" s="93">
        <f t="shared" ca="1" si="21"/>
        <v>45413</v>
      </c>
      <c r="N78">
        <f t="shared" ca="1" si="15"/>
        <v>2024</v>
      </c>
      <c r="O78">
        <f t="shared" ca="1" si="12"/>
        <v>5</v>
      </c>
      <c r="P78" s="74">
        <f t="shared" si="13"/>
        <v>38104359.083333336</v>
      </c>
      <c r="Q78" s="74">
        <f t="shared" si="14"/>
        <v>19052179.541666668</v>
      </c>
      <c r="R78">
        <f t="shared" ca="1" si="22"/>
        <v>1</v>
      </c>
      <c r="S78">
        <f t="shared" ca="1" si="16"/>
        <v>3</v>
      </c>
      <c r="T78">
        <f t="shared" ca="1" si="23"/>
        <v>13</v>
      </c>
      <c r="U78" s="73">
        <f t="shared" ca="1" si="17"/>
        <v>38104359.083333336</v>
      </c>
    </row>
    <row r="79" spans="1:21" x14ac:dyDescent="0.25">
      <c r="A79" s="106" t="str">
        <f t="shared" ca="1" si="18"/>
        <v>General_Non-Tenant_2024_6</v>
      </c>
      <c r="B79" cm="1">
        <f t="array" ref="B79">INDEX('Rate Change Impact'!A:A, ROUNDUP(ROWS('Rate Change Impact'!$2:115)/36,0))</f>
        <v>3</v>
      </c>
      <c r="C79" t="str" cm="1">
        <f t="array" ref="C79">INDEX('Rate Change Impact'!B:B, ROUNDUP(ROWS('Rate Change Impact'!$2:115)/36,0))</f>
        <v>General</v>
      </c>
      <c r="D79" t="str" cm="1">
        <f t="array" ref="D79">INDEX('Rate Change Impact'!C:C, ROUNDUP(ROWS('Rate Change Impact'!$2:115)/36,0))</f>
        <v>Non-Tenant</v>
      </c>
      <c r="E79" t="str" cm="1">
        <f t="array" ref="E79">INDEX('Rate Change Impact'!D:D, ROUNDUP(ROWS('Rate Change Impact'!$2:115)/36,0))</f>
        <v>CA</v>
      </c>
      <c r="F79" s="107" cm="1">
        <f t="array" ref="F79">INDEX('Rate Change Impact'!E:E, ROUNDUP(ROWS('Rate Change Impact'!$2:115)/36,0))</f>
        <v>45366</v>
      </c>
      <c r="G79" s="81" cm="1">
        <f t="array" ref="G79">INDEX('Rate Change Impact'!F:F, ROUNDUP(ROWS('Rate Change Impact'!$2:115)/36,0))</f>
        <v>2199071912</v>
      </c>
      <c r="H79" s="81" cm="1">
        <f t="array" ref="H79">INDEX('Rate Change Impact'!G:G, ROUNDUP(ROWS('Rate Change Impact'!$2:115)/36,0))</f>
        <v>2656324221</v>
      </c>
      <c r="I79" s="81" cm="1">
        <f t="array" ref="I79">INDEX('Rate Change Impact'!H:H, ROUNDUP(ROWS('Rate Change Impact'!$2:115)/36,0))</f>
        <v>457252309</v>
      </c>
      <c r="J79" s="95" cm="1">
        <f t="array" ref="J79">INDEX('Rate Change Impact'!I:I, ROUNDUP(ROWS('Rate Change Impact'!$2:115)/36,0))</f>
        <v>0.207929675471204</v>
      </c>
      <c r="K79" s="93">
        <f t="shared" si="19"/>
        <v>45730</v>
      </c>
      <c r="L79" s="94">
        <f t="shared" ca="1" si="20"/>
        <v>6</v>
      </c>
      <c r="M79" s="93">
        <f t="shared" ca="1" si="21"/>
        <v>45444</v>
      </c>
      <c r="N79">
        <f t="shared" ca="1" si="15"/>
        <v>2024</v>
      </c>
      <c r="O79">
        <f t="shared" ca="1" si="12"/>
        <v>6</v>
      </c>
      <c r="P79" s="74">
        <f t="shared" si="13"/>
        <v>38104359.083333336</v>
      </c>
      <c r="Q79" s="74">
        <f t="shared" si="14"/>
        <v>19052179.541666668</v>
      </c>
      <c r="R79">
        <f t="shared" ca="1" si="22"/>
        <v>1</v>
      </c>
      <c r="S79">
        <f t="shared" ca="1" si="16"/>
        <v>4</v>
      </c>
      <c r="T79">
        <f t="shared" ca="1" si="23"/>
        <v>13</v>
      </c>
      <c r="U79" s="73">
        <f t="shared" ca="1" si="17"/>
        <v>38104359.083333336</v>
      </c>
    </row>
    <row r="80" spans="1:21" x14ac:dyDescent="0.25">
      <c r="A80" s="106" t="str">
        <f t="shared" ca="1" si="18"/>
        <v>General_Non-Tenant_2024_7</v>
      </c>
      <c r="B80" cm="1">
        <f t="array" ref="B80">INDEX('Rate Change Impact'!A:A, ROUNDUP(ROWS('Rate Change Impact'!$2:116)/36,0))</f>
        <v>3</v>
      </c>
      <c r="C80" t="str" cm="1">
        <f t="array" ref="C80">INDEX('Rate Change Impact'!B:B, ROUNDUP(ROWS('Rate Change Impact'!$2:116)/36,0))</f>
        <v>General</v>
      </c>
      <c r="D80" t="str" cm="1">
        <f t="array" ref="D80">INDEX('Rate Change Impact'!C:C, ROUNDUP(ROWS('Rate Change Impact'!$2:116)/36,0))</f>
        <v>Non-Tenant</v>
      </c>
      <c r="E80" t="str" cm="1">
        <f t="array" ref="E80">INDEX('Rate Change Impact'!D:D, ROUNDUP(ROWS('Rate Change Impact'!$2:116)/36,0))</f>
        <v>CA</v>
      </c>
      <c r="F80" s="107" cm="1">
        <f t="array" ref="F80">INDEX('Rate Change Impact'!E:E, ROUNDUP(ROWS('Rate Change Impact'!$2:116)/36,0))</f>
        <v>45366</v>
      </c>
      <c r="G80" s="81" cm="1">
        <f t="array" ref="G80">INDEX('Rate Change Impact'!F:F, ROUNDUP(ROWS('Rate Change Impact'!$2:116)/36,0))</f>
        <v>2199071912</v>
      </c>
      <c r="H80" s="81" cm="1">
        <f t="array" ref="H80">INDEX('Rate Change Impact'!G:G, ROUNDUP(ROWS('Rate Change Impact'!$2:116)/36,0))</f>
        <v>2656324221</v>
      </c>
      <c r="I80" s="81" cm="1">
        <f t="array" ref="I80">INDEX('Rate Change Impact'!H:H, ROUNDUP(ROWS('Rate Change Impact'!$2:116)/36,0))</f>
        <v>457252309</v>
      </c>
      <c r="J80" s="95" cm="1">
        <f t="array" ref="J80">INDEX('Rate Change Impact'!I:I, ROUNDUP(ROWS('Rate Change Impact'!$2:116)/36,0))</f>
        <v>0.207929675471204</v>
      </c>
      <c r="K80" s="93">
        <f t="shared" si="19"/>
        <v>45730</v>
      </c>
      <c r="L80" s="94">
        <f t="shared" ca="1" si="20"/>
        <v>7</v>
      </c>
      <c r="M80" s="93">
        <f t="shared" ca="1" si="21"/>
        <v>45474</v>
      </c>
      <c r="N80">
        <f t="shared" ca="1" si="15"/>
        <v>2024</v>
      </c>
      <c r="O80">
        <f t="shared" ca="1" si="12"/>
        <v>7</v>
      </c>
      <c r="P80" s="74">
        <f t="shared" si="13"/>
        <v>38104359.083333336</v>
      </c>
      <c r="Q80" s="74">
        <f t="shared" si="14"/>
        <v>19052179.541666668</v>
      </c>
      <c r="R80">
        <f t="shared" ca="1" si="22"/>
        <v>1</v>
      </c>
      <c r="S80">
        <f t="shared" ca="1" si="16"/>
        <v>5</v>
      </c>
      <c r="T80">
        <f t="shared" ca="1" si="23"/>
        <v>13</v>
      </c>
      <c r="U80" s="73">
        <f t="shared" ca="1" si="17"/>
        <v>38104359.083333336</v>
      </c>
    </row>
    <row r="81" spans="1:21" x14ac:dyDescent="0.25">
      <c r="A81" s="106" t="str">
        <f t="shared" ca="1" si="18"/>
        <v>General_Non-Tenant_2024_8</v>
      </c>
      <c r="B81" cm="1">
        <f t="array" ref="B81">INDEX('Rate Change Impact'!A:A, ROUNDUP(ROWS('Rate Change Impact'!$2:117)/36,0))</f>
        <v>3</v>
      </c>
      <c r="C81" t="str" cm="1">
        <f t="array" ref="C81">INDEX('Rate Change Impact'!B:B, ROUNDUP(ROWS('Rate Change Impact'!$2:117)/36,0))</f>
        <v>General</v>
      </c>
      <c r="D81" t="str" cm="1">
        <f t="array" ref="D81">INDEX('Rate Change Impact'!C:C, ROUNDUP(ROWS('Rate Change Impact'!$2:117)/36,0))</f>
        <v>Non-Tenant</v>
      </c>
      <c r="E81" t="str" cm="1">
        <f t="array" ref="E81">INDEX('Rate Change Impact'!D:D, ROUNDUP(ROWS('Rate Change Impact'!$2:117)/36,0))</f>
        <v>CA</v>
      </c>
      <c r="F81" s="107" cm="1">
        <f t="array" ref="F81">INDEX('Rate Change Impact'!E:E, ROUNDUP(ROWS('Rate Change Impact'!$2:117)/36,0))</f>
        <v>45366</v>
      </c>
      <c r="G81" s="81" cm="1">
        <f t="array" ref="G81">INDEX('Rate Change Impact'!F:F, ROUNDUP(ROWS('Rate Change Impact'!$2:117)/36,0))</f>
        <v>2199071912</v>
      </c>
      <c r="H81" s="81" cm="1">
        <f t="array" ref="H81">INDEX('Rate Change Impact'!G:G, ROUNDUP(ROWS('Rate Change Impact'!$2:117)/36,0))</f>
        <v>2656324221</v>
      </c>
      <c r="I81" s="81" cm="1">
        <f t="array" ref="I81">INDEX('Rate Change Impact'!H:H, ROUNDUP(ROWS('Rate Change Impact'!$2:117)/36,0))</f>
        <v>457252309</v>
      </c>
      <c r="J81" s="95" cm="1">
        <f t="array" ref="J81">INDEX('Rate Change Impact'!I:I, ROUNDUP(ROWS('Rate Change Impact'!$2:117)/36,0))</f>
        <v>0.207929675471204</v>
      </c>
      <c r="K81" s="93">
        <f t="shared" si="19"/>
        <v>45730</v>
      </c>
      <c r="L81" s="94">
        <f t="shared" ca="1" si="20"/>
        <v>8</v>
      </c>
      <c r="M81" s="93">
        <f t="shared" ca="1" si="21"/>
        <v>45505</v>
      </c>
      <c r="N81">
        <f t="shared" ca="1" si="15"/>
        <v>2024</v>
      </c>
      <c r="O81">
        <f t="shared" ca="1" si="12"/>
        <v>8</v>
      </c>
      <c r="P81" s="74">
        <f t="shared" si="13"/>
        <v>38104359.083333336</v>
      </c>
      <c r="Q81" s="74">
        <f t="shared" si="14"/>
        <v>19052179.541666668</v>
      </c>
      <c r="R81">
        <f t="shared" ca="1" si="22"/>
        <v>1</v>
      </c>
      <c r="S81">
        <f t="shared" ca="1" si="16"/>
        <v>6</v>
      </c>
      <c r="T81">
        <f t="shared" ca="1" si="23"/>
        <v>13</v>
      </c>
      <c r="U81" s="73">
        <f t="shared" ca="1" si="17"/>
        <v>38104359.083333336</v>
      </c>
    </row>
    <row r="82" spans="1:21" x14ac:dyDescent="0.25">
      <c r="A82" s="106" t="str">
        <f t="shared" ca="1" si="18"/>
        <v>General_Non-Tenant_2024_9</v>
      </c>
      <c r="B82" cm="1">
        <f t="array" ref="B82">INDEX('Rate Change Impact'!A:A, ROUNDUP(ROWS('Rate Change Impact'!$2:118)/36,0))</f>
        <v>3</v>
      </c>
      <c r="C82" t="str" cm="1">
        <f t="array" ref="C82">INDEX('Rate Change Impact'!B:B, ROUNDUP(ROWS('Rate Change Impact'!$2:118)/36,0))</f>
        <v>General</v>
      </c>
      <c r="D82" t="str" cm="1">
        <f t="array" ref="D82">INDEX('Rate Change Impact'!C:C, ROUNDUP(ROWS('Rate Change Impact'!$2:118)/36,0))</f>
        <v>Non-Tenant</v>
      </c>
      <c r="E82" t="str" cm="1">
        <f t="array" ref="E82">INDEX('Rate Change Impact'!D:D, ROUNDUP(ROWS('Rate Change Impact'!$2:118)/36,0))</f>
        <v>CA</v>
      </c>
      <c r="F82" s="107" cm="1">
        <f t="array" ref="F82">INDEX('Rate Change Impact'!E:E, ROUNDUP(ROWS('Rate Change Impact'!$2:118)/36,0))</f>
        <v>45366</v>
      </c>
      <c r="G82" s="81" cm="1">
        <f t="array" ref="G82">INDEX('Rate Change Impact'!F:F, ROUNDUP(ROWS('Rate Change Impact'!$2:118)/36,0))</f>
        <v>2199071912</v>
      </c>
      <c r="H82" s="81" cm="1">
        <f t="array" ref="H82">INDEX('Rate Change Impact'!G:G, ROUNDUP(ROWS('Rate Change Impact'!$2:118)/36,0))</f>
        <v>2656324221</v>
      </c>
      <c r="I82" s="81" cm="1">
        <f t="array" ref="I82">INDEX('Rate Change Impact'!H:H, ROUNDUP(ROWS('Rate Change Impact'!$2:118)/36,0))</f>
        <v>457252309</v>
      </c>
      <c r="J82" s="95" cm="1">
        <f t="array" ref="J82">INDEX('Rate Change Impact'!I:I, ROUNDUP(ROWS('Rate Change Impact'!$2:118)/36,0))</f>
        <v>0.207929675471204</v>
      </c>
      <c r="K82" s="93">
        <f t="shared" si="19"/>
        <v>45730</v>
      </c>
      <c r="L82" s="94">
        <f t="shared" ca="1" si="20"/>
        <v>9</v>
      </c>
      <c r="M82" s="93">
        <f t="shared" ca="1" si="21"/>
        <v>45536</v>
      </c>
      <c r="N82">
        <f t="shared" ca="1" si="15"/>
        <v>2024</v>
      </c>
      <c r="O82">
        <f t="shared" ca="1" si="12"/>
        <v>9</v>
      </c>
      <c r="P82" s="74">
        <f t="shared" si="13"/>
        <v>38104359.083333336</v>
      </c>
      <c r="Q82" s="74">
        <f t="shared" si="14"/>
        <v>19052179.541666668</v>
      </c>
      <c r="R82">
        <f t="shared" ca="1" si="22"/>
        <v>1</v>
      </c>
      <c r="S82">
        <f t="shared" ca="1" si="16"/>
        <v>7</v>
      </c>
      <c r="T82">
        <f t="shared" ca="1" si="23"/>
        <v>13</v>
      </c>
      <c r="U82" s="73">
        <f t="shared" ca="1" si="17"/>
        <v>38104359.083333336</v>
      </c>
    </row>
    <row r="83" spans="1:21" x14ac:dyDescent="0.25">
      <c r="A83" s="106" t="str">
        <f t="shared" ca="1" si="18"/>
        <v>General_Non-Tenant_2024_10</v>
      </c>
      <c r="B83" cm="1">
        <f t="array" ref="B83">INDEX('Rate Change Impact'!A:A, ROUNDUP(ROWS('Rate Change Impact'!$2:119)/36,0))</f>
        <v>3</v>
      </c>
      <c r="C83" t="str" cm="1">
        <f t="array" ref="C83">INDEX('Rate Change Impact'!B:B, ROUNDUP(ROWS('Rate Change Impact'!$2:119)/36,0))</f>
        <v>General</v>
      </c>
      <c r="D83" t="str" cm="1">
        <f t="array" ref="D83">INDEX('Rate Change Impact'!C:C, ROUNDUP(ROWS('Rate Change Impact'!$2:119)/36,0))</f>
        <v>Non-Tenant</v>
      </c>
      <c r="E83" t="str" cm="1">
        <f t="array" ref="E83">INDEX('Rate Change Impact'!D:D, ROUNDUP(ROWS('Rate Change Impact'!$2:119)/36,0))</f>
        <v>CA</v>
      </c>
      <c r="F83" s="107" cm="1">
        <f t="array" ref="F83">INDEX('Rate Change Impact'!E:E, ROUNDUP(ROWS('Rate Change Impact'!$2:119)/36,0))</f>
        <v>45366</v>
      </c>
      <c r="G83" s="81" cm="1">
        <f t="array" ref="G83">INDEX('Rate Change Impact'!F:F, ROUNDUP(ROWS('Rate Change Impact'!$2:119)/36,0))</f>
        <v>2199071912</v>
      </c>
      <c r="H83" s="81" cm="1">
        <f t="array" ref="H83">INDEX('Rate Change Impact'!G:G, ROUNDUP(ROWS('Rate Change Impact'!$2:119)/36,0))</f>
        <v>2656324221</v>
      </c>
      <c r="I83" s="81" cm="1">
        <f t="array" ref="I83">INDEX('Rate Change Impact'!H:H, ROUNDUP(ROWS('Rate Change Impact'!$2:119)/36,0))</f>
        <v>457252309</v>
      </c>
      <c r="J83" s="95" cm="1">
        <f t="array" ref="J83">INDEX('Rate Change Impact'!I:I, ROUNDUP(ROWS('Rate Change Impact'!$2:119)/36,0))</f>
        <v>0.207929675471204</v>
      </c>
      <c r="K83" s="93">
        <f t="shared" si="19"/>
        <v>45730</v>
      </c>
      <c r="L83" s="94">
        <f t="shared" ca="1" si="20"/>
        <v>10</v>
      </c>
      <c r="M83" s="93">
        <f t="shared" ca="1" si="21"/>
        <v>45566</v>
      </c>
      <c r="N83">
        <f t="shared" ca="1" si="15"/>
        <v>2024</v>
      </c>
      <c r="O83">
        <f t="shared" ca="1" si="12"/>
        <v>10</v>
      </c>
      <c r="P83" s="74">
        <f t="shared" si="13"/>
        <v>38104359.083333336</v>
      </c>
      <c r="Q83" s="74">
        <f t="shared" si="14"/>
        <v>19052179.541666668</v>
      </c>
      <c r="R83">
        <f t="shared" ca="1" si="22"/>
        <v>1</v>
      </c>
      <c r="S83">
        <f t="shared" ca="1" si="16"/>
        <v>8</v>
      </c>
      <c r="T83">
        <f t="shared" ca="1" si="23"/>
        <v>13</v>
      </c>
      <c r="U83" s="73">
        <f t="shared" ca="1" si="17"/>
        <v>38104359.083333336</v>
      </c>
    </row>
    <row r="84" spans="1:21" x14ac:dyDescent="0.25">
      <c r="A84" s="106" t="str">
        <f t="shared" ca="1" si="18"/>
        <v>General_Non-Tenant_2024_11</v>
      </c>
      <c r="B84" cm="1">
        <f t="array" ref="B84">INDEX('Rate Change Impact'!A:A, ROUNDUP(ROWS('Rate Change Impact'!$2:120)/36,0))</f>
        <v>3</v>
      </c>
      <c r="C84" t="str" cm="1">
        <f t="array" ref="C84">INDEX('Rate Change Impact'!B:B, ROUNDUP(ROWS('Rate Change Impact'!$2:120)/36,0))</f>
        <v>General</v>
      </c>
      <c r="D84" t="str" cm="1">
        <f t="array" ref="D84">INDEX('Rate Change Impact'!C:C, ROUNDUP(ROWS('Rate Change Impact'!$2:120)/36,0))</f>
        <v>Non-Tenant</v>
      </c>
      <c r="E84" t="str" cm="1">
        <f t="array" ref="E84">INDEX('Rate Change Impact'!D:D, ROUNDUP(ROWS('Rate Change Impact'!$2:120)/36,0))</f>
        <v>CA</v>
      </c>
      <c r="F84" s="107" cm="1">
        <f t="array" ref="F84">INDEX('Rate Change Impact'!E:E, ROUNDUP(ROWS('Rate Change Impact'!$2:120)/36,0))</f>
        <v>45366</v>
      </c>
      <c r="G84" s="81" cm="1">
        <f t="array" ref="G84">INDEX('Rate Change Impact'!F:F, ROUNDUP(ROWS('Rate Change Impact'!$2:120)/36,0))</f>
        <v>2199071912</v>
      </c>
      <c r="H84" s="81" cm="1">
        <f t="array" ref="H84">INDEX('Rate Change Impact'!G:G, ROUNDUP(ROWS('Rate Change Impact'!$2:120)/36,0))</f>
        <v>2656324221</v>
      </c>
      <c r="I84" s="81" cm="1">
        <f t="array" ref="I84">INDEX('Rate Change Impact'!H:H, ROUNDUP(ROWS('Rate Change Impact'!$2:120)/36,0))</f>
        <v>457252309</v>
      </c>
      <c r="J84" s="95" cm="1">
        <f t="array" ref="J84">INDEX('Rate Change Impact'!I:I, ROUNDUP(ROWS('Rate Change Impact'!$2:120)/36,0))</f>
        <v>0.207929675471204</v>
      </c>
      <c r="K84" s="93">
        <f t="shared" si="19"/>
        <v>45730</v>
      </c>
      <c r="L84" s="94">
        <f t="shared" ca="1" si="20"/>
        <v>11</v>
      </c>
      <c r="M84" s="93">
        <f t="shared" ca="1" si="21"/>
        <v>45597</v>
      </c>
      <c r="N84">
        <f t="shared" ca="1" si="15"/>
        <v>2024</v>
      </c>
      <c r="O84">
        <f t="shared" ca="1" si="12"/>
        <v>11</v>
      </c>
      <c r="P84" s="74">
        <f t="shared" si="13"/>
        <v>38104359.083333336</v>
      </c>
      <c r="Q84" s="74">
        <f t="shared" si="14"/>
        <v>19052179.541666668</v>
      </c>
      <c r="R84">
        <f t="shared" ca="1" si="22"/>
        <v>1</v>
      </c>
      <c r="S84">
        <f t="shared" ca="1" si="16"/>
        <v>9</v>
      </c>
      <c r="T84">
        <f t="shared" ca="1" si="23"/>
        <v>13</v>
      </c>
      <c r="U84" s="73">
        <f t="shared" ca="1" si="17"/>
        <v>38104359.083333336</v>
      </c>
    </row>
    <row r="85" spans="1:21" x14ac:dyDescent="0.25">
      <c r="A85" s="106" t="str">
        <f t="shared" ca="1" si="18"/>
        <v>General_Non-Tenant_2024_12</v>
      </c>
      <c r="B85" cm="1">
        <f t="array" ref="B85">INDEX('Rate Change Impact'!A:A, ROUNDUP(ROWS('Rate Change Impact'!$2:121)/36,0))</f>
        <v>3</v>
      </c>
      <c r="C85" t="str" cm="1">
        <f t="array" ref="C85">INDEX('Rate Change Impact'!B:B, ROUNDUP(ROWS('Rate Change Impact'!$2:121)/36,0))</f>
        <v>General</v>
      </c>
      <c r="D85" t="str" cm="1">
        <f t="array" ref="D85">INDEX('Rate Change Impact'!C:C, ROUNDUP(ROWS('Rate Change Impact'!$2:121)/36,0))</f>
        <v>Non-Tenant</v>
      </c>
      <c r="E85" t="str" cm="1">
        <f t="array" ref="E85">INDEX('Rate Change Impact'!D:D, ROUNDUP(ROWS('Rate Change Impact'!$2:121)/36,0))</f>
        <v>CA</v>
      </c>
      <c r="F85" s="107" cm="1">
        <f t="array" ref="F85">INDEX('Rate Change Impact'!E:E, ROUNDUP(ROWS('Rate Change Impact'!$2:121)/36,0))</f>
        <v>45366</v>
      </c>
      <c r="G85" s="81" cm="1">
        <f t="array" ref="G85">INDEX('Rate Change Impact'!F:F, ROUNDUP(ROWS('Rate Change Impact'!$2:121)/36,0))</f>
        <v>2199071912</v>
      </c>
      <c r="H85" s="81" cm="1">
        <f t="array" ref="H85">INDEX('Rate Change Impact'!G:G, ROUNDUP(ROWS('Rate Change Impact'!$2:121)/36,0))</f>
        <v>2656324221</v>
      </c>
      <c r="I85" s="81" cm="1">
        <f t="array" ref="I85">INDEX('Rate Change Impact'!H:H, ROUNDUP(ROWS('Rate Change Impact'!$2:121)/36,0))</f>
        <v>457252309</v>
      </c>
      <c r="J85" s="95" cm="1">
        <f t="array" ref="J85">INDEX('Rate Change Impact'!I:I, ROUNDUP(ROWS('Rate Change Impact'!$2:121)/36,0))</f>
        <v>0.207929675471204</v>
      </c>
      <c r="K85" s="93">
        <f t="shared" si="19"/>
        <v>45730</v>
      </c>
      <c r="L85" s="94">
        <f t="shared" ca="1" si="20"/>
        <v>12</v>
      </c>
      <c r="M85" s="93">
        <f t="shared" ca="1" si="21"/>
        <v>45627</v>
      </c>
      <c r="N85">
        <f t="shared" ca="1" si="15"/>
        <v>2024</v>
      </c>
      <c r="O85">
        <f t="shared" ca="1" si="12"/>
        <v>12</v>
      </c>
      <c r="P85" s="74">
        <f t="shared" si="13"/>
        <v>38104359.083333336</v>
      </c>
      <c r="Q85" s="74">
        <f t="shared" si="14"/>
        <v>19052179.541666668</v>
      </c>
      <c r="R85">
        <f t="shared" ca="1" si="22"/>
        <v>1</v>
      </c>
      <c r="S85">
        <f t="shared" ca="1" si="16"/>
        <v>10</v>
      </c>
      <c r="T85">
        <f t="shared" ca="1" si="23"/>
        <v>13</v>
      </c>
      <c r="U85" s="73">
        <f t="shared" ca="1" si="17"/>
        <v>38104359.083333336</v>
      </c>
    </row>
    <row r="86" spans="1:21" x14ac:dyDescent="0.25">
      <c r="A86" s="106" t="str">
        <f t="shared" ca="1" si="18"/>
        <v>General_Non-Tenant_2025_1</v>
      </c>
      <c r="B86" cm="1">
        <f t="array" ref="B86">INDEX('Rate Change Impact'!A:A, ROUNDUP(ROWS('Rate Change Impact'!$2:122)/36,0))</f>
        <v>3</v>
      </c>
      <c r="C86" t="str" cm="1">
        <f t="array" ref="C86">INDEX('Rate Change Impact'!B:B, ROUNDUP(ROWS('Rate Change Impact'!$2:122)/36,0))</f>
        <v>General</v>
      </c>
      <c r="D86" t="str" cm="1">
        <f t="array" ref="D86">INDEX('Rate Change Impact'!C:C, ROUNDUP(ROWS('Rate Change Impact'!$2:122)/36,0))</f>
        <v>Non-Tenant</v>
      </c>
      <c r="E86" t="str" cm="1">
        <f t="array" ref="E86">INDEX('Rate Change Impact'!D:D, ROUNDUP(ROWS('Rate Change Impact'!$2:122)/36,0))</f>
        <v>CA</v>
      </c>
      <c r="F86" s="107" cm="1">
        <f t="array" ref="F86">INDEX('Rate Change Impact'!E:E, ROUNDUP(ROWS('Rate Change Impact'!$2:122)/36,0))</f>
        <v>45366</v>
      </c>
      <c r="G86" s="81" cm="1">
        <f t="array" ref="G86">INDEX('Rate Change Impact'!F:F, ROUNDUP(ROWS('Rate Change Impact'!$2:122)/36,0))</f>
        <v>2199071912</v>
      </c>
      <c r="H86" s="81" cm="1">
        <f t="array" ref="H86">INDEX('Rate Change Impact'!G:G, ROUNDUP(ROWS('Rate Change Impact'!$2:122)/36,0))</f>
        <v>2656324221</v>
      </c>
      <c r="I86" s="81" cm="1">
        <f t="array" ref="I86">INDEX('Rate Change Impact'!H:H, ROUNDUP(ROWS('Rate Change Impact'!$2:122)/36,0))</f>
        <v>457252309</v>
      </c>
      <c r="J86" s="95" cm="1">
        <f t="array" ref="J86">INDEX('Rate Change Impact'!I:I, ROUNDUP(ROWS('Rate Change Impact'!$2:122)/36,0))</f>
        <v>0.207929675471204</v>
      </c>
      <c r="K86" s="93">
        <f t="shared" si="19"/>
        <v>45730</v>
      </c>
      <c r="L86" s="94">
        <f t="shared" ca="1" si="20"/>
        <v>13</v>
      </c>
      <c r="M86" s="93">
        <f t="shared" ca="1" si="21"/>
        <v>45658</v>
      </c>
      <c r="N86">
        <f t="shared" ca="1" si="15"/>
        <v>2025</v>
      </c>
      <c r="O86">
        <f t="shared" ca="1" si="12"/>
        <v>1</v>
      </c>
      <c r="P86" s="74">
        <f t="shared" si="13"/>
        <v>38104359.083333336</v>
      </c>
      <c r="Q86" s="74">
        <f t="shared" si="14"/>
        <v>19052179.541666668</v>
      </c>
      <c r="R86">
        <f t="shared" ca="1" si="22"/>
        <v>1</v>
      </c>
      <c r="S86">
        <f t="shared" ca="1" si="16"/>
        <v>11</v>
      </c>
      <c r="T86">
        <f t="shared" ca="1" si="23"/>
        <v>13</v>
      </c>
      <c r="U86" s="73">
        <f t="shared" ca="1" si="17"/>
        <v>38104359.083333336</v>
      </c>
    </row>
    <row r="87" spans="1:21" x14ac:dyDescent="0.25">
      <c r="A87" s="106" t="str">
        <f t="shared" ca="1" si="18"/>
        <v>General_Non-Tenant_2025_2</v>
      </c>
      <c r="B87" cm="1">
        <f t="array" ref="B87">INDEX('Rate Change Impact'!A:A, ROUNDUP(ROWS('Rate Change Impact'!$2:123)/36,0))</f>
        <v>3</v>
      </c>
      <c r="C87" t="str" cm="1">
        <f t="array" ref="C87">INDEX('Rate Change Impact'!B:B, ROUNDUP(ROWS('Rate Change Impact'!$2:123)/36,0))</f>
        <v>General</v>
      </c>
      <c r="D87" t="str" cm="1">
        <f t="array" ref="D87">INDEX('Rate Change Impact'!C:C, ROUNDUP(ROWS('Rate Change Impact'!$2:123)/36,0))</f>
        <v>Non-Tenant</v>
      </c>
      <c r="E87" t="str" cm="1">
        <f t="array" ref="E87">INDEX('Rate Change Impact'!D:D, ROUNDUP(ROWS('Rate Change Impact'!$2:123)/36,0))</f>
        <v>CA</v>
      </c>
      <c r="F87" s="107" cm="1">
        <f t="array" ref="F87">INDEX('Rate Change Impact'!E:E, ROUNDUP(ROWS('Rate Change Impact'!$2:123)/36,0))</f>
        <v>45366</v>
      </c>
      <c r="G87" s="81" cm="1">
        <f t="array" ref="G87">INDEX('Rate Change Impact'!F:F, ROUNDUP(ROWS('Rate Change Impact'!$2:123)/36,0))</f>
        <v>2199071912</v>
      </c>
      <c r="H87" s="81" cm="1">
        <f t="array" ref="H87">INDEX('Rate Change Impact'!G:G, ROUNDUP(ROWS('Rate Change Impact'!$2:123)/36,0))</f>
        <v>2656324221</v>
      </c>
      <c r="I87" s="81" cm="1">
        <f t="array" ref="I87">INDEX('Rate Change Impact'!H:H, ROUNDUP(ROWS('Rate Change Impact'!$2:123)/36,0))</f>
        <v>457252309</v>
      </c>
      <c r="J87" s="95" cm="1">
        <f t="array" ref="J87">INDEX('Rate Change Impact'!I:I, ROUNDUP(ROWS('Rate Change Impact'!$2:123)/36,0))</f>
        <v>0.207929675471204</v>
      </c>
      <c r="K87" s="93">
        <f t="shared" si="19"/>
        <v>45730</v>
      </c>
      <c r="L87" s="94">
        <f t="shared" ca="1" si="20"/>
        <v>14</v>
      </c>
      <c r="M87" s="93">
        <f t="shared" ca="1" si="21"/>
        <v>45689</v>
      </c>
      <c r="N87">
        <f t="shared" ca="1" si="15"/>
        <v>2025</v>
      </c>
      <c r="O87">
        <f t="shared" ca="1" si="12"/>
        <v>2</v>
      </c>
      <c r="P87" s="74">
        <f t="shared" si="13"/>
        <v>38104359.083333336</v>
      </c>
      <c r="Q87" s="74">
        <f t="shared" si="14"/>
        <v>19052179.541666668</v>
      </c>
      <c r="R87">
        <f t="shared" ca="1" si="22"/>
        <v>1</v>
      </c>
      <c r="S87">
        <f t="shared" ca="1" si="16"/>
        <v>12</v>
      </c>
      <c r="T87">
        <f t="shared" ca="1" si="23"/>
        <v>13</v>
      </c>
      <c r="U87" s="73">
        <f t="shared" ca="1" si="17"/>
        <v>38104359.083333336</v>
      </c>
    </row>
    <row r="88" spans="1:21" x14ac:dyDescent="0.25">
      <c r="A88" s="106" t="str">
        <f t="shared" ca="1" si="18"/>
        <v>General_Non-Tenant_2025_3</v>
      </c>
      <c r="B88" cm="1">
        <f t="array" ref="B88">INDEX('Rate Change Impact'!A:A, ROUNDUP(ROWS('Rate Change Impact'!$2:124)/36,0))</f>
        <v>3</v>
      </c>
      <c r="C88" t="str" cm="1">
        <f t="array" ref="C88">INDEX('Rate Change Impact'!B:B, ROUNDUP(ROWS('Rate Change Impact'!$2:124)/36,0))</f>
        <v>General</v>
      </c>
      <c r="D88" t="str" cm="1">
        <f t="array" ref="D88">INDEX('Rate Change Impact'!C:C, ROUNDUP(ROWS('Rate Change Impact'!$2:124)/36,0))</f>
        <v>Non-Tenant</v>
      </c>
      <c r="E88" t="str" cm="1">
        <f t="array" ref="E88">INDEX('Rate Change Impact'!D:D, ROUNDUP(ROWS('Rate Change Impact'!$2:124)/36,0))</f>
        <v>CA</v>
      </c>
      <c r="F88" s="107" cm="1">
        <f t="array" ref="F88">INDEX('Rate Change Impact'!E:E, ROUNDUP(ROWS('Rate Change Impact'!$2:124)/36,0))</f>
        <v>45366</v>
      </c>
      <c r="G88" s="81" cm="1">
        <f t="array" ref="G88">INDEX('Rate Change Impact'!F:F, ROUNDUP(ROWS('Rate Change Impact'!$2:124)/36,0))</f>
        <v>2199071912</v>
      </c>
      <c r="H88" s="81" cm="1">
        <f t="array" ref="H88">INDEX('Rate Change Impact'!G:G, ROUNDUP(ROWS('Rate Change Impact'!$2:124)/36,0))</f>
        <v>2656324221</v>
      </c>
      <c r="I88" s="81" cm="1">
        <f t="array" ref="I88">INDEX('Rate Change Impact'!H:H, ROUNDUP(ROWS('Rate Change Impact'!$2:124)/36,0))</f>
        <v>457252309</v>
      </c>
      <c r="J88" s="95" cm="1">
        <f t="array" ref="J88">INDEX('Rate Change Impact'!I:I, ROUNDUP(ROWS('Rate Change Impact'!$2:124)/36,0))</f>
        <v>0.207929675471204</v>
      </c>
      <c r="K88" s="93">
        <f t="shared" si="19"/>
        <v>45730</v>
      </c>
      <c r="L88" s="94">
        <f t="shared" ca="1" si="20"/>
        <v>15</v>
      </c>
      <c r="M88" s="93">
        <f t="shared" ca="1" si="21"/>
        <v>45717</v>
      </c>
      <c r="N88">
        <f t="shared" ca="1" si="15"/>
        <v>2025</v>
      </c>
      <c r="O88">
        <f t="shared" ca="1" si="12"/>
        <v>3</v>
      </c>
      <c r="P88" s="74">
        <f t="shared" si="13"/>
        <v>38104359.083333336</v>
      </c>
      <c r="Q88" s="74">
        <f t="shared" si="14"/>
        <v>19052179.541666668</v>
      </c>
      <c r="R88">
        <f t="shared" ca="1" si="22"/>
        <v>1</v>
      </c>
      <c r="S88">
        <f t="shared" ca="1" si="16"/>
        <v>13</v>
      </c>
      <c r="T88">
        <f t="shared" ca="1" si="23"/>
        <v>13</v>
      </c>
      <c r="U88" s="73">
        <f t="shared" ca="1" si="17"/>
        <v>19052179.541666668</v>
      </c>
    </row>
    <row r="89" spans="1:21" x14ac:dyDescent="0.25">
      <c r="A89" s="106" t="str">
        <f t="shared" ca="1" si="18"/>
        <v>General_Non-Tenant_2025_4</v>
      </c>
      <c r="B89" cm="1">
        <f t="array" ref="B89">INDEX('Rate Change Impact'!A:A, ROUNDUP(ROWS('Rate Change Impact'!$2:125)/36,0))</f>
        <v>3</v>
      </c>
      <c r="C89" t="str" cm="1">
        <f t="array" ref="C89">INDEX('Rate Change Impact'!B:B, ROUNDUP(ROWS('Rate Change Impact'!$2:125)/36,0))</f>
        <v>General</v>
      </c>
      <c r="D89" t="str" cm="1">
        <f t="array" ref="D89">INDEX('Rate Change Impact'!C:C, ROUNDUP(ROWS('Rate Change Impact'!$2:125)/36,0))</f>
        <v>Non-Tenant</v>
      </c>
      <c r="E89" t="str" cm="1">
        <f t="array" ref="E89">INDEX('Rate Change Impact'!D:D, ROUNDUP(ROWS('Rate Change Impact'!$2:125)/36,0))</f>
        <v>CA</v>
      </c>
      <c r="F89" s="107" cm="1">
        <f t="array" ref="F89">INDEX('Rate Change Impact'!E:E, ROUNDUP(ROWS('Rate Change Impact'!$2:125)/36,0))</f>
        <v>45366</v>
      </c>
      <c r="G89" s="81" cm="1">
        <f t="array" ref="G89">INDEX('Rate Change Impact'!F:F, ROUNDUP(ROWS('Rate Change Impact'!$2:125)/36,0))</f>
        <v>2199071912</v>
      </c>
      <c r="H89" s="81" cm="1">
        <f t="array" ref="H89">INDEX('Rate Change Impact'!G:G, ROUNDUP(ROWS('Rate Change Impact'!$2:125)/36,0))</f>
        <v>2656324221</v>
      </c>
      <c r="I89" s="81" cm="1">
        <f t="array" ref="I89">INDEX('Rate Change Impact'!H:H, ROUNDUP(ROWS('Rate Change Impact'!$2:125)/36,0))</f>
        <v>457252309</v>
      </c>
      <c r="J89" s="95" cm="1">
        <f t="array" ref="J89">INDEX('Rate Change Impact'!I:I, ROUNDUP(ROWS('Rate Change Impact'!$2:125)/36,0))</f>
        <v>0.207929675471204</v>
      </c>
      <c r="K89" s="93">
        <f t="shared" si="19"/>
        <v>45730</v>
      </c>
      <c r="L89" s="94">
        <f t="shared" ca="1" si="20"/>
        <v>16</v>
      </c>
      <c r="M89" s="93">
        <f t="shared" ca="1" si="21"/>
        <v>45748</v>
      </c>
      <c r="N89">
        <f t="shared" ca="1" si="15"/>
        <v>2025</v>
      </c>
      <c r="O89">
        <f t="shared" ca="1" si="12"/>
        <v>4</v>
      </c>
      <c r="P89" s="74">
        <f t="shared" si="13"/>
        <v>38104359.083333336</v>
      </c>
      <c r="Q89" s="74">
        <f t="shared" si="14"/>
        <v>19052179.541666668</v>
      </c>
      <c r="R89">
        <f t="shared" ca="1" si="22"/>
        <v>0</v>
      </c>
      <c r="S89">
        <f t="shared" ca="1" si="16"/>
        <v>0</v>
      </c>
      <c r="T89">
        <f t="shared" ca="1" si="23"/>
        <v>13</v>
      </c>
      <c r="U89" s="73">
        <f t="shared" ca="1" si="17"/>
        <v>0</v>
      </c>
    </row>
    <row r="90" spans="1:21" x14ac:dyDescent="0.25">
      <c r="A90" s="106" t="str">
        <f t="shared" ca="1" si="18"/>
        <v>General_Non-Tenant_2025_5</v>
      </c>
      <c r="B90" cm="1">
        <f t="array" ref="B90">INDEX('Rate Change Impact'!A:A, ROUNDUP(ROWS('Rate Change Impact'!$2:126)/36,0))</f>
        <v>3</v>
      </c>
      <c r="C90" t="str" cm="1">
        <f t="array" ref="C90">INDEX('Rate Change Impact'!B:B, ROUNDUP(ROWS('Rate Change Impact'!$2:126)/36,0))</f>
        <v>General</v>
      </c>
      <c r="D90" t="str" cm="1">
        <f t="array" ref="D90">INDEX('Rate Change Impact'!C:C, ROUNDUP(ROWS('Rate Change Impact'!$2:126)/36,0))</f>
        <v>Non-Tenant</v>
      </c>
      <c r="E90" t="str" cm="1">
        <f t="array" ref="E90">INDEX('Rate Change Impact'!D:D, ROUNDUP(ROWS('Rate Change Impact'!$2:126)/36,0))</f>
        <v>CA</v>
      </c>
      <c r="F90" s="107" cm="1">
        <f t="array" ref="F90">INDEX('Rate Change Impact'!E:E, ROUNDUP(ROWS('Rate Change Impact'!$2:126)/36,0))</f>
        <v>45366</v>
      </c>
      <c r="G90" s="81" cm="1">
        <f t="array" ref="G90">INDEX('Rate Change Impact'!F:F, ROUNDUP(ROWS('Rate Change Impact'!$2:126)/36,0))</f>
        <v>2199071912</v>
      </c>
      <c r="H90" s="81" cm="1">
        <f t="array" ref="H90">INDEX('Rate Change Impact'!G:G, ROUNDUP(ROWS('Rate Change Impact'!$2:126)/36,0))</f>
        <v>2656324221</v>
      </c>
      <c r="I90" s="81" cm="1">
        <f t="array" ref="I90">INDEX('Rate Change Impact'!H:H, ROUNDUP(ROWS('Rate Change Impact'!$2:126)/36,0))</f>
        <v>457252309</v>
      </c>
      <c r="J90" s="95" cm="1">
        <f t="array" ref="J90">INDEX('Rate Change Impact'!I:I, ROUNDUP(ROWS('Rate Change Impact'!$2:126)/36,0))</f>
        <v>0.207929675471204</v>
      </c>
      <c r="K90" s="93">
        <f t="shared" si="19"/>
        <v>45730</v>
      </c>
      <c r="L90" s="94">
        <f t="shared" ca="1" si="20"/>
        <v>17</v>
      </c>
      <c r="M90" s="93">
        <f t="shared" ca="1" si="21"/>
        <v>45778</v>
      </c>
      <c r="N90">
        <f t="shared" ca="1" si="15"/>
        <v>2025</v>
      </c>
      <c r="O90">
        <f t="shared" ref="O90:O153" ca="1" si="24">MONTH(M90)</f>
        <v>5</v>
      </c>
      <c r="P90" s="74">
        <f t="shared" si="13"/>
        <v>38104359.083333336</v>
      </c>
      <c r="Q90" s="74">
        <f t="shared" si="14"/>
        <v>19052179.541666668</v>
      </c>
      <c r="R90">
        <f t="shared" ca="1" si="22"/>
        <v>0</v>
      </c>
      <c r="S90">
        <f t="shared" ca="1" si="16"/>
        <v>0</v>
      </c>
      <c r="T90">
        <f t="shared" ca="1" si="23"/>
        <v>13</v>
      </c>
      <c r="U90" s="73">
        <f t="shared" ca="1" si="17"/>
        <v>0</v>
      </c>
    </row>
    <row r="91" spans="1:21" x14ac:dyDescent="0.25">
      <c r="A91" s="106" t="str">
        <f t="shared" ca="1" si="18"/>
        <v>General_Non-Tenant_2025_6</v>
      </c>
      <c r="B91" cm="1">
        <f t="array" ref="B91">INDEX('Rate Change Impact'!A:A, ROUNDUP(ROWS('Rate Change Impact'!$2:127)/36,0))</f>
        <v>3</v>
      </c>
      <c r="C91" t="str" cm="1">
        <f t="array" ref="C91">INDEX('Rate Change Impact'!B:B, ROUNDUP(ROWS('Rate Change Impact'!$2:127)/36,0))</f>
        <v>General</v>
      </c>
      <c r="D91" t="str" cm="1">
        <f t="array" ref="D91">INDEX('Rate Change Impact'!C:C, ROUNDUP(ROWS('Rate Change Impact'!$2:127)/36,0))</f>
        <v>Non-Tenant</v>
      </c>
      <c r="E91" t="str" cm="1">
        <f t="array" ref="E91">INDEX('Rate Change Impact'!D:D, ROUNDUP(ROWS('Rate Change Impact'!$2:127)/36,0))</f>
        <v>CA</v>
      </c>
      <c r="F91" s="107" cm="1">
        <f t="array" ref="F91">INDEX('Rate Change Impact'!E:E, ROUNDUP(ROWS('Rate Change Impact'!$2:127)/36,0))</f>
        <v>45366</v>
      </c>
      <c r="G91" s="81" cm="1">
        <f t="array" ref="G91">INDEX('Rate Change Impact'!F:F, ROUNDUP(ROWS('Rate Change Impact'!$2:127)/36,0))</f>
        <v>2199071912</v>
      </c>
      <c r="H91" s="81" cm="1">
        <f t="array" ref="H91">INDEX('Rate Change Impact'!G:G, ROUNDUP(ROWS('Rate Change Impact'!$2:127)/36,0))</f>
        <v>2656324221</v>
      </c>
      <c r="I91" s="81" cm="1">
        <f t="array" ref="I91">INDEX('Rate Change Impact'!H:H, ROUNDUP(ROWS('Rate Change Impact'!$2:127)/36,0))</f>
        <v>457252309</v>
      </c>
      <c r="J91" s="95" cm="1">
        <f t="array" ref="J91">INDEX('Rate Change Impact'!I:I, ROUNDUP(ROWS('Rate Change Impact'!$2:127)/36,0))</f>
        <v>0.207929675471204</v>
      </c>
      <c r="K91" s="93">
        <f t="shared" si="19"/>
        <v>45730</v>
      </c>
      <c r="L91" s="94">
        <f t="shared" ca="1" si="20"/>
        <v>18</v>
      </c>
      <c r="M91" s="93">
        <f t="shared" ca="1" si="21"/>
        <v>45809</v>
      </c>
      <c r="N91">
        <f t="shared" ca="1" si="15"/>
        <v>2025</v>
      </c>
      <c r="O91">
        <f t="shared" ca="1" si="24"/>
        <v>6</v>
      </c>
      <c r="P91" s="74">
        <f t="shared" si="13"/>
        <v>38104359.083333336</v>
      </c>
      <c r="Q91" s="74">
        <f t="shared" si="14"/>
        <v>19052179.541666668</v>
      </c>
      <c r="R91">
        <f t="shared" ca="1" si="22"/>
        <v>0</v>
      </c>
      <c r="S91">
        <f t="shared" ca="1" si="16"/>
        <v>0</v>
      </c>
      <c r="T91">
        <f t="shared" ca="1" si="23"/>
        <v>13</v>
      </c>
      <c r="U91" s="73">
        <f t="shared" ca="1" si="17"/>
        <v>0</v>
      </c>
    </row>
    <row r="92" spans="1:21" x14ac:dyDescent="0.25">
      <c r="A92" s="106" t="str">
        <f t="shared" ca="1" si="18"/>
        <v>General_Non-Tenant_2025_7</v>
      </c>
      <c r="B92" cm="1">
        <f t="array" ref="B92">INDEX('Rate Change Impact'!A:A, ROUNDUP(ROWS('Rate Change Impact'!$2:128)/36,0))</f>
        <v>3</v>
      </c>
      <c r="C92" t="str" cm="1">
        <f t="array" ref="C92">INDEX('Rate Change Impact'!B:B, ROUNDUP(ROWS('Rate Change Impact'!$2:128)/36,0))</f>
        <v>General</v>
      </c>
      <c r="D92" t="str" cm="1">
        <f t="array" ref="D92">INDEX('Rate Change Impact'!C:C, ROUNDUP(ROWS('Rate Change Impact'!$2:128)/36,0))</f>
        <v>Non-Tenant</v>
      </c>
      <c r="E92" t="str" cm="1">
        <f t="array" ref="E92">INDEX('Rate Change Impact'!D:D, ROUNDUP(ROWS('Rate Change Impact'!$2:128)/36,0))</f>
        <v>CA</v>
      </c>
      <c r="F92" s="107" cm="1">
        <f t="array" ref="F92">INDEX('Rate Change Impact'!E:E, ROUNDUP(ROWS('Rate Change Impact'!$2:128)/36,0))</f>
        <v>45366</v>
      </c>
      <c r="G92" s="81" cm="1">
        <f t="array" ref="G92">INDEX('Rate Change Impact'!F:F, ROUNDUP(ROWS('Rate Change Impact'!$2:128)/36,0))</f>
        <v>2199071912</v>
      </c>
      <c r="H92" s="81" cm="1">
        <f t="array" ref="H92">INDEX('Rate Change Impact'!G:G, ROUNDUP(ROWS('Rate Change Impact'!$2:128)/36,0))</f>
        <v>2656324221</v>
      </c>
      <c r="I92" s="81" cm="1">
        <f t="array" ref="I92">INDEX('Rate Change Impact'!H:H, ROUNDUP(ROWS('Rate Change Impact'!$2:128)/36,0))</f>
        <v>457252309</v>
      </c>
      <c r="J92" s="95" cm="1">
        <f t="array" ref="J92">INDEX('Rate Change Impact'!I:I, ROUNDUP(ROWS('Rate Change Impact'!$2:128)/36,0))</f>
        <v>0.207929675471204</v>
      </c>
      <c r="K92" s="93">
        <f t="shared" si="19"/>
        <v>45730</v>
      </c>
      <c r="L92" s="94">
        <f t="shared" ca="1" si="20"/>
        <v>19</v>
      </c>
      <c r="M92" s="93">
        <f t="shared" ca="1" si="21"/>
        <v>45839</v>
      </c>
      <c r="N92">
        <f t="shared" ca="1" si="15"/>
        <v>2025</v>
      </c>
      <c r="O92">
        <f t="shared" ca="1" si="24"/>
        <v>7</v>
      </c>
      <c r="P92" s="74">
        <f t="shared" si="13"/>
        <v>38104359.083333336</v>
      </c>
      <c r="Q92" s="74">
        <f t="shared" si="14"/>
        <v>19052179.541666668</v>
      </c>
      <c r="R92">
        <f t="shared" ca="1" si="22"/>
        <v>0</v>
      </c>
      <c r="S92">
        <f t="shared" ca="1" si="16"/>
        <v>0</v>
      </c>
      <c r="T92">
        <f t="shared" ca="1" si="23"/>
        <v>13</v>
      </c>
      <c r="U92" s="73">
        <f t="shared" ca="1" si="17"/>
        <v>0</v>
      </c>
    </row>
    <row r="93" spans="1:21" x14ac:dyDescent="0.25">
      <c r="A93" s="106" t="str">
        <f t="shared" ca="1" si="18"/>
        <v>General_Non-Tenant_2025_8</v>
      </c>
      <c r="B93" cm="1">
        <f t="array" ref="B93">INDEX('Rate Change Impact'!A:A, ROUNDUP(ROWS('Rate Change Impact'!$2:129)/36,0))</f>
        <v>3</v>
      </c>
      <c r="C93" t="str" cm="1">
        <f t="array" ref="C93">INDEX('Rate Change Impact'!B:B, ROUNDUP(ROWS('Rate Change Impact'!$2:129)/36,0))</f>
        <v>General</v>
      </c>
      <c r="D93" t="str" cm="1">
        <f t="array" ref="D93">INDEX('Rate Change Impact'!C:C, ROUNDUP(ROWS('Rate Change Impact'!$2:129)/36,0))</f>
        <v>Non-Tenant</v>
      </c>
      <c r="E93" t="str" cm="1">
        <f t="array" ref="E93">INDEX('Rate Change Impact'!D:D, ROUNDUP(ROWS('Rate Change Impact'!$2:129)/36,0))</f>
        <v>CA</v>
      </c>
      <c r="F93" s="107" cm="1">
        <f t="array" ref="F93">INDEX('Rate Change Impact'!E:E, ROUNDUP(ROWS('Rate Change Impact'!$2:129)/36,0))</f>
        <v>45366</v>
      </c>
      <c r="G93" s="81" cm="1">
        <f t="array" ref="G93">INDEX('Rate Change Impact'!F:F, ROUNDUP(ROWS('Rate Change Impact'!$2:129)/36,0))</f>
        <v>2199071912</v>
      </c>
      <c r="H93" s="81" cm="1">
        <f t="array" ref="H93">INDEX('Rate Change Impact'!G:G, ROUNDUP(ROWS('Rate Change Impact'!$2:129)/36,0))</f>
        <v>2656324221</v>
      </c>
      <c r="I93" s="81" cm="1">
        <f t="array" ref="I93">INDEX('Rate Change Impact'!H:H, ROUNDUP(ROWS('Rate Change Impact'!$2:129)/36,0))</f>
        <v>457252309</v>
      </c>
      <c r="J93" s="95" cm="1">
        <f t="array" ref="J93">INDEX('Rate Change Impact'!I:I, ROUNDUP(ROWS('Rate Change Impact'!$2:129)/36,0))</f>
        <v>0.207929675471204</v>
      </c>
      <c r="K93" s="93">
        <f t="shared" si="19"/>
        <v>45730</v>
      </c>
      <c r="L93" s="94">
        <f t="shared" ca="1" si="20"/>
        <v>20</v>
      </c>
      <c r="M93" s="93">
        <f t="shared" ca="1" si="21"/>
        <v>45870</v>
      </c>
      <c r="N93">
        <f t="shared" ca="1" si="15"/>
        <v>2025</v>
      </c>
      <c r="O93">
        <f t="shared" ca="1" si="24"/>
        <v>8</v>
      </c>
      <c r="P93" s="74">
        <f t="shared" si="13"/>
        <v>38104359.083333336</v>
      </c>
      <c r="Q93" s="74">
        <f t="shared" si="14"/>
        <v>19052179.541666668</v>
      </c>
      <c r="R93">
        <f t="shared" ca="1" si="22"/>
        <v>0</v>
      </c>
      <c r="S93">
        <f t="shared" ca="1" si="16"/>
        <v>0</v>
      </c>
      <c r="T93">
        <f t="shared" ca="1" si="23"/>
        <v>13</v>
      </c>
      <c r="U93" s="73">
        <f t="shared" ca="1" si="17"/>
        <v>0</v>
      </c>
    </row>
    <row r="94" spans="1:21" x14ac:dyDescent="0.25">
      <c r="A94" s="106" t="str">
        <f t="shared" ca="1" si="18"/>
        <v>General_Non-Tenant_2025_9</v>
      </c>
      <c r="B94" cm="1">
        <f t="array" ref="B94">INDEX('Rate Change Impact'!A:A, ROUNDUP(ROWS('Rate Change Impact'!$2:130)/36,0))</f>
        <v>3</v>
      </c>
      <c r="C94" t="str" cm="1">
        <f t="array" ref="C94">INDEX('Rate Change Impact'!B:B, ROUNDUP(ROWS('Rate Change Impact'!$2:130)/36,0))</f>
        <v>General</v>
      </c>
      <c r="D94" t="str" cm="1">
        <f t="array" ref="D94">INDEX('Rate Change Impact'!C:C, ROUNDUP(ROWS('Rate Change Impact'!$2:130)/36,0))</f>
        <v>Non-Tenant</v>
      </c>
      <c r="E94" t="str" cm="1">
        <f t="array" ref="E94">INDEX('Rate Change Impact'!D:D, ROUNDUP(ROWS('Rate Change Impact'!$2:130)/36,0))</f>
        <v>CA</v>
      </c>
      <c r="F94" s="107" cm="1">
        <f t="array" ref="F94">INDEX('Rate Change Impact'!E:E, ROUNDUP(ROWS('Rate Change Impact'!$2:130)/36,0))</f>
        <v>45366</v>
      </c>
      <c r="G94" s="81" cm="1">
        <f t="array" ref="G94">INDEX('Rate Change Impact'!F:F, ROUNDUP(ROWS('Rate Change Impact'!$2:130)/36,0))</f>
        <v>2199071912</v>
      </c>
      <c r="H94" s="81" cm="1">
        <f t="array" ref="H94">INDEX('Rate Change Impact'!G:G, ROUNDUP(ROWS('Rate Change Impact'!$2:130)/36,0))</f>
        <v>2656324221</v>
      </c>
      <c r="I94" s="81" cm="1">
        <f t="array" ref="I94">INDEX('Rate Change Impact'!H:H, ROUNDUP(ROWS('Rate Change Impact'!$2:130)/36,0))</f>
        <v>457252309</v>
      </c>
      <c r="J94" s="95" cm="1">
        <f t="array" ref="J94">INDEX('Rate Change Impact'!I:I, ROUNDUP(ROWS('Rate Change Impact'!$2:130)/36,0))</f>
        <v>0.207929675471204</v>
      </c>
      <c r="K94" s="93">
        <f t="shared" si="19"/>
        <v>45730</v>
      </c>
      <c r="L94" s="94">
        <f t="shared" ca="1" si="20"/>
        <v>21</v>
      </c>
      <c r="M94" s="93">
        <f t="shared" ca="1" si="21"/>
        <v>45901</v>
      </c>
      <c r="N94">
        <f t="shared" ca="1" si="15"/>
        <v>2025</v>
      </c>
      <c r="O94">
        <f t="shared" ca="1" si="24"/>
        <v>9</v>
      </c>
      <c r="P94" s="74">
        <f t="shared" si="13"/>
        <v>38104359.083333336</v>
      </c>
      <c r="Q94" s="74">
        <f t="shared" si="14"/>
        <v>19052179.541666668</v>
      </c>
      <c r="R94">
        <f t="shared" ca="1" si="22"/>
        <v>0</v>
      </c>
      <c r="S94">
        <f t="shared" ca="1" si="16"/>
        <v>0</v>
      </c>
      <c r="T94">
        <f t="shared" ca="1" si="23"/>
        <v>13</v>
      </c>
      <c r="U94" s="73">
        <f t="shared" ca="1" si="17"/>
        <v>0</v>
      </c>
    </row>
    <row r="95" spans="1:21" x14ac:dyDescent="0.25">
      <c r="A95" s="106" t="str">
        <f t="shared" ca="1" si="18"/>
        <v>General_Non-Tenant_2025_10</v>
      </c>
      <c r="B95" cm="1">
        <f t="array" ref="B95">INDEX('Rate Change Impact'!A:A, ROUNDUP(ROWS('Rate Change Impact'!$2:131)/36,0))</f>
        <v>3</v>
      </c>
      <c r="C95" t="str" cm="1">
        <f t="array" ref="C95">INDEX('Rate Change Impact'!B:B, ROUNDUP(ROWS('Rate Change Impact'!$2:131)/36,0))</f>
        <v>General</v>
      </c>
      <c r="D95" t="str" cm="1">
        <f t="array" ref="D95">INDEX('Rate Change Impact'!C:C, ROUNDUP(ROWS('Rate Change Impact'!$2:131)/36,0))</f>
        <v>Non-Tenant</v>
      </c>
      <c r="E95" t="str" cm="1">
        <f t="array" ref="E95">INDEX('Rate Change Impact'!D:D, ROUNDUP(ROWS('Rate Change Impact'!$2:131)/36,0))</f>
        <v>CA</v>
      </c>
      <c r="F95" s="107" cm="1">
        <f t="array" ref="F95">INDEX('Rate Change Impact'!E:E, ROUNDUP(ROWS('Rate Change Impact'!$2:131)/36,0))</f>
        <v>45366</v>
      </c>
      <c r="G95" s="81" cm="1">
        <f t="array" ref="G95">INDEX('Rate Change Impact'!F:F, ROUNDUP(ROWS('Rate Change Impact'!$2:131)/36,0))</f>
        <v>2199071912</v>
      </c>
      <c r="H95" s="81" cm="1">
        <f t="array" ref="H95">INDEX('Rate Change Impact'!G:G, ROUNDUP(ROWS('Rate Change Impact'!$2:131)/36,0))</f>
        <v>2656324221</v>
      </c>
      <c r="I95" s="81" cm="1">
        <f t="array" ref="I95">INDEX('Rate Change Impact'!H:H, ROUNDUP(ROWS('Rate Change Impact'!$2:131)/36,0))</f>
        <v>457252309</v>
      </c>
      <c r="J95" s="95" cm="1">
        <f t="array" ref="J95">INDEX('Rate Change Impact'!I:I, ROUNDUP(ROWS('Rate Change Impact'!$2:131)/36,0))</f>
        <v>0.207929675471204</v>
      </c>
      <c r="K95" s="93">
        <f t="shared" si="19"/>
        <v>45730</v>
      </c>
      <c r="L95" s="94">
        <f t="shared" ca="1" si="20"/>
        <v>22</v>
      </c>
      <c r="M95" s="93">
        <f t="shared" ca="1" si="21"/>
        <v>45931</v>
      </c>
      <c r="N95">
        <f t="shared" ca="1" si="15"/>
        <v>2025</v>
      </c>
      <c r="O95">
        <f t="shared" ca="1" si="24"/>
        <v>10</v>
      </c>
      <c r="P95" s="74">
        <f t="shared" si="13"/>
        <v>38104359.083333336</v>
      </c>
      <c r="Q95" s="74">
        <f t="shared" si="14"/>
        <v>19052179.541666668</v>
      </c>
      <c r="R95">
        <f t="shared" ca="1" si="22"/>
        <v>0</v>
      </c>
      <c r="S95">
        <f t="shared" ca="1" si="16"/>
        <v>0</v>
      </c>
      <c r="T95">
        <f t="shared" ca="1" si="23"/>
        <v>13</v>
      </c>
      <c r="U95" s="73">
        <f t="shared" ca="1" si="17"/>
        <v>0</v>
      </c>
    </row>
    <row r="96" spans="1:21" x14ac:dyDescent="0.25">
      <c r="A96" s="106" t="str">
        <f t="shared" ca="1" si="18"/>
        <v>General_Non-Tenant_2025_11</v>
      </c>
      <c r="B96" cm="1">
        <f t="array" ref="B96">INDEX('Rate Change Impact'!A:A, ROUNDUP(ROWS('Rate Change Impact'!$2:132)/36,0))</f>
        <v>3</v>
      </c>
      <c r="C96" t="str" cm="1">
        <f t="array" ref="C96">INDEX('Rate Change Impact'!B:B, ROUNDUP(ROWS('Rate Change Impact'!$2:132)/36,0))</f>
        <v>General</v>
      </c>
      <c r="D96" t="str" cm="1">
        <f t="array" ref="D96">INDEX('Rate Change Impact'!C:C, ROUNDUP(ROWS('Rate Change Impact'!$2:132)/36,0))</f>
        <v>Non-Tenant</v>
      </c>
      <c r="E96" t="str" cm="1">
        <f t="array" ref="E96">INDEX('Rate Change Impact'!D:D, ROUNDUP(ROWS('Rate Change Impact'!$2:132)/36,0))</f>
        <v>CA</v>
      </c>
      <c r="F96" s="107" cm="1">
        <f t="array" ref="F96">INDEX('Rate Change Impact'!E:E, ROUNDUP(ROWS('Rate Change Impact'!$2:132)/36,0))</f>
        <v>45366</v>
      </c>
      <c r="G96" s="81" cm="1">
        <f t="array" ref="G96">INDEX('Rate Change Impact'!F:F, ROUNDUP(ROWS('Rate Change Impact'!$2:132)/36,0))</f>
        <v>2199071912</v>
      </c>
      <c r="H96" s="81" cm="1">
        <f t="array" ref="H96">INDEX('Rate Change Impact'!G:G, ROUNDUP(ROWS('Rate Change Impact'!$2:132)/36,0))</f>
        <v>2656324221</v>
      </c>
      <c r="I96" s="81" cm="1">
        <f t="array" ref="I96">INDEX('Rate Change Impact'!H:H, ROUNDUP(ROWS('Rate Change Impact'!$2:132)/36,0))</f>
        <v>457252309</v>
      </c>
      <c r="J96" s="95" cm="1">
        <f t="array" ref="J96">INDEX('Rate Change Impact'!I:I, ROUNDUP(ROWS('Rate Change Impact'!$2:132)/36,0))</f>
        <v>0.207929675471204</v>
      </c>
      <c r="K96" s="93">
        <f t="shared" si="19"/>
        <v>45730</v>
      </c>
      <c r="L96" s="94">
        <f t="shared" ca="1" si="20"/>
        <v>23</v>
      </c>
      <c r="M96" s="93">
        <f t="shared" ca="1" si="21"/>
        <v>45962</v>
      </c>
      <c r="N96">
        <f t="shared" ca="1" si="15"/>
        <v>2025</v>
      </c>
      <c r="O96">
        <f t="shared" ca="1" si="24"/>
        <v>11</v>
      </c>
      <c r="P96" s="74">
        <f t="shared" si="13"/>
        <v>38104359.083333336</v>
      </c>
      <c r="Q96" s="74">
        <f t="shared" si="14"/>
        <v>19052179.541666668</v>
      </c>
      <c r="R96">
        <f t="shared" ca="1" si="22"/>
        <v>0</v>
      </c>
      <c r="S96">
        <f t="shared" ca="1" si="16"/>
        <v>0</v>
      </c>
      <c r="T96">
        <f t="shared" ca="1" si="23"/>
        <v>13</v>
      </c>
      <c r="U96" s="73">
        <f t="shared" ca="1" si="17"/>
        <v>0</v>
      </c>
    </row>
    <row r="97" spans="1:21" x14ac:dyDescent="0.25">
      <c r="A97" s="106" t="str">
        <f t="shared" ca="1" si="18"/>
        <v>General_Non-Tenant_2025_12</v>
      </c>
      <c r="B97" cm="1">
        <f t="array" ref="B97">INDEX('Rate Change Impact'!A:A, ROUNDUP(ROWS('Rate Change Impact'!$2:133)/36,0))</f>
        <v>3</v>
      </c>
      <c r="C97" t="str" cm="1">
        <f t="array" ref="C97">INDEX('Rate Change Impact'!B:B, ROUNDUP(ROWS('Rate Change Impact'!$2:133)/36,0))</f>
        <v>General</v>
      </c>
      <c r="D97" t="str" cm="1">
        <f t="array" ref="D97">INDEX('Rate Change Impact'!C:C, ROUNDUP(ROWS('Rate Change Impact'!$2:133)/36,0))</f>
        <v>Non-Tenant</v>
      </c>
      <c r="E97" t="str" cm="1">
        <f t="array" ref="E97">INDEX('Rate Change Impact'!D:D, ROUNDUP(ROWS('Rate Change Impact'!$2:133)/36,0))</f>
        <v>CA</v>
      </c>
      <c r="F97" s="107" cm="1">
        <f t="array" ref="F97">INDEX('Rate Change Impact'!E:E, ROUNDUP(ROWS('Rate Change Impact'!$2:133)/36,0))</f>
        <v>45366</v>
      </c>
      <c r="G97" s="81" cm="1">
        <f t="array" ref="G97">INDEX('Rate Change Impact'!F:F, ROUNDUP(ROWS('Rate Change Impact'!$2:133)/36,0))</f>
        <v>2199071912</v>
      </c>
      <c r="H97" s="81" cm="1">
        <f t="array" ref="H97">INDEX('Rate Change Impact'!G:G, ROUNDUP(ROWS('Rate Change Impact'!$2:133)/36,0))</f>
        <v>2656324221</v>
      </c>
      <c r="I97" s="81" cm="1">
        <f t="array" ref="I97">INDEX('Rate Change Impact'!H:H, ROUNDUP(ROWS('Rate Change Impact'!$2:133)/36,0))</f>
        <v>457252309</v>
      </c>
      <c r="J97" s="95" cm="1">
        <f t="array" ref="J97">INDEX('Rate Change Impact'!I:I, ROUNDUP(ROWS('Rate Change Impact'!$2:133)/36,0))</f>
        <v>0.207929675471204</v>
      </c>
      <c r="K97" s="93">
        <f t="shared" si="19"/>
        <v>45730</v>
      </c>
      <c r="L97" s="94">
        <f t="shared" ca="1" si="20"/>
        <v>24</v>
      </c>
      <c r="M97" s="93">
        <f t="shared" ca="1" si="21"/>
        <v>45992</v>
      </c>
      <c r="N97">
        <f t="shared" ca="1" si="15"/>
        <v>2025</v>
      </c>
      <c r="O97">
        <f t="shared" ca="1" si="24"/>
        <v>12</v>
      </c>
      <c r="P97" s="74">
        <f t="shared" si="13"/>
        <v>38104359.083333336</v>
      </c>
      <c r="Q97" s="74">
        <f t="shared" si="14"/>
        <v>19052179.541666668</v>
      </c>
      <c r="R97">
        <f t="shared" ca="1" si="22"/>
        <v>0</v>
      </c>
      <c r="S97">
        <f t="shared" ca="1" si="16"/>
        <v>0</v>
      </c>
      <c r="T97">
        <f t="shared" ca="1" si="23"/>
        <v>13</v>
      </c>
      <c r="U97" s="73">
        <f t="shared" ca="1" si="17"/>
        <v>0</v>
      </c>
    </row>
    <row r="98" spans="1:21" x14ac:dyDescent="0.25">
      <c r="A98" s="106" t="str">
        <f t="shared" ca="1" si="18"/>
        <v>General_Non-Tenant_2026_1</v>
      </c>
      <c r="B98" cm="1">
        <f t="array" ref="B98">INDEX('Rate Change Impact'!A:A, ROUNDUP(ROWS('Rate Change Impact'!$2:134)/36,0))</f>
        <v>3</v>
      </c>
      <c r="C98" t="str" cm="1">
        <f t="array" ref="C98">INDEX('Rate Change Impact'!B:B, ROUNDUP(ROWS('Rate Change Impact'!$2:134)/36,0))</f>
        <v>General</v>
      </c>
      <c r="D98" t="str" cm="1">
        <f t="array" ref="D98">INDEX('Rate Change Impact'!C:C, ROUNDUP(ROWS('Rate Change Impact'!$2:134)/36,0))</f>
        <v>Non-Tenant</v>
      </c>
      <c r="E98" t="str" cm="1">
        <f t="array" ref="E98">INDEX('Rate Change Impact'!D:D, ROUNDUP(ROWS('Rate Change Impact'!$2:134)/36,0))</f>
        <v>CA</v>
      </c>
      <c r="F98" s="107" cm="1">
        <f t="array" ref="F98">INDEX('Rate Change Impact'!E:E, ROUNDUP(ROWS('Rate Change Impact'!$2:134)/36,0))</f>
        <v>45366</v>
      </c>
      <c r="G98" s="81" cm="1">
        <f t="array" ref="G98">INDEX('Rate Change Impact'!F:F, ROUNDUP(ROWS('Rate Change Impact'!$2:134)/36,0))</f>
        <v>2199071912</v>
      </c>
      <c r="H98" s="81" cm="1">
        <f t="array" ref="H98">INDEX('Rate Change Impact'!G:G, ROUNDUP(ROWS('Rate Change Impact'!$2:134)/36,0))</f>
        <v>2656324221</v>
      </c>
      <c r="I98" s="81" cm="1">
        <f t="array" ref="I98">INDEX('Rate Change Impact'!H:H, ROUNDUP(ROWS('Rate Change Impact'!$2:134)/36,0))</f>
        <v>457252309</v>
      </c>
      <c r="J98" s="95" cm="1">
        <f t="array" ref="J98">INDEX('Rate Change Impact'!I:I, ROUNDUP(ROWS('Rate Change Impact'!$2:134)/36,0))</f>
        <v>0.207929675471204</v>
      </c>
      <c r="K98" s="93">
        <f t="shared" si="19"/>
        <v>45730</v>
      </c>
      <c r="L98" s="94">
        <f t="shared" ca="1" si="20"/>
        <v>25</v>
      </c>
      <c r="M98" s="93">
        <f t="shared" ca="1" si="21"/>
        <v>46023</v>
      </c>
      <c r="N98">
        <f t="shared" ca="1" si="15"/>
        <v>2026</v>
      </c>
      <c r="O98">
        <f t="shared" ca="1" si="24"/>
        <v>1</v>
      </c>
      <c r="P98" s="74">
        <f t="shared" si="13"/>
        <v>38104359.083333336</v>
      </c>
      <c r="Q98" s="74">
        <f t="shared" si="14"/>
        <v>19052179.541666668</v>
      </c>
      <c r="R98">
        <f t="shared" ca="1" si="22"/>
        <v>0</v>
      </c>
      <c r="S98">
        <f t="shared" ca="1" si="16"/>
        <v>0</v>
      </c>
      <c r="T98">
        <f t="shared" ca="1" si="23"/>
        <v>13</v>
      </c>
      <c r="U98" s="73">
        <f t="shared" ca="1" si="17"/>
        <v>0</v>
      </c>
    </row>
    <row r="99" spans="1:21" x14ac:dyDescent="0.25">
      <c r="A99" s="106" t="str">
        <f t="shared" ca="1" si="18"/>
        <v>General_Non-Tenant_2026_2</v>
      </c>
      <c r="B99" cm="1">
        <f t="array" ref="B99">INDEX('Rate Change Impact'!A:A, ROUNDUP(ROWS('Rate Change Impact'!$2:135)/36,0))</f>
        <v>3</v>
      </c>
      <c r="C99" t="str" cm="1">
        <f t="array" ref="C99">INDEX('Rate Change Impact'!B:B, ROUNDUP(ROWS('Rate Change Impact'!$2:135)/36,0))</f>
        <v>General</v>
      </c>
      <c r="D99" t="str" cm="1">
        <f t="array" ref="D99">INDEX('Rate Change Impact'!C:C, ROUNDUP(ROWS('Rate Change Impact'!$2:135)/36,0))</f>
        <v>Non-Tenant</v>
      </c>
      <c r="E99" t="str" cm="1">
        <f t="array" ref="E99">INDEX('Rate Change Impact'!D:D, ROUNDUP(ROWS('Rate Change Impact'!$2:135)/36,0))</f>
        <v>CA</v>
      </c>
      <c r="F99" s="107" cm="1">
        <f t="array" ref="F99">INDEX('Rate Change Impact'!E:E, ROUNDUP(ROWS('Rate Change Impact'!$2:135)/36,0))</f>
        <v>45366</v>
      </c>
      <c r="G99" s="81" cm="1">
        <f t="array" ref="G99">INDEX('Rate Change Impact'!F:F, ROUNDUP(ROWS('Rate Change Impact'!$2:135)/36,0))</f>
        <v>2199071912</v>
      </c>
      <c r="H99" s="81" cm="1">
        <f t="array" ref="H99">INDEX('Rate Change Impact'!G:G, ROUNDUP(ROWS('Rate Change Impact'!$2:135)/36,0))</f>
        <v>2656324221</v>
      </c>
      <c r="I99" s="81" cm="1">
        <f t="array" ref="I99">INDEX('Rate Change Impact'!H:H, ROUNDUP(ROWS('Rate Change Impact'!$2:135)/36,0))</f>
        <v>457252309</v>
      </c>
      <c r="J99" s="95" cm="1">
        <f t="array" ref="J99">INDEX('Rate Change Impact'!I:I, ROUNDUP(ROWS('Rate Change Impact'!$2:135)/36,0))</f>
        <v>0.207929675471204</v>
      </c>
      <c r="K99" s="93">
        <f t="shared" si="19"/>
        <v>45730</v>
      </c>
      <c r="L99" s="94">
        <f t="shared" ca="1" si="20"/>
        <v>26</v>
      </c>
      <c r="M99" s="93">
        <f t="shared" ca="1" si="21"/>
        <v>46054</v>
      </c>
      <c r="N99">
        <f t="shared" ca="1" si="15"/>
        <v>2026</v>
      </c>
      <c r="O99">
        <f t="shared" ca="1" si="24"/>
        <v>2</v>
      </c>
      <c r="P99" s="74">
        <f t="shared" si="13"/>
        <v>38104359.083333336</v>
      </c>
      <c r="Q99" s="74">
        <f t="shared" si="14"/>
        <v>19052179.541666668</v>
      </c>
      <c r="R99">
        <f t="shared" ca="1" si="22"/>
        <v>0</v>
      </c>
      <c r="S99">
        <f t="shared" ca="1" si="16"/>
        <v>0</v>
      </c>
      <c r="T99">
        <f t="shared" ca="1" si="23"/>
        <v>13</v>
      </c>
      <c r="U99" s="73">
        <f t="shared" ca="1" si="17"/>
        <v>0</v>
      </c>
    </row>
    <row r="100" spans="1:21" x14ac:dyDescent="0.25">
      <c r="A100" s="106" t="str">
        <f t="shared" ca="1" si="18"/>
        <v>General_Non-Tenant_2026_3</v>
      </c>
      <c r="B100" cm="1">
        <f t="array" ref="B100">INDEX('Rate Change Impact'!A:A, ROUNDUP(ROWS('Rate Change Impact'!$2:136)/36,0))</f>
        <v>3</v>
      </c>
      <c r="C100" t="str" cm="1">
        <f t="array" ref="C100">INDEX('Rate Change Impact'!B:B, ROUNDUP(ROWS('Rate Change Impact'!$2:136)/36,0))</f>
        <v>General</v>
      </c>
      <c r="D100" t="str" cm="1">
        <f t="array" ref="D100">INDEX('Rate Change Impact'!C:C, ROUNDUP(ROWS('Rate Change Impact'!$2:136)/36,0))</f>
        <v>Non-Tenant</v>
      </c>
      <c r="E100" t="str" cm="1">
        <f t="array" ref="E100">INDEX('Rate Change Impact'!D:D, ROUNDUP(ROWS('Rate Change Impact'!$2:136)/36,0))</f>
        <v>CA</v>
      </c>
      <c r="F100" s="107" cm="1">
        <f t="array" ref="F100">INDEX('Rate Change Impact'!E:E, ROUNDUP(ROWS('Rate Change Impact'!$2:136)/36,0))</f>
        <v>45366</v>
      </c>
      <c r="G100" s="81" cm="1">
        <f t="array" ref="G100">INDEX('Rate Change Impact'!F:F, ROUNDUP(ROWS('Rate Change Impact'!$2:136)/36,0))</f>
        <v>2199071912</v>
      </c>
      <c r="H100" s="81" cm="1">
        <f t="array" ref="H100">INDEX('Rate Change Impact'!G:G, ROUNDUP(ROWS('Rate Change Impact'!$2:136)/36,0))</f>
        <v>2656324221</v>
      </c>
      <c r="I100" s="81" cm="1">
        <f t="array" ref="I100">INDEX('Rate Change Impact'!H:H, ROUNDUP(ROWS('Rate Change Impact'!$2:136)/36,0))</f>
        <v>457252309</v>
      </c>
      <c r="J100" s="95" cm="1">
        <f t="array" ref="J100">INDEX('Rate Change Impact'!I:I, ROUNDUP(ROWS('Rate Change Impact'!$2:136)/36,0))</f>
        <v>0.207929675471204</v>
      </c>
      <c r="K100" s="93">
        <f t="shared" si="19"/>
        <v>45730</v>
      </c>
      <c r="L100" s="94">
        <f t="shared" ca="1" si="20"/>
        <v>27</v>
      </c>
      <c r="M100" s="93">
        <f t="shared" ca="1" si="21"/>
        <v>46082</v>
      </c>
      <c r="N100">
        <f t="shared" ca="1" si="15"/>
        <v>2026</v>
      </c>
      <c r="O100">
        <f t="shared" ca="1" si="24"/>
        <v>3</v>
      </c>
      <c r="P100" s="74">
        <f t="shared" si="13"/>
        <v>38104359.083333336</v>
      </c>
      <c r="Q100" s="74">
        <f t="shared" si="14"/>
        <v>19052179.541666668</v>
      </c>
      <c r="R100">
        <f t="shared" ca="1" si="22"/>
        <v>0</v>
      </c>
      <c r="S100">
        <f t="shared" ca="1" si="16"/>
        <v>0</v>
      </c>
      <c r="T100">
        <f t="shared" ca="1" si="23"/>
        <v>13</v>
      </c>
      <c r="U100" s="73">
        <f t="shared" ca="1" si="17"/>
        <v>0</v>
      </c>
    </row>
    <row r="101" spans="1:21" x14ac:dyDescent="0.25">
      <c r="A101" s="106" t="str">
        <f t="shared" ca="1" si="18"/>
        <v>General_Non-Tenant_2026_4</v>
      </c>
      <c r="B101" cm="1">
        <f t="array" ref="B101">INDEX('Rate Change Impact'!A:A, ROUNDUP(ROWS('Rate Change Impact'!$2:137)/36,0))</f>
        <v>3</v>
      </c>
      <c r="C101" t="str" cm="1">
        <f t="array" ref="C101">INDEX('Rate Change Impact'!B:B, ROUNDUP(ROWS('Rate Change Impact'!$2:137)/36,0))</f>
        <v>General</v>
      </c>
      <c r="D101" t="str" cm="1">
        <f t="array" ref="D101">INDEX('Rate Change Impact'!C:C, ROUNDUP(ROWS('Rate Change Impact'!$2:137)/36,0))</f>
        <v>Non-Tenant</v>
      </c>
      <c r="E101" t="str" cm="1">
        <f t="array" ref="E101">INDEX('Rate Change Impact'!D:D, ROUNDUP(ROWS('Rate Change Impact'!$2:137)/36,0))</f>
        <v>CA</v>
      </c>
      <c r="F101" s="107" cm="1">
        <f t="array" ref="F101">INDEX('Rate Change Impact'!E:E, ROUNDUP(ROWS('Rate Change Impact'!$2:137)/36,0))</f>
        <v>45366</v>
      </c>
      <c r="G101" s="81" cm="1">
        <f t="array" ref="G101">INDEX('Rate Change Impact'!F:F, ROUNDUP(ROWS('Rate Change Impact'!$2:137)/36,0))</f>
        <v>2199071912</v>
      </c>
      <c r="H101" s="81" cm="1">
        <f t="array" ref="H101">INDEX('Rate Change Impact'!G:G, ROUNDUP(ROWS('Rate Change Impact'!$2:137)/36,0))</f>
        <v>2656324221</v>
      </c>
      <c r="I101" s="81" cm="1">
        <f t="array" ref="I101">INDEX('Rate Change Impact'!H:H, ROUNDUP(ROWS('Rate Change Impact'!$2:137)/36,0))</f>
        <v>457252309</v>
      </c>
      <c r="J101" s="95" cm="1">
        <f t="array" ref="J101">INDEX('Rate Change Impact'!I:I, ROUNDUP(ROWS('Rate Change Impact'!$2:137)/36,0))</f>
        <v>0.207929675471204</v>
      </c>
      <c r="K101" s="93">
        <f t="shared" si="19"/>
        <v>45730</v>
      </c>
      <c r="L101" s="94">
        <f t="shared" ca="1" si="20"/>
        <v>28</v>
      </c>
      <c r="M101" s="93">
        <f t="shared" ca="1" si="21"/>
        <v>46113</v>
      </c>
      <c r="N101">
        <f t="shared" ca="1" si="15"/>
        <v>2026</v>
      </c>
      <c r="O101">
        <f t="shared" ca="1" si="24"/>
        <v>4</v>
      </c>
      <c r="P101" s="74">
        <f t="shared" si="13"/>
        <v>38104359.083333336</v>
      </c>
      <c r="Q101" s="74">
        <f t="shared" si="14"/>
        <v>19052179.541666668</v>
      </c>
      <c r="R101">
        <f t="shared" ca="1" si="22"/>
        <v>0</v>
      </c>
      <c r="S101">
        <f t="shared" ca="1" si="16"/>
        <v>0</v>
      </c>
      <c r="T101">
        <f t="shared" ca="1" si="23"/>
        <v>13</v>
      </c>
      <c r="U101" s="73">
        <f t="shared" ca="1" si="17"/>
        <v>0</v>
      </c>
    </row>
    <row r="102" spans="1:21" x14ac:dyDescent="0.25">
      <c r="A102" s="106" t="str">
        <f t="shared" ca="1" si="18"/>
        <v>General_Non-Tenant_2026_5</v>
      </c>
      <c r="B102" cm="1">
        <f t="array" ref="B102">INDEX('Rate Change Impact'!A:A, ROUNDUP(ROWS('Rate Change Impact'!$2:138)/36,0))</f>
        <v>3</v>
      </c>
      <c r="C102" t="str" cm="1">
        <f t="array" ref="C102">INDEX('Rate Change Impact'!B:B, ROUNDUP(ROWS('Rate Change Impact'!$2:138)/36,0))</f>
        <v>General</v>
      </c>
      <c r="D102" t="str" cm="1">
        <f t="array" ref="D102">INDEX('Rate Change Impact'!C:C, ROUNDUP(ROWS('Rate Change Impact'!$2:138)/36,0))</f>
        <v>Non-Tenant</v>
      </c>
      <c r="E102" t="str" cm="1">
        <f t="array" ref="E102">INDEX('Rate Change Impact'!D:D, ROUNDUP(ROWS('Rate Change Impact'!$2:138)/36,0))</f>
        <v>CA</v>
      </c>
      <c r="F102" s="107" cm="1">
        <f t="array" ref="F102">INDEX('Rate Change Impact'!E:E, ROUNDUP(ROWS('Rate Change Impact'!$2:138)/36,0))</f>
        <v>45366</v>
      </c>
      <c r="G102" s="81" cm="1">
        <f t="array" ref="G102">INDEX('Rate Change Impact'!F:F, ROUNDUP(ROWS('Rate Change Impact'!$2:138)/36,0))</f>
        <v>2199071912</v>
      </c>
      <c r="H102" s="81" cm="1">
        <f t="array" ref="H102">INDEX('Rate Change Impact'!G:G, ROUNDUP(ROWS('Rate Change Impact'!$2:138)/36,0))</f>
        <v>2656324221</v>
      </c>
      <c r="I102" s="81" cm="1">
        <f t="array" ref="I102">INDEX('Rate Change Impact'!H:H, ROUNDUP(ROWS('Rate Change Impact'!$2:138)/36,0))</f>
        <v>457252309</v>
      </c>
      <c r="J102" s="95" cm="1">
        <f t="array" ref="J102">INDEX('Rate Change Impact'!I:I, ROUNDUP(ROWS('Rate Change Impact'!$2:138)/36,0))</f>
        <v>0.207929675471204</v>
      </c>
      <c r="K102" s="93">
        <f t="shared" si="19"/>
        <v>45730</v>
      </c>
      <c r="L102" s="94">
        <f t="shared" ca="1" si="20"/>
        <v>29</v>
      </c>
      <c r="M102" s="93">
        <f t="shared" ca="1" si="21"/>
        <v>46143</v>
      </c>
      <c r="N102">
        <f t="shared" ca="1" si="15"/>
        <v>2026</v>
      </c>
      <c r="O102">
        <f t="shared" ca="1" si="24"/>
        <v>5</v>
      </c>
      <c r="P102" s="74">
        <f t="shared" si="13"/>
        <v>38104359.083333336</v>
      </c>
      <c r="Q102" s="74">
        <f t="shared" si="14"/>
        <v>19052179.541666668</v>
      </c>
      <c r="R102">
        <f t="shared" ca="1" si="22"/>
        <v>0</v>
      </c>
      <c r="S102">
        <f t="shared" ca="1" si="16"/>
        <v>0</v>
      </c>
      <c r="T102">
        <f t="shared" ca="1" si="23"/>
        <v>13</v>
      </c>
      <c r="U102" s="73">
        <f t="shared" ca="1" si="17"/>
        <v>0</v>
      </c>
    </row>
    <row r="103" spans="1:21" x14ac:dyDescent="0.25">
      <c r="A103" s="106" t="str">
        <f t="shared" ca="1" si="18"/>
        <v>General_Non-Tenant_2026_6</v>
      </c>
      <c r="B103" cm="1">
        <f t="array" ref="B103">INDEX('Rate Change Impact'!A:A, ROUNDUP(ROWS('Rate Change Impact'!$2:139)/36,0))</f>
        <v>3</v>
      </c>
      <c r="C103" t="str" cm="1">
        <f t="array" ref="C103">INDEX('Rate Change Impact'!B:B, ROUNDUP(ROWS('Rate Change Impact'!$2:139)/36,0))</f>
        <v>General</v>
      </c>
      <c r="D103" t="str" cm="1">
        <f t="array" ref="D103">INDEX('Rate Change Impact'!C:C, ROUNDUP(ROWS('Rate Change Impact'!$2:139)/36,0))</f>
        <v>Non-Tenant</v>
      </c>
      <c r="E103" t="str" cm="1">
        <f t="array" ref="E103">INDEX('Rate Change Impact'!D:D, ROUNDUP(ROWS('Rate Change Impact'!$2:139)/36,0))</f>
        <v>CA</v>
      </c>
      <c r="F103" s="107" cm="1">
        <f t="array" ref="F103">INDEX('Rate Change Impact'!E:E, ROUNDUP(ROWS('Rate Change Impact'!$2:139)/36,0))</f>
        <v>45366</v>
      </c>
      <c r="G103" s="81" cm="1">
        <f t="array" ref="G103">INDEX('Rate Change Impact'!F:F, ROUNDUP(ROWS('Rate Change Impact'!$2:139)/36,0))</f>
        <v>2199071912</v>
      </c>
      <c r="H103" s="81" cm="1">
        <f t="array" ref="H103">INDEX('Rate Change Impact'!G:G, ROUNDUP(ROWS('Rate Change Impact'!$2:139)/36,0))</f>
        <v>2656324221</v>
      </c>
      <c r="I103" s="81" cm="1">
        <f t="array" ref="I103">INDEX('Rate Change Impact'!H:H, ROUNDUP(ROWS('Rate Change Impact'!$2:139)/36,0))</f>
        <v>457252309</v>
      </c>
      <c r="J103" s="95" cm="1">
        <f t="array" ref="J103">INDEX('Rate Change Impact'!I:I, ROUNDUP(ROWS('Rate Change Impact'!$2:139)/36,0))</f>
        <v>0.207929675471204</v>
      </c>
      <c r="K103" s="93">
        <f t="shared" si="19"/>
        <v>45730</v>
      </c>
      <c r="L103" s="94">
        <f t="shared" ca="1" si="20"/>
        <v>30</v>
      </c>
      <c r="M103" s="93">
        <f t="shared" ca="1" si="21"/>
        <v>46174</v>
      </c>
      <c r="N103">
        <f t="shared" ca="1" si="15"/>
        <v>2026</v>
      </c>
      <c r="O103">
        <f t="shared" ca="1" si="24"/>
        <v>6</v>
      </c>
      <c r="P103" s="74">
        <f t="shared" si="13"/>
        <v>38104359.083333336</v>
      </c>
      <c r="Q103" s="74">
        <f t="shared" si="14"/>
        <v>19052179.541666668</v>
      </c>
      <c r="R103">
        <f t="shared" ca="1" si="22"/>
        <v>0</v>
      </c>
      <c r="S103">
        <f t="shared" ca="1" si="16"/>
        <v>0</v>
      </c>
      <c r="T103">
        <f t="shared" ca="1" si="23"/>
        <v>13</v>
      </c>
      <c r="U103" s="73">
        <f t="shared" ca="1" si="17"/>
        <v>0</v>
      </c>
    </row>
    <row r="104" spans="1:21" x14ac:dyDescent="0.25">
      <c r="A104" s="106" t="str">
        <f t="shared" ca="1" si="18"/>
        <v>General_Non-Tenant_2026_7</v>
      </c>
      <c r="B104" cm="1">
        <f t="array" ref="B104">INDEX('Rate Change Impact'!A:A, ROUNDUP(ROWS('Rate Change Impact'!$2:140)/36,0))</f>
        <v>3</v>
      </c>
      <c r="C104" t="str" cm="1">
        <f t="array" ref="C104">INDEX('Rate Change Impact'!B:B, ROUNDUP(ROWS('Rate Change Impact'!$2:140)/36,0))</f>
        <v>General</v>
      </c>
      <c r="D104" t="str" cm="1">
        <f t="array" ref="D104">INDEX('Rate Change Impact'!C:C, ROUNDUP(ROWS('Rate Change Impact'!$2:140)/36,0))</f>
        <v>Non-Tenant</v>
      </c>
      <c r="E104" t="str" cm="1">
        <f t="array" ref="E104">INDEX('Rate Change Impact'!D:D, ROUNDUP(ROWS('Rate Change Impact'!$2:140)/36,0))</f>
        <v>CA</v>
      </c>
      <c r="F104" s="107" cm="1">
        <f t="array" ref="F104">INDEX('Rate Change Impact'!E:E, ROUNDUP(ROWS('Rate Change Impact'!$2:140)/36,0))</f>
        <v>45366</v>
      </c>
      <c r="G104" s="81" cm="1">
        <f t="array" ref="G104">INDEX('Rate Change Impact'!F:F, ROUNDUP(ROWS('Rate Change Impact'!$2:140)/36,0))</f>
        <v>2199071912</v>
      </c>
      <c r="H104" s="81" cm="1">
        <f t="array" ref="H104">INDEX('Rate Change Impact'!G:G, ROUNDUP(ROWS('Rate Change Impact'!$2:140)/36,0))</f>
        <v>2656324221</v>
      </c>
      <c r="I104" s="81" cm="1">
        <f t="array" ref="I104">INDEX('Rate Change Impact'!H:H, ROUNDUP(ROWS('Rate Change Impact'!$2:140)/36,0))</f>
        <v>457252309</v>
      </c>
      <c r="J104" s="95" cm="1">
        <f t="array" ref="J104">INDEX('Rate Change Impact'!I:I, ROUNDUP(ROWS('Rate Change Impact'!$2:140)/36,0))</f>
        <v>0.207929675471204</v>
      </c>
      <c r="K104" s="93">
        <f t="shared" si="19"/>
        <v>45730</v>
      </c>
      <c r="L104" s="94">
        <f t="shared" ca="1" si="20"/>
        <v>31</v>
      </c>
      <c r="M104" s="93">
        <f t="shared" ca="1" si="21"/>
        <v>46204</v>
      </c>
      <c r="N104">
        <f t="shared" ca="1" si="15"/>
        <v>2026</v>
      </c>
      <c r="O104">
        <f t="shared" ca="1" si="24"/>
        <v>7</v>
      </c>
      <c r="P104" s="74">
        <f t="shared" si="13"/>
        <v>38104359.083333336</v>
      </c>
      <c r="Q104" s="74">
        <f t="shared" si="14"/>
        <v>19052179.541666668</v>
      </c>
      <c r="R104">
        <f t="shared" ca="1" si="22"/>
        <v>0</v>
      </c>
      <c r="S104">
        <f t="shared" ca="1" si="16"/>
        <v>0</v>
      </c>
      <c r="T104">
        <f t="shared" ca="1" si="23"/>
        <v>13</v>
      </c>
      <c r="U104" s="73">
        <f t="shared" ca="1" si="17"/>
        <v>0</v>
      </c>
    </row>
    <row r="105" spans="1:21" x14ac:dyDescent="0.25">
      <c r="A105" s="106" t="str">
        <f t="shared" ca="1" si="18"/>
        <v>General_Non-Tenant_2026_8</v>
      </c>
      <c r="B105" cm="1">
        <f t="array" ref="B105">INDEX('Rate Change Impact'!A:A, ROUNDUP(ROWS('Rate Change Impact'!$2:141)/36,0))</f>
        <v>3</v>
      </c>
      <c r="C105" t="str" cm="1">
        <f t="array" ref="C105">INDEX('Rate Change Impact'!B:B, ROUNDUP(ROWS('Rate Change Impact'!$2:141)/36,0))</f>
        <v>General</v>
      </c>
      <c r="D105" t="str" cm="1">
        <f t="array" ref="D105">INDEX('Rate Change Impact'!C:C, ROUNDUP(ROWS('Rate Change Impact'!$2:141)/36,0))</f>
        <v>Non-Tenant</v>
      </c>
      <c r="E105" t="str" cm="1">
        <f t="array" ref="E105">INDEX('Rate Change Impact'!D:D, ROUNDUP(ROWS('Rate Change Impact'!$2:141)/36,0))</f>
        <v>CA</v>
      </c>
      <c r="F105" s="107" cm="1">
        <f t="array" ref="F105">INDEX('Rate Change Impact'!E:E, ROUNDUP(ROWS('Rate Change Impact'!$2:141)/36,0))</f>
        <v>45366</v>
      </c>
      <c r="G105" s="81" cm="1">
        <f t="array" ref="G105">INDEX('Rate Change Impact'!F:F, ROUNDUP(ROWS('Rate Change Impact'!$2:141)/36,0))</f>
        <v>2199071912</v>
      </c>
      <c r="H105" s="81" cm="1">
        <f t="array" ref="H105">INDEX('Rate Change Impact'!G:G, ROUNDUP(ROWS('Rate Change Impact'!$2:141)/36,0))</f>
        <v>2656324221</v>
      </c>
      <c r="I105" s="81" cm="1">
        <f t="array" ref="I105">INDEX('Rate Change Impact'!H:H, ROUNDUP(ROWS('Rate Change Impact'!$2:141)/36,0))</f>
        <v>457252309</v>
      </c>
      <c r="J105" s="95" cm="1">
        <f t="array" ref="J105">INDEX('Rate Change Impact'!I:I, ROUNDUP(ROWS('Rate Change Impact'!$2:141)/36,0))</f>
        <v>0.207929675471204</v>
      </c>
      <c r="K105" s="93">
        <f t="shared" si="19"/>
        <v>45730</v>
      </c>
      <c r="L105" s="94">
        <f t="shared" ca="1" si="20"/>
        <v>32</v>
      </c>
      <c r="M105" s="93">
        <f t="shared" ca="1" si="21"/>
        <v>46235</v>
      </c>
      <c r="N105">
        <f t="shared" ca="1" si="15"/>
        <v>2026</v>
      </c>
      <c r="O105">
        <f t="shared" ca="1" si="24"/>
        <v>8</v>
      </c>
      <c r="P105" s="74">
        <f t="shared" si="13"/>
        <v>38104359.083333336</v>
      </c>
      <c r="Q105" s="74">
        <f t="shared" si="14"/>
        <v>19052179.541666668</v>
      </c>
      <c r="R105">
        <f t="shared" ca="1" si="22"/>
        <v>0</v>
      </c>
      <c r="S105">
        <f t="shared" ca="1" si="16"/>
        <v>0</v>
      </c>
      <c r="T105">
        <f t="shared" ca="1" si="23"/>
        <v>13</v>
      </c>
      <c r="U105" s="73">
        <f t="shared" ca="1" si="17"/>
        <v>0</v>
      </c>
    </row>
    <row r="106" spans="1:21" x14ac:dyDescent="0.25">
      <c r="A106" s="106" t="str">
        <f t="shared" ca="1" si="18"/>
        <v>General_Non-Tenant_2026_9</v>
      </c>
      <c r="B106" cm="1">
        <f t="array" ref="B106">INDEX('Rate Change Impact'!A:A, ROUNDUP(ROWS('Rate Change Impact'!$2:142)/36,0))</f>
        <v>3</v>
      </c>
      <c r="C106" t="str" cm="1">
        <f t="array" ref="C106">INDEX('Rate Change Impact'!B:B, ROUNDUP(ROWS('Rate Change Impact'!$2:142)/36,0))</f>
        <v>General</v>
      </c>
      <c r="D106" t="str" cm="1">
        <f t="array" ref="D106">INDEX('Rate Change Impact'!C:C, ROUNDUP(ROWS('Rate Change Impact'!$2:142)/36,0))</f>
        <v>Non-Tenant</v>
      </c>
      <c r="E106" t="str" cm="1">
        <f t="array" ref="E106">INDEX('Rate Change Impact'!D:D, ROUNDUP(ROWS('Rate Change Impact'!$2:142)/36,0))</f>
        <v>CA</v>
      </c>
      <c r="F106" s="107" cm="1">
        <f t="array" ref="F106">INDEX('Rate Change Impact'!E:E, ROUNDUP(ROWS('Rate Change Impact'!$2:142)/36,0))</f>
        <v>45366</v>
      </c>
      <c r="G106" s="81" cm="1">
        <f t="array" ref="G106">INDEX('Rate Change Impact'!F:F, ROUNDUP(ROWS('Rate Change Impact'!$2:142)/36,0))</f>
        <v>2199071912</v>
      </c>
      <c r="H106" s="81" cm="1">
        <f t="array" ref="H106">INDEX('Rate Change Impact'!G:G, ROUNDUP(ROWS('Rate Change Impact'!$2:142)/36,0))</f>
        <v>2656324221</v>
      </c>
      <c r="I106" s="81" cm="1">
        <f t="array" ref="I106">INDEX('Rate Change Impact'!H:H, ROUNDUP(ROWS('Rate Change Impact'!$2:142)/36,0))</f>
        <v>457252309</v>
      </c>
      <c r="J106" s="95" cm="1">
        <f t="array" ref="J106">INDEX('Rate Change Impact'!I:I, ROUNDUP(ROWS('Rate Change Impact'!$2:142)/36,0))</f>
        <v>0.207929675471204</v>
      </c>
      <c r="K106" s="93">
        <f t="shared" si="19"/>
        <v>45730</v>
      </c>
      <c r="L106" s="94">
        <f t="shared" ca="1" si="20"/>
        <v>33</v>
      </c>
      <c r="M106" s="93">
        <f t="shared" ca="1" si="21"/>
        <v>46266</v>
      </c>
      <c r="N106">
        <f t="shared" ca="1" si="15"/>
        <v>2026</v>
      </c>
      <c r="O106">
        <f t="shared" ca="1" si="24"/>
        <v>9</v>
      </c>
      <c r="P106" s="74">
        <f t="shared" si="13"/>
        <v>38104359.083333336</v>
      </c>
      <c r="Q106" s="74">
        <f t="shared" si="14"/>
        <v>19052179.541666668</v>
      </c>
      <c r="R106">
        <f t="shared" ca="1" si="22"/>
        <v>0</v>
      </c>
      <c r="S106">
        <f t="shared" ca="1" si="16"/>
        <v>0</v>
      </c>
      <c r="T106">
        <f t="shared" ca="1" si="23"/>
        <v>13</v>
      </c>
      <c r="U106" s="73">
        <f t="shared" ca="1" si="17"/>
        <v>0</v>
      </c>
    </row>
    <row r="107" spans="1:21" x14ac:dyDescent="0.25">
      <c r="A107" s="106" t="str">
        <f t="shared" ca="1" si="18"/>
        <v>General_Non-Tenant_2026_10</v>
      </c>
      <c r="B107" cm="1">
        <f t="array" ref="B107">INDEX('Rate Change Impact'!A:A, ROUNDUP(ROWS('Rate Change Impact'!$2:143)/36,0))</f>
        <v>3</v>
      </c>
      <c r="C107" t="str" cm="1">
        <f t="array" ref="C107">INDEX('Rate Change Impact'!B:B, ROUNDUP(ROWS('Rate Change Impact'!$2:143)/36,0))</f>
        <v>General</v>
      </c>
      <c r="D107" t="str" cm="1">
        <f t="array" ref="D107">INDEX('Rate Change Impact'!C:C, ROUNDUP(ROWS('Rate Change Impact'!$2:143)/36,0))</f>
        <v>Non-Tenant</v>
      </c>
      <c r="E107" t="str" cm="1">
        <f t="array" ref="E107">INDEX('Rate Change Impact'!D:D, ROUNDUP(ROWS('Rate Change Impact'!$2:143)/36,0))</f>
        <v>CA</v>
      </c>
      <c r="F107" s="107" cm="1">
        <f t="array" ref="F107">INDEX('Rate Change Impact'!E:E, ROUNDUP(ROWS('Rate Change Impact'!$2:143)/36,0))</f>
        <v>45366</v>
      </c>
      <c r="G107" s="81" cm="1">
        <f t="array" ref="G107">INDEX('Rate Change Impact'!F:F, ROUNDUP(ROWS('Rate Change Impact'!$2:143)/36,0))</f>
        <v>2199071912</v>
      </c>
      <c r="H107" s="81" cm="1">
        <f t="array" ref="H107">INDEX('Rate Change Impact'!G:G, ROUNDUP(ROWS('Rate Change Impact'!$2:143)/36,0))</f>
        <v>2656324221</v>
      </c>
      <c r="I107" s="81" cm="1">
        <f t="array" ref="I107">INDEX('Rate Change Impact'!H:H, ROUNDUP(ROWS('Rate Change Impact'!$2:143)/36,0))</f>
        <v>457252309</v>
      </c>
      <c r="J107" s="95" cm="1">
        <f t="array" ref="J107">INDEX('Rate Change Impact'!I:I, ROUNDUP(ROWS('Rate Change Impact'!$2:143)/36,0))</f>
        <v>0.207929675471204</v>
      </c>
      <c r="K107" s="93">
        <f t="shared" si="19"/>
        <v>45730</v>
      </c>
      <c r="L107" s="94">
        <f t="shared" ca="1" si="20"/>
        <v>34</v>
      </c>
      <c r="M107" s="93">
        <f t="shared" ca="1" si="21"/>
        <v>46296</v>
      </c>
      <c r="N107">
        <f t="shared" ca="1" si="15"/>
        <v>2026</v>
      </c>
      <c r="O107">
        <f t="shared" ca="1" si="24"/>
        <v>10</v>
      </c>
      <c r="P107" s="74">
        <f t="shared" si="13"/>
        <v>38104359.083333336</v>
      </c>
      <c r="Q107" s="74">
        <f t="shared" si="14"/>
        <v>19052179.541666668</v>
      </c>
      <c r="R107">
        <f t="shared" ca="1" si="22"/>
        <v>0</v>
      </c>
      <c r="S107">
        <f t="shared" ca="1" si="16"/>
        <v>0</v>
      </c>
      <c r="T107">
        <f t="shared" ca="1" si="23"/>
        <v>13</v>
      </c>
      <c r="U107" s="73">
        <f t="shared" ca="1" si="17"/>
        <v>0</v>
      </c>
    </row>
    <row r="108" spans="1:21" x14ac:dyDescent="0.25">
      <c r="A108" s="106" t="str">
        <f t="shared" ca="1" si="18"/>
        <v>General_Non-Tenant_2026_11</v>
      </c>
      <c r="B108" cm="1">
        <f t="array" ref="B108">INDEX('Rate Change Impact'!A:A, ROUNDUP(ROWS('Rate Change Impact'!$2:144)/36,0))</f>
        <v>3</v>
      </c>
      <c r="C108" t="str" cm="1">
        <f t="array" ref="C108">INDEX('Rate Change Impact'!B:B, ROUNDUP(ROWS('Rate Change Impact'!$2:144)/36,0))</f>
        <v>General</v>
      </c>
      <c r="D108" t="str" cm="1">
        <f t="array" ref="D108">INDEX('Rate Change Impact'!C:C, ROUNDUP(ROWS('Rate Change Impact'!$2:144)/36,0))</f>
        <v>Non-Tenant</v>
      </c>
      <c r="E108" t="str" cm="1">
        <f t="array" ref="E108">INDEX('Rate Change Impact'!D:D, ROUNDUP(ROWS('Rate Change Impact'!$2:144)/36,0))</f>
        <v>CA</v>
      </c>
      <c r="F108" s="107" cm="1">
        <f t="array" ref="F108">INDEX('Rate Change Impact'!E:E, ROUNDUP(ROWS('Rate Change Impact'!$2:144)/36,0))</f>
        <v>45366</v>
      </c>
      <c r="G108" s="81" cm="1">
        <f t="array" ref="G108">INDEX('Rate Change Impact'!F:F, ROUNDUP(ROWS('Rate Change Impact'!$2:144)/36,0))</f>
        <v>2199071912</v>
      </c>
      <c r="H108" s="81" cm="1">
        <f t="array" ref="H108">INDEX('Rate Change Impact'!G:G, ROUNDUP(ROWS('Rate Change Impact'!$2:144)/36,0))</f>
        <v>2656324221</v>
      </c>
      <c r="I108" s="81" cm="1">
        <f t="array" ref="I108">INDEX('Rate Change Impact'!H:H, ROUNDUP(ROWS('Rate Change Impact'!$2:144)/36,0))</f>
        <v>457252309</v>
      </c>
      <c r="J108" s="95" cm="1">
        <f t="array" ref="J108">INDEX('Rate Change Impact'!I:I, ROUNDUP(ROWS('Rate Change Impact'!$2:144)/36,0))</f>
        <v>0.207929675471204</v>
      </c>
      <c r="K108" s="93">
        <f t="shared" si="19"/>
        <v>45730</v>
      </c>
      <c r="L108" s="94">
        <f t="shared" ca="1" si="20"/>
        <v>35</v>
      </c>
      <c r="M108" s="93">
        <f t="shared" ca="1" si="21"/>
        <v>46327</v>
      </c>
      <c r="N108">
        <f t="shared" ca="1" si="15"/>
        <v>2026</v>
      </c>
      <c r="O108">
        <f t="shared" ca="1" si="24"/>
        <v>11</v>
      </c>
      <c r="P108" s="74">
        <f t="shared" si="13"/>
        <v>38104359.083333336</v>
      </c>
      <c r="Q108" s="74">
        <f t="shared" si="14"/>
        <v>19052179.541666668</v>
      </c>
      <c r="R108">
        <f t="shared" ca="1" si="22"/>
        <v>0</v>
      </c>
      <c r="S108">
        <f t="shared" ca="1" si="16"/>
        <v>0</v>
      </c>
      <c r="T108">
        <f t="shared" ca="1" si="23"/>
        <v>13</v>
      </c>
      <c r="U108" s="73">
        <f t="shared" ca="1" si="17"/>
        <v>0</v>
      </c>
    </row>
    <row r="109" spans="1:21" x14ac:dyDescent="0.25">
      <c r="A109" s="106" t="str">
        <f t="shared" ca="1" si="18"/>
        <v>General_Non-Tenant_2026_12</v>
      </c>
      <c r="B109" cm="1">
        <f t="array" ref="B109">INDEX('Rate Change Impact'!A:A, ROUNDUP(ROWS('Rate Change Impact'!$2:145)/36,0))</f>
        <v>3</v>
      </c>
      <c r="C109" t="str" cm="1">
        <f t="array" ref="C109">INDEX('Rate Change Impact'!B:B, ROUNDUP(ROWS('Rate Change Impact'!$2:145)/36,0))</f>
        <v>General</v>
      </c>
      <c r="D109" t="str" cm="1">
        <f t="array" ref="D109">INDEX('Rate Change Impact'!C:C, ROUNDUP(ROWS('Rate Change Impact'!$2:145)/36,0))</f>
        <v>Non-Tenant</v>
      </c>
      <c r="E109" t="str" cm="1">
        <f t="array" ref="E109">INDEX('Rate Change Impact'!D:D, ROUNDUP(ROWS('Rate Change Impact'!$2:145)/36,0))</f>
        <v>CA</v>
      </c>
      <c r="F109" s="107" cm="1">
        <f t="array" ref="F109">INDEX('Rate Change Impact'!E:E, ROUNDUP(ROWS('Rate Change Impact'!$2:145)/36,0))</f>
        <v>45366</v>
      </c>
      <c r="G109" s="81" cm="1">
        <f t="array" ref="G109">INDEX('Rate Change Impact'!F:F, ROUNDUP(ROWS('Rate Change Impact'!$2:145)/36,0))</f>
        <v>2199071912</v>
      </c>
      <c r="H109" s="81" cm="1">
        <f t="array" ref="H109">INDEX('Rate Change Impact'!G:G, ROUNDUP(ROWS('Rate Change Impact'!$2:145)/36,0))</f>
        <v>2656324221</v>
      </c>
      <c r="I109" s="81" cm="1">
        <f t="array" ref="I109">INDEX('Rate Change Impact'!H:H, ROUNDUP(ROWS('Rate Change Impact'!$2:145)/36,0))</f>
        <v>457252309</v>
      </c>
      <c r="J109" s="95" cm="1">
        <f t="array" ref="J109">INDEX('Rate Change Impact'!I:I, ROUNDUP(ROWS('Rate Change Impact'!$2:145)/36,0))</f>
        <v>0.207929675471204</v>
      </c>
      <c r="K109" s="93">
        <f t="shared" si="19"/>
        <v>45730</v>
      </c>
      <c r="L109" s="94">
        <f t="shared" ca="1" si="20"/>
        <v>36</v>
      </c>
      <c r="M109" s="93">
        <f t="shared" ca="1" si="21"/>
        <v>46357</v>
      </c>
      <c r="N109">
        <f t="shared" ca="1" si="15"/>
        <v>2026</v>
      </c>
      <c r="O109">
        <f t="shared" ca="1" si="24"/>
        <v>12</v>
      </c>
      <c r="P109" s="74">
        <f t="shared" si="13"/>
        <v>38104359.083333336</v>
      </c>
      <c r="Q109" s="74">
        <f t="shared" si="14"/>
        <v>19052179.541666668</v>
      </c>
      <c r="R109">
        <f t="shared" ca="1" si="22"/>
        <v>0</v>
      </c>
      <c r="S109">
        <f t="shared" ca="1" si="16"/>
        <v>0</v>
      </c>
      <c r="T109">
        <f t="shared" ca="1" si="23"/>
        <v>13</v>
      </c>
      <c r="U109" s="73">
        <f t="shared" ca="1" si="17"/>
        <v>0</v>
      </c>
    </row>
    <row r="110" spans="1:21" x14ac:dyDescent="0.25">
      <c r="A110" s="106" t="str">
        <f t="shared" ca="1" si="18"/>
        <v>General_Non-Tenant_2024_1</v>
      </c>
      <c r="B110" cm="1">
        <f t="array" ref="B110">INDEX('Rate Change Impact'!A:A, ROUNDUP(ROWS('Rate Change Impact'!$2:146)/36,0))</f>
        <v>4</v>
      </c>
      <c r="C110" t="str" cm="1">
        <f t="array" ref="C110">INDEX('Rate Change Impact'!B:B, ROUNDUP(ROWS('Rate Change Impact'!$2:146)/36,0))</f>
        <v>General</v>
      </c>
      <c r="D110" t="str" cm="1">
        <f t="array" ref="D110">INDEX('Rate Change Impact'!C:C, ROUNDUP(ROWS('Rate Change Impact'!$2:146)/36,0))</f>
        <v>Non-Tenant</v>
      </c>
      <c r="E110" t="str" cm="1">
        <f t="array" ref="E110">INDEX('Rate Change Impact'!D:D, ROUNDUP(ROWS('Rate Change Impact'!$2:146)/36,0))</f>
        <v>CA</v>
      </c>
      <c r="F110" s="107" cm="1">
        <f t="array" ref="F110">INDEX('Rate Change Impact'!E:E, ROUNDUP(ROWS('Rate Change Impact'!$2:146)/36,0))</f>
        <v>45474</v>
      </c>
      <c r="G110" s="81" cm="1">
        <f t="array" ref="G110">INDEX('Rate Change Impact'!F:F, ROUNDUP(ROWS('Rate Change Impact'!$2:146)/36,0))</f>
        <v>2766410488</v>
      </c>
      <c r="H110" s="81" cm="1">
        <f t="array" ref="H110">INDEX('Rate Change Impact'!G:G, ROUNDUP(ROWS('Rate Change Impact'!$2:146)/36,0))</f>
        <v>2766410488</v>
      </c>
      <c r="I110" s="81" cm="1">
        <f t="array" ref="I110">INDEX('Rate Change Impact'!H:H, ROUNDUP(ROWS('Rate Change Impact'!$2:146)/36,0))</f>
        <v>0</v>
      </c>
      <c r="J110" s="95" cm="1">
        <f t="array" ref="J110">INDEX('Rate Change Impact'!I:I, ROUNDUP(ROWS('Rate Change Impact'!$2:146)/36,0))</f>
        <v>0</v>
      </c>
      <c r="K110" s="93">
        <f t="shared" si="19"/>
        <v>45838</v>
      </c>
      <c r="L110" s="94">
        <f t="shared" ca="1" si="20"/>
        <v>1</v>
      </c>
      <c r="M110" s="93">
        <f t="shared" ca="1" si="21"/>
        <v>45292</v>
      </c>
      <c r="N110">
        <f t="shared" ca="1" si="15"/>
        <v>2024</v>
      </c>
      <c r="O110">
        <f t="shared" ca="1" si="24"/>
        <v>1</v>
      </c>
      <c r="P110" s="74">
        <f t="shared" si="13"/>
        <v>0</v>
      </c>
      <c r="Q110" s="74">
        <f t="shared" si="14"/>
        <v>0</v>
      </c>
      <c r="R110">
        <f t="shared" ca="1" si="22"/>
        <v>0</v>
      </c>
      <c r="S110">
        <f t="shared" ca="1" si="16"/>
        <v>0</v>
      </c>
      <c r="T110">
        <f t="shared" ca="1" si="23"/>
        <v>12</v>
      </c>
      <c r="U110" s="73">
        <f t="shared" ca="1" si="17"/>
        <v>0</v>
      </c>
    </row>
    <row r="111" spans="1:21" x14ac:dyDescent="0.25">
      <c r="A111" s="106" t="str">
        <f t="shared" ca="1" si="18"/>
        <v>General_Non-Tenant_2024_2</v>
      </c>
      <c r="B111" cm="1">
        <f t="array" ref="B111">INDEX('Rate Change Impact'!A:A, ROUNDUP(ROWS('Rate Change Impact'!$2:147)/36,0))</f>
        <v>4</v>
      </c>
      <c r="C111" t="str" cm="1">
        <f t="array" ref="C111">INDEX('Rate Change Impact'!B:B, ROUNDUP(ROWS('Rate Change Impact'!$2:147)/36,0))</f>
        <v>General</v>
      </c>
      <c r="D111" t="str" cm="1">
        <f t="array" ref="D111">INDEX('Rate Change Impact'!C:C, ROUNDUP(ROWS('Rate Change Impact'!$2:147)/36,0))</f>
        <v>Non-Tenant</v>
      </c>
      <c r="E111" t="str" cm="1">
        <f t="array" ref="E111">INDEX('Rate Change Impact'!D:D, ROUNDUP(ROWS('Rate Change Impact'!$2:147)/36,0))</f>
        <v>CA</v>
      </c>
      <c r="F111" s="107" cm="1">
        <f t="array" ref="F111">INDEX('Rate Change Impact'!E:E, ROUNDUP(ROWS('Rate Change Impact'!$2:147)/36,0))</f>
        <v>45474</v>
      </c>
      <c r="G111" s="81" cm="1">
        <f t="array" ref="G111">INDEX('Rate Change Impact'!F:F, ROUNDUP(ROWS('Rate Change Impact'!$2:147)/36,0))</f>
        <v>2766410488</v>
      </c>
      <c r="H111" s="81" cm="1">
        <f t="array" ref="H111">INDEX('Rate Change Impact'!G:G, ROUNDUP(ROWS('Rate Change Impact'!$2:147)/36,0))</f>
        <v>2766410488</v>
      </c>
      <c r="I111" s="81" cm="1">
        <f t="array" ref="I111">INDEX('Rate Change Impact'!H:H, ROUNDUP(ROWS('Rate Change Impact'!$2:147)/36,0))</f>
        <v>0</v>
      </c>
      <c r="J111" s="95" cm="1">
        <f t="array" ref="J111">INDEX('Rate Change Impact'!I:I, ROUNDUP(ROWS('Rate Change Impact'!$2:147)/36,0))</f>
        <v>0</v>
      </c>
      <c r="K111" s="93">
        <f t="shared" si="19"/>
        <v>45838</v>
      </c>
      <c r="L111" s="94">
        <f t="shared" ca="1" si="20"/>
        <v>2</v>
      </c>
      <c r="M111" s="93">
        <f t="shared" ca="1" si="21"/>
        <v>45323</v>
      </c>
      <c r="N111">
        <f t="shared" ca="1" si="15"/>
        <v>2024</v>
      </c>
      <c r="O111">
        <f t="shared" ca="1" si="24"/>
        <v>2</v>
      </c>
      <c r="P111" s="74">
        <f t="shared" si="13"/>
        <v>0</v>
      </c>
      <c r="Q111" s="74">
        <f t="shared" si="14"/>
        <v>0</v>
      </c>
      <c r="R111">
        <f t="shared" ca="1" si="22"/>
        <v>0</v>
      </c>
      <c r="S111">
        <f t="shared" ca="1" si="16"/>
        <v>0</v>
      </c>
      <c r="T111">
        <f t="shared" ca="1" si="23"/>
        <v>12</v>
      </c>
      <c r="U111" s="73">
        <f t="shared" ca="1" si="17"/>
        <v>0</v>
      </c>
    </row>
    <row r="112" spans="1:21" x14ac:dyDescent="0.25">
      <c r="A112" s="106" t="str">
        <f t="shared" ca="1" si="18"/>
        <v>General_Non-Tenant_2024_3</v>
      </c>
      <c r="B112" cm="1">
        <f t="array" ref="B112">INDEX('Rate Change Impact'!A:A, ROUNDUP(ROWS('Rate Change Impact'!$2:148)/36,0))</f>
        <v>4</v>
      </c>
      <c r="C112" t="str" cm="1">
        <f t="array" ref="C112">INDEX('Rate Change Impact'!B:B, ROUNDUP(ROWS('Rate Change Impact'!$2:148)/36,0))</f>
        <v>General</v>
      </c>
      <c r="D112" t="str" cm="1">
        <f t="array" ref="D112">INDEX('Rate Change Impact'!C:C, ROUNDUP(ROWS('Rate Change Impact'!$2:148)/36,0))</f>
        <v>Non-Tenant</v>
      </c>
      <c r="E112" t="str" cm="1">
        <f t="array" ref="E112">INDEX('Rate Change Impact'!D:D, ROUNDUP(ROWS('Rate Change Impact'!$2:148)/36,0))</f>
        <v>CA</v>
      </c>
      <c r="F112" s="107" cm="1">
        <f t="array" ref="F112">INDEX('Rate Change Impact'!E:E, ROUNDUP(ROWS('Rate Change Impact'!$2:148)/36,0))</f>
        <v>45474</v>
      </c>
      <c r="G112" s="81" cm="1">
        <f t="array" ref="G112">INDEX('Rate Change Impact'!F:F, ROUNDUP(ROWS('Rate Change Impact'!$2:148)/36,0))</f>
        <v>2766410488</v>
      </c>
      <c r="H112" s="81" cm="1">
        <f t="array" ref="H112">INDEX('Rate Change Impact'!G:G, ROUNDUP(ROWS('Rate Change Impact'!$2:148)/36,0))</f>
        <v>2766410488</v>
      </c>
      <c r="I112" s="81" cm="1">
        <f t="array" ref="I112">INDEX('Rate Change Impact'!H:H, ROUNDUP(ROWS('Rate Change Impact'!$2:148)/36,0))</f>
        <v>0</v>
      </c>
      <c r="J112" s="95" cm="1">
        <f t="array" ref="J112">INDEX('Rate Change Impact'!I:I, ROUNDUP(ROWS('Rate Change Impact'!$2:148)/36,0))</f>
        <v>0</v>
      </c>
      <c r="K112" s="93">
        <f t="shared" si="19"/>
        <v>45838</v>
      </c>
      <c r="L112" s="94">
        <f t="shared" ca="1" si="20"/>
        <v>3</v>
      </c>
      <c r="M112" s="93">
        <f t="shared" ca="1" si="21"/>
        <v>45352</v>
      </c>
      <c r="N112">
        <f t="shared" ca="1" si="15"/>
        <v>2024</v>
      </c>
      <c r="O112">
        <f t="shared" ca="1" si="24"/>
        <v>3</v>
      </c>
      <c r="P112" s="74">
        <f t="shared" si="13"/>
        <v>0</v>
      </c>
      <c r="Q112" s="74">
        <f t="shared" si="14"/>
        <v>0</v>
      </c>
      <c r="R112">
        <f t="shared" ca="1" si="22"/>
        <v>0</v>
      </c>
      <c r="S112">
        <f t="shared" ca="1" si="16"/>
        <v>0</v>
      </c>
      <c r="T112">
        <f t="shared" ca="1" si="23"/>
        <v>12</v>
      </c>
      <c r="U112" s="73">
        <f t="shared" ca="1" si="17"/>
        <v>0</v>
      </c>
    </row>
    <row r="113" spans="1:21" x14ac:dyDescent="0.25">
      <c r="A113" s="106" t="str">
        <f t="shared" ca="1" si="18"/>
        <v>General_Non-Tenant_2024_4</v>
      </c>
      <c r="B113" cm="1">
        <f t="array" ref="B113">INDEX('Rate Change Impact'!A:A, ROUNDUP(ROWS('Rate Change Impact'!$2:149)/36,0))</f>
        <v>4</v>
      </c>
      <c r="C113" t="str" cm="1">
        <f t="array" ref="C113">INDEX('Rate Change Impact'!B:B, ROUNDUP(ROWS('Rate Change Impact'!$2:149)/36,0))</f>
        <v>General</v>
      </c>
      <c r="D113" t="str" cm="1">
        <f t="array" ref="D113">INDEX('Rate Change Impact'!C:C, ROUNDUP(ROWS('Rate Change Impact'!$2:149)/36,0))</f>
        <v>Non-Tenant</v>
      </c>
      <c r="E113" t="str" cm="1">
        <f t="array" ref="E113">INDEX('Rate Change Impact'!D:D, ROUNDUP(ROWS('Rate Change Impact'!$2:149)/36,0))</f>
        <v>CA</v>
      </c>
      <c r="F113" s="107" cm="1">
        <f t="array" ref="F113">INDEX('Rate Change Impact'!E:E, ROUNDUP(ROWS('Rate Change Impact'!$2:149)/36,0))</f>
        <v>45474</v>
      </c>
      <c r="G113" s="81" cm="1">
        <f t="array" ref="G113">INDEX('Rate Change Impact'!F:F, ROUNDUP(ROWS('Rate Change Impact'!$2:149)/36,0))</f>
        <v>2766410488</v>
      </c>
      <c r="H113" s="81" cm="1">
        <f t="array" ref="H113">INDEX('Rate Change Impact'!G:G, ROUNDUP(ROWS('Rate Change Impact'!$2:149)/36,0))</f>
        <v>2766410488</v>
      </c>
      <c r="I113" s="81" cm="1">
        <f t="array" ref="I113">INDEX('Rate Change Impact'!H:H, ROUNDUP(ROWS('Rate Change Impact'!$2:149)/36,0))</f>
        <v>0</v>
      </c>
      <c r="J113" s="95" cm="1">
        <f t="array" ref="J113">INDEX('Rate Change Impact'!I:I, ROUNDUP(ROWS('Rate Change Impact'!$2:149)/36,0))</f>
        <v>0</v>
      </c>
      <c r="K113" s="93">
        <f t="shared" si="19"/>
        <v>45838</v>
      </c>
      <c r="L113" s="94">
        <f t="shared" ca="1" si="20"/>
        <v>4</v>
      </c>
      <c r="M113" s="93">
        <f t="shared" ca="1" si="21"/>
        <v>45383</v>
      </c>
      <c r="N113">
        <f t="shared" ca="1" si="15"/>
        <v>2024</v>
      </c>
      <c r="O113">
        <f t="shared" ca="1" si="24"/>
        <v>4</v>
      </c>
      <c r="P113" s="74">
        <f t="shared" si="13"/>
        <v>0</v>
      </c>
      <c r="Q113" s="74">
        <f t="shared" si="14"/>
        <v>0</v>
      </c>
      <c r="R113">
        <f t="shared" ca="1" si="22"/>
        <v>0</v>
      </c>
      <c r="S113">
        <f t="shared" ca="1" si="16"/>
        <v>0</v>
      </c>
      <c r="T113">
        <f t="shared" ca="1" si="23"/>
        <v>12</v>
      </c>
      <c r="U113" s="73">
        <f t="shared" ca="1" si="17"/>
        <v>0</v>
      </c>
    </row>
    <row r="114" spans="1:21" x14ac:dyDescent="0.25">
      <c r="A114" s="106" t="str">
        <f t="shared" ca="1" si="18"/>
        <v>General_Non-Tenant_2024_5</v>
      </c>
      <c r="B114" cm="1">
        <f t="array" ref="B114">INDEX('Rate Change Impact'!A:A, ROUNDUP(ROWS('Rate Change Impact'!$2:150)/36,0))</f>
        <v>4</v>
      </c>
      <c r="C114" t="str" cm="1">
        <f t="array" ref="C114">INDEX('Rate Change Impact'!B:B, ROUNDUP(ROWS('Rate Change Impact'!$2:150)/36,0))</f>
        <v>General</v>
      </c>
      <c r="D114" t="str" cm="1">
        <f t="array" ref="D114">INDEX('Rate Change Impact'!C:C, ROUNDUP(ROWS('Rate Change Impact'!$2:150)/36,0))</f>
        <v>Non-Tenant</v>
      </c>
      <c r="E114" t="str" cm="1">
        <f t="array" ref="E114">INDEX('Rate Change Impact'!D:D, ROUNDUP(ROWS('Rate Change Impact'!$2:150)/36,0))</f>
        <v>CA</v>
      </c>
      <c r="F114" s="107" cm="1">
        <f t="array" ref="F114">INDEX('Rate Change Impact'!E:E, ROUNDUP(ROWS('Rate Change Impact'!$2:150)/36,0))</f>
        <v>45474</v>
      </c>
      <c r="G114" s="81" cm="1">
        <f t="array" ref="G114">INDEX('Rate Change Impact'!F:F, ROUNDUP(ROWS('Rate Change Impact'!$2:150)/36,0))</f>
        <v>2766410488</v>
      </c>
      <c r="H114" s="81" cm="1">
        <f t="array" ref="H114">INDEX('Rate Change Impact'!G:G, ROUNDUP(ROWS('Rate Change Impact'!$2:150)/36,0))</f>
        <v>2766410488</v>
      </c>
      <c r="I114" s="81" cm="1">
        <f t="array" ref="I114">INDEX('Rate Change Impact'!H:H, ROUNDUP(ROWS('Rate Change Impact'!$2:150)/36,0))</f>
        <v>0</v>
      </c>
      <c r="J114" s="95" cm="1">
        <f t="array" ref="J114">INDEX('Rate Change Impact'!I:I, ROUNDUP(ROWS('Rate Change Impact'!$2:150)/36,0))</f>
        <v>0</v>
      </c>
      <c r="K114" s="93">
        <f t="shared" si="19"/>
        <v>45838</v>
      </c>
      <c r="L114" s="94">
        <f t="shared" ca="1" si="20"/>
        <v>5</v>
      </c>
      <c r="M114" s="93">
        <f t="shared" ca="1" si="21"/>
        <v>45413</v>
      </c>
      <c r="N114">
        <f t="shared" ca="1" si="15"/>
        <v>2024</v>
      </c>
      <c r="O114">
        <f t="shared" ca="1" si="24"/>
        <v>5</v>
      </c>
      <c r="P114" s="74">
        <f t="shared" si="13"/>
        <v>0</v>
      </c>
      <c r="Q114" s="74">
        <f t="shared" si="14"/>
        <v>0</v>
      </c>
      <c r="R114">
        <f t="shared" ca="1" si="22"/>
        <v>0</v>
      </c>
      <c r="S114">
        <f t="shared" ca="1" si="16"/>
        <v>0</v>
      </c>
      <c r="T114">
        <f t="shared" ca="1" si="23"/>
        <v>12</v>
      </c>
      <c r="U114" s="73">
        <f t="shared" ca="1" si="17"/>
        <v>0</v>
      </c>
    </row>
    <row r="115" spans="1:21" x14ac:dyDescent="0.25">
      <c r="A115" s="106" t="str">
        <f t="shared" ca="1" si="18"/>
        <v>General_Non-Tenant_2024_6</v>
      </c>
      <c r="B115" cm="1">
        <f t="array" ref="B115">INDEX('Rate Change Impact'!A:A, ROUNDUP(ROWS('Rate Change Impact'!$2:151)/36,0))</f>
        <v>4</v>
      </c>
      <c r="C115" t="str" cm="1">
        <f t="array" ref="C115">INDEX('Rate Change Impact'!B:B, ROUNDUP(ROWS('Rate Change Impact'!$2:151)/36,0))</f>
        <v>General</v>
      </c>
      <c r="D115" t="str" cm="1">
        <f t="array" ref="D115">INDEX('Rate Change Impact'!C:C, ROUNDUP(ROWS('Rate Change Impact'!$2:151)/36,0))</f>
        <v>Non-Tenant</v>
      </c>
      <c r="E115" t="str" cm="1">
        <f t="array" ref="E115">INDEX('Rate Change Impact'!D:D, ROUNDUP(ROWS('Rate Change Impact'!$2:151)/36,0))</f>
        <v>CA</v>
      </c>
      <c r="F115" s="107" cm="1">
        <f t="array" ref="F115">INDEX('Rate Change Impact'!E:E, ROUNDUP(ROWS('Rate Change Impact'!$2:151)/36,0))</f>
        <v>45474</v>
      </c>
      <c r="G115" s="81" cm="1">
        <f t="array" ref="G115">INDEX('Rate Change Impact'!F:F, ROUNDUP(ROWS('Rate Change Impact'!$2:151)/36,0))</f>
        <v>2766410488</v>
      </c>
      <c r="H115" s="81" cm="1">
        <f t="array" ref="H115">INDEX('Rate Change Impact'!G:G, ROUNDUP(ROWS('Rate Change Impact'!$2:151)/36,0))</f>
        <v>2766410488</v>
      </c>
      <c r="I115" s="81" cm="1">
        <f t="array" ref="I115">INDEX('Rate Change Impact'!H:H, ROUNDUP(ROWS('Rate Change Impact'!$2:151)/36,0))</f>
        <v>0</v>
      </c>
      <c r="J115" s="95" cm="1">
        <f t="array" ref="J115">INDEX('Rate Change Impact'!I:I, ROUNDUP(ROWS('Rate Change Impact'!$2:151)/36,0))</f>
        <v>0</v>
      </c>
      <c r="K115" s="93">
        <f t="shared" si="19"/>
        <v>45838</v>
      </c>
      <c r="L115" s="94">
        <f t="shared" ca="1" si="20"/>
        <v>6</v>
      </c>
      <c r="M115" s="93">
        <f t="shared" ca="1" si="21"/>
        <v>45444</v>
      </c>
      <c r="N115">
        <f t="shared" ca="1" si="15"/>
        <v>2024</v>
      </c>
      <c r="O115">
        <f t="shared" ca="1" si="24"/>
        <v>6</v>
      </c>
      <c r="P115" s="74">
        <f t="shared" si="13"/>
        <v>0</v>
      </c>
      <c r="Q115" s="74">
        <f t="shared" si="14"/>
        <v>0</v>
      </c>
      <c r="R115">
        <f t="shared" ca="1" si="22"/>
        <v>0</v>
      </c>
      <c r="S115">
        <f t="shared" ca="1" si="16"/>
        <v>0</v>
      </c>
      <c r="T115">
        <f t="shared" ca="1" si="23"/>
        <v>12</v>
      </c>
      <c r="U115" s="73">
        <f t="shared" ca="1" si="17"/>
        <v>0</v>
      </c>
    </row>
    <row r="116" spans="1:21" x14ac:dyDescent="0.25">
      <c r="A116" s="106" t="str">
        <f t="shared" ca="1" si="18"/>
        <v>General_Non-Tenant_2024_7</v>
      </c>
      <c r="B116" cm="1">
        <f t="array" ref="B116">INDEX('Rate Change Impact'!A:A, ROUNDUP(ROWS('Rate Change Impact'!$2:152)/36,0))</f>
        <v>4</v>
      </c>
      <c r="C116" t="str" cm="1">
        <f t="array" ref="C116">INDEX('Rate Change Impact'!B:B, ROUNDUP(ROWS('Rate Change Impact'!$2:152)/36,0))</f>
        <v>General</v>
      </c>
      <c r="D116" t="str" cm="1">
        <f t="array" ref="D116">INDEX('Rate Change Impact'!C:C, ROUNDUP(ROWS('Rate Change Impact'!$2:152)/36,0))</f>
        <v>Non-Tenant</v>
      </c>
      <c r="E116" t="str" cm="1">
        <f t="array" ref="E116">INDEX('Rate Change Impact'!D:D, ROUNDUP(ROWS('Rate Change Impact'!$2:152)/36,0))</f>
        <v>CA</v>
      </c>
      <c r="F116" s="107" cm="1">
        <f t="array" ref="F116">INDEX('Rate Change Impact'!E:E, ROUNDUP(ROWS('Rate Change Impact'!$2:152)/36,0))</f>
        <v>45474</v>
      </c>
      <c r="G116" s="81" cm="1">
        <f t="array" ref="G116">INDEX('Rate Change Impact'!F:F, ROUNDUP(ROWS('Rate Change Impact'!$2:152)/36,0))</f>
        <v>2766410488</v>
      </c>
      <c r="H116" s="81" cm="1">
        <f t="array" ref="H116">INDEX('Rate Change Impact'!G:G, ROUNDUP(ROWS('Rate Change Impact'!$2:152)/36,0))</f>
        <v>2766410488</v>
      </c>
      <c r="I116" s="81" cm="1">
        <f t="array" ref="I116">INDEX('Rate Change Impact'!H:H, ROUNDUP(ROWS('Rate Change Impact'!$2:152)/36,0))</f>
        <v>0</v>
      </c>
      <c r="J116" s="95" cm="1">
        <f t="array" ref="J116">INDEX('Rate Change Impact'!I:I, ROUNDUP(ROWS('Rate Change Impact'!$2:152)/36,0))</f>
        <v>0</v>
      </c>
      <c r="K116" s="93">
        <f t="shared" si="19"/>
        <v>45838</v>
      </c>
      <c r="L116" s="94">
        <f t="shared" ca="1" si="20"/>
        <v>7</v>
      </c>
      <c r="M116" s="93">
        <f t="shared" ca="1" si="21"/>
        <v>45474</v>
      </c>
      <c r="N116">
        <f t="shared" ca="1" si="15"/>
        <v>2024</v>
      </c>
      <c r="O116">
        <f t="shared" ca="1" si="24"/>
        <v>7</v>
      </c>
      <c r="P116" s="74">
        <f t="shared" si="13"/>
        <v>0</v>
      </c>
      <c r="Q116" s="74">
        <f t="shared" si="14"/>
        <v>0</v>
      </c>
      <c r="R116">
        <f t="shared" ca="1" si="22"/>
        <v>1</v>
      </c>
      <c r="S116">
        <f t="shared" ca="1" si="16"/>
        <v>1</v>
      </c>
      <c r="T116">
        <f t="shared" ca="1" si="23"/>
        <v>12</v>
      </c>
      <c r="U116" s="73">
        <f t="shared" ca="1" si="17"/>
        <v>0</v>
      </c>
    </row>
    <row r="117" spans="1:21" x14ac:dyDescent="0.25">
      <c r="A117" s="106" t="str">
        <f t="shared" ca="1" si="18"/>
        <v>General_Non-Tenant_2024_8</v>
      </c>
      <c r="B117" cm="1">
        <f t="array" ref="B117">INDEX('Rate Change Impact'!A:A, ROUNDUP(ROWS('Rate Change Impact'!$2:153)/36,0))</f>
        <v>4</v>
      </c>
      <c r="C117" t="str" cm="1">
        <f t="array" ref="C117">INDEX('Rate Change Impact'!B:B, ROUNDUP(ROWS('Rate Change Impact'!$2:153)/36,0))</f>
        <v>General</v>
      </c>
      <c r="D117" t="str" cm="1">
        <f t="array" ref="D117">INDEX('Rate Change Impact'!C:C, ROUNDUP(ROWS('Rate Change Impact'!$2:153)/36,0))</f>
        <v>Non-Tenant</v>
      </c>
      <c r="E117" t="str" cm="1">
        <f t="array" ref="E117">INDEX('Rate Change Impact'!D:D, ROUNDUP(ROWS('Rate Change Impact'!$2:153)/36,0))</f>
        <v>CA</v>
      </c>
      <c r="F117" s="107" cm="1">
        <f t="array" ref="F117">INDEX('Rate Change Impact'!E:E, ROUNDUP(ROWS('Rate Change Impact'!$2:153)/36,0))</f>
        <v>45474</v>
      </c>
      <c r="G117" s="81" cm="1">
        <f t="array" ref="G117">INDEX('Rate Change Impact'!F:F, ROUNDUP(ROWS('Rate Change Impact'!$2:153)/36,0))</f>
        <v>2766410488</v>
      </c>
      <c r="H117" s="81" cm="1">
        <f t="array" ref="H117">INDEX('Rate Change Impact'!G:G, ROUNDUP(ROWS('Rate Change Impact'!$2:153)/36,0))</f>
        <v>2766410488</v>
      </c>
      <c r="I117" s="81" cm="1">
        <f t="array" ref="I117">INDEX('Rate Change Impact'!H:H, ROUNDUP(ROWS('Rate Change Impact'!$2:153)/36,0))</f>
        <v>0</v>
      </c>
      <c r="J117" s="95" cm="1">
        <f t="array" ref="J117">INDEX('Rate Change Impact'!I:I, ROUNDUP(ROWS('Rate Change Impact'!$2:153)/36,0))</f>
        <v>0</v>
      </c>
      <c r="K117" s="93">
        <f t="shared" si="19"/>
        <v>45838</v>
      </c>
      <c r="L117" s="94">
        <f t="shared" ca="1" si="20"/>
        <v>8</v>
      </c>
      <c r="M117" s="93">
        <f t="shared" ca="1" si="21"/>
        <v>45505</v>
      </c>
      <c r="N117">
        <f t="shared" ca="1" si="15"/>
        <v>2024</v>
      </c>
      <c r="O117">
        <f t="shared" ca="1" si="24"/>
        <v>8</v>
      </c>
      <c r="P117" s="74">
        <f t="shared" si="13"/>
        <v>0</v>
      </c>
      <c r="Q117" s="74">
        <f t="shared" si="14"/>
        <v>0</v>
      </c>
      <c r="R117">
        <f t="shared" ca="1" si="22"/>
        <v>1</v>
      </c>
      <c r="S117">
        <f t="shared" ca="1" si="16"/>
        <v>2</v>
      </c>
      <c r="T117">
        <f t="shared" ca="1" si="23"/>
        <v>12</v>
      </c>
      <c r="U117" s="73">
        <f t="shared" ca="1" si="17"/>
        <v>0</v>
      </c>
    </row>
    <row r="118" spans="1:21" x14ac:dyDescent="0.25">
      <c r="A118" s="106" t="str">
        <f t="shared" ca="1" si="18"/>
        <v>General_Non-Tenant_2024_9</v>
      </c>
      <c r="B118" cm="1">
        <f t="array" ref="B118">INDEX('Rate Change Impact'!A:A, ROUNDUP(ROWS('Rate Change Impact'!$2:154)/36,0))</f>
        <v>4</v>
      </c>
      <c r="C118" t="str" cm="1">
        <f t="array" ref="C118">INDEX('Rate Change Impact'!B:B, ROUNDUP(ROWS('Rate Change Impact'!$2:154)/36,0))</f>
        <v>General</v>
      </c>
      <c r="D118" t="str" cm="1">
        <f t="array" ref="D118">INDEX('Rate Change Impact'!C:C, ROUNDUP(ROWS('Rate Change Impact'!$2:154)/36,0))</f>
        <v>Non-Tenant</v>
      </c>
      <c r="E118" t="str" cm="1">
        <f t="array" ref="E118">INDEX('Rate Change Impact'!D:D, ROUNDUP(ROWS('Rate Change Impact'!$2:154)/36,0))</f>
        <v>CA</v>
      </c>
      <c r="F118" s="107" cm="1">
        <f t="array" ref="F118">INDEX('Rate Change Impact'!E:E, ROUNDUP(ROWS('Rate Change Impact'!$2:154)/36,0))</f>
        <v>45474</v>
      </c>
      <c r="G118" s="81" cm="1">
        <f t="array" ref="G118">INDEX('Rate Change Impact'!F:F, ROUNDUP(ROWS('Rate Change Impact'!$2:154)/36,0))</f>
        <v>2766410488</v>
      </c>
      <c r="H118" s="81" cm="1">
        <f t="array" ref="H118">INDEX('Rate Change Impact'!G:G, ROUNDUP(ROWS('Rate Change Impact'!$2:154)/36,0))</f>
        <v>2766410488</v>
      </c>
      <c r="I118" s="81" cm="1">
        <f t="array" ref="I118">INDEX('Rate Change Impact'!H:H, ROUNDUP(ROWS('Rate Change Impact'!$2:154)/36,0))</f>
        <v>0</v>
      </c>
      <c r="J118" s="95" cm="1">
        <f t="array" ref="J118">INDEX('Rate Change Impact'!I:I, ROUNDUP(ROWS('Rate Change Impact'!$2:154)/36,0))</f>
        <v>0</v>
      </c>
      <c r="K118" s="93">
        <f t="shared" si="19"/>
        <v>45838</v>
      </c>
      <c r="L118" s="94">
        <f t="shared" ca="1" si="20"/>
        <v>9</v>
      </c>
      <c r="M118" s="93">
        <f t="shared" ca="1" si="21"/>
        <v>45536</v>
      </c>
      <c r="N118">
        <f t="shared" ca="1" si="15"/>
        <v>2024</v>
      </c>
      <c r="O118">
        <f t="shared" ca="1" si="24"/>
        <v>9</v>
      </c>
      <c r="P118" s="74">
        <f t="shared" si="13"/>
        <v>0</v>
      </c>
      <c r="Q118" s="74">
        <f t="shared" si="14"/>
        <v>0</v>
      </c>
      <c r="R118">
        <f t="shared" ca="1" si="22"/>
        <v>1</v>
      </c>
      <c r="S118">
        <f t="shared" ca="1" si="16"/>
        <v>3</v>
      </c>
      <c r="T118">
        <f t="shared" ca="1" si="23"/>
        <v>12</v>
      </c>
      <c r="U118" s="73">
        <f t="shared" ca="1" si="17"/>
        <v>0</v>
      </c>
    </row>
    <row r="119" spans="1:21" x14ac:dyDescent="0.25">
      <c r="A119" s="106" t="str">
        <f t="shared" ca="1" si="18"/>
        <v>General_Non-Tenant_2024_10</v>
      </c>
      <c r="B119" cm="1">
        <f t="array" ref="B119">INDEX('Rate Change Impact'!A:A, ROUNDUP(ROWS('Rate Change Impact'!$2:155)/36,0))</f>
        <v>4</v>
      </c>
      <c r="C119" t="str" cm="1">
        <f t="array" ref="C119">INDEX('Rate Change Impact'!B:B, ROUNDUP(ROWS('Rate Change Impact'!$2:155)/36,0))</f>
        <v>General</v>
      </c>
      <c r="D119" t="str" cm="1">
        <f t="array" ref="D119">INDEX('Rate Change Impact'!C:C, ROUNDUP(ROWS('Rate Change Impact'!$2:155)/36,0))</f>
        <v>Non-Tenant</v>
      </c>
      <c r="E119" t="str" cm="1">
        <f t="array" ref="E119">INDEX('Rate Change Impact'!D:D, ROUNDUP(ROWS('Rate Change Impact'!$2:155)/36,0))</f>
        <v>CA</v>
      </c>
      <c r="F119" s="107" cm="1">
        <f t="array" ref="F119">INDEX('Rate Change Impact'!E:E, ROUNDUP(ROWS('Rate Change Impact'!$2:155)/36,0))</f>
        <v>45474</v>
      </c>
      <c r="G119" s="81" cm="1">
        <f t="array" ref="G119">INDEX('Rate Change Impact'!F:F, ROUNDUP(ROWS('Rate Change Impact'!$2:155)/36,0))</f>
        <v>2766410488</v>
      </c>
      <c r="H119" s="81" cm="1">
        <f t="array" ref="H119">INDEX('Rate Change Impact'!G:G, ROUNDUP(ROWS('Rate Change Impact'!$2:155)/36,0))</f>
        <v>2766410488</v>
      </c>
      <c r="I119" s="81" cm="1">
        <f t="array" ref="I119">INDEX('Rate Change Impact'!H:H, ROUNDUP(ROWS('Rate Change Impact'!$2:155)/36,0))</f>
        <v>0</v>
      </c>
      <c r="J119" s="95" cm="1">
        <f t="array" ref="J119">INDEX('Rate Change Impact'!I:I, ROUNDUP(ROWS('Rate Change Impact'!$2:155)/36,0))</f>
        <v>0</v>
      </c>
      <c r="K119" s="93">
        <f t="shared" si="19"/>
        <v>45838</v>
      </c>
      <c r="L119" s="94">
        <f t="shared" ca="1" si="20"/>
        <v>10</v>
      </c>
      <c r="M119" s="93">
        <f t="shared" ca="1" si="21"/>
        <v>45566</v>
      </c>
      <c r="N119">
        <f t="shared" ca="1" si="15"/>
        <v>2024</v>
      </c>
      <c r="O119">
        <f t="shared" ca="1" si="24"/>
        <v>10</v>
      </c>
      <c r="P119" s="74">
        <f t="shared" si="13"/>
        <v>0</v>
      </c>
      <c r="Q119" s="74">
        <f t="shared" si="14"/>
        <v>0</v>
      </c>
      <c r="R119">
        <f t="shared" ca="1" si="22"/>
        <v>1</v>
      </c>
      <c r="S119">
        <f t="shared" ca="1" si="16"/>
        <v>4</v>
      </c>
      <c r="T119">
        <f t="shared" ca="1" si="23"/>
        <v>12</v>
      </c>
      <c r="U119" s="73">
        <f t="shared" ca="1" si="17"/>
        <v>0</v>
      </c>
    </row>
    <row r="120" spans="1:21" x14ac:dyDescent="0.25">
      <c r="A120" s="106" t="str">
        <f t="shared" ca="1" si="18"/>
        <v>General_Non-Tenant_2024_11</v>
      </c>
      <c r="B120" cm="1">
        <f t="array" ref="B120">INDEX('Rate Change Impact'!A:A, ROUNDUP(ROWS('Rate Change Impact'!$2:156)/36,0))</f>
        <v>4</v>
      </c>
      <c r="C120" t="str" cm="1">
        <f t="array" ref="C120">INDEX('Rate Change Impact'!B:B, ROUNDUP(ROWS('Rate Change Impact'!$2:156)/36,0))</f>
        <v>General</v>
      </c>
      <c r="D120" t="str" cm="1">
        <f t="array" ref="D120">INDEX('Rate Change Impact'!C:C, ROUNDUP(ROWS('Rate Change Impact'!$2:156)/36,0))</f>
        <v>Non-Tenant</v>
      </c>
      <c r="E120" t="str" cm="1">
        <f t="array" ref="E120">INDEX('Rate Change Impact'!D:D, ROUNDUP(ROWS('Rate Change Impact'!$2:156)/36,0))</f>
        <v>CA</v>
      </c>
      <c r="F120" s="107" cm="1">
        <f t="array" ref="F120">INDEX('Rate Change Impact'!E:E, ROUNDUP(ROWS('Rate Change Impact'!$2:156)/36,0))</f>
        <v>45474</v>
      </c>
      <c r="G120" s="81" cm="1">
        <f t="array" ref="G120">INDEX('Rate Change Impact'!F:F, ROUNDUP(ROWS('Rate Change Impact'!$2:156)/36,0))</f>
        <v>2766410488</v>
      </c>
      <c r="H120" s="81" cm="1">
        <f t="array" ref="H120">INDEX('Rate Change Impact'!G:G, ROUNDUP(ROWS('Rate Change Impact'!$2:156)/36,0))</f>
        <v>2766410488</v>
      </c>
      <c r="I120" s="81" cm="1">
        <f t="array" ref="I120">INDEX('Rate Change Impact'!H:H, ROUNDUP(ROWS('Rate Change Impact'!$2:156)/36,0))</f>
        <v>0</v>
      </c>
      <c r="J120" s="95" cm="1">
        <f t="array" ref="J120">INDEX('Rate Change Impact'!I:I, ROUNDUP(ROWS('Rate Change Impact'!$2:156)/36,0))</f>
        <v>0</v>
      </c>
      <c r="K120" s="93">
        <f t="shared" si="19"/>
        <v>45838</v>
      </c>
      <c r="L120" s="94">
        <f t="shared" ca="1" si="20"/>
        <v>11</v>
      </c>
      <c r="M120" s="93">
        <f t="shared" ca="1" si="21"/>
        <v>45597</v>
      </c>
      <c r="N120">
        <f t="shared" ca="1" si="15"/>
        <v>2024</v>
      </c>
      <c r="O120">
        <f t="shared" ca="1" si="24"/>
        <v>11</v>
      </c>
      <c r="P120" s="74">
        <f t="shared" si="13"/>
        <v>0</v>
      </c>
      <c r="Q120" s="74">
        <f t="shared" si="14"/>
        <v>0</v>
      </c>
      <c r="R120">
        <f t="shared" ca="1" si="22"/>
        <v>1</v>
      </c>
      <c r="S120">
        <f t="shared" ca="1" si="16"/>
        <v>5</v>
      </c>
      <c r="T120">
        <f t="shared" ca="1" si="23"/>
        <v>12</v>
      </c>
      <c r="U120" s="73">
        <f t="shared" ca="1" si="17"/>
        <v>0</v>
      </c>
    </row>
    <row r="121" spans="1:21" x14ac:dyDescent="0.25">
      <c r="A121" s="106" t="str">
        <f t="shared" ca="1" si="18"/>
        <v>General_Non-Tenant_2024_12</v>
      </c>
      <c r="B121" cm="1">
        <f t="array" ref="B121">INDEX('Rate Change Impact'!A:A, ROUNDUP(ROWS('Rate Change Impact'!$2:157)/36,0))</f>
        <v>4</v>
      </c>
      <c r="C121" t="str" cm="1">
        <f t="array" ref="C121">INDEX('Rate Change Impact'!B:B, ROUNDUP(ROWS('Rate Change Impact'!$2:157)/36,0))</f>
        <v>General</v>
      </c>
      <c r="D121" t="str" cm="1">
        <f t="array" ref="D121">INDEX('Rate Change Impact'!C:C, ROUNDUP(ROWS('Rate Change Impact'!$2:157)/36,0))</f>
        <v>Non-Tenant</v>
      </c>
      <c r="E121" t="str" cm="1">
        <f t="array" ref="E121">INDEX('Rate Change Impact'!D:D, ROUNDUP(ROWS('Rate Change Impact'!$2:157)/36,0))</f>
        <v>CA</v>
      </c>
      <c r="F121" s="107" cm="1">
        <f t="array" ref="F121">INDEX('Rate Change Impact'!E:E, ROUNDUP(ROWS('Rate Change Impact'!$2:157)/36,0))</f>
        <v>45474</v>
      </c>
      <c r="G121" s="81" cm="1">
        <f t="array" ref="G121">INDEX('Rate Change Impact'!F:F, ROUNDUP(ROWS('Rate Change Impact'!$2:157)/36,0))</f>
        <v>2766410488</v>
      </c>
      <c r="H121" s="81" cm="1">
        <f t="array" ref="H121">INDEX('Rate Change Impact'!G:G, ROUNDUP(ROWS('Rate Change Impact'!$2:157)/36,0))</f>
        <v>2766410488</v>
      </c>
      <c r="I121" s="81" cm="1">
        <f t="array" ref="I121">INDEX('Rate Change Impact'!H:H, ROUNDUP(ROWS('Rate Change Impact'!$2:157)/36,0))</f>
        <v>0</v>
      </c>
      <c r="J121" s="95" cm="1">
        <f t="array" ref="J121">INDEX('Rate Change Impact'!I:I, ROUNDUP(ROWS('Rate Change Impact'!$2:157)/36,0))</f>
        <v>0</v>
      </c>
      <c r="K121" s="93">
        <f t="shared" si="19"/>
        <v>45838</v>
      </c>
      <c r="L121" s="94">
        <f t="shared" ca="1" si="20"/>
        <v>12</v>
      </c>
      <c r="M121" s="93">
        <f t="shared" ca="1" si="21"/>
        <v>45627</v>
      </c>
      <c r="N121">
        <f t="shared" ca="1" si="15"/>
        <v>2024</v>
      </c>
      <c r="O121">
        <f t="shared" ca="1" si="24"/>
        <v>12</v>
      </c>
      <c r="P121" s="74">
        <f t="shared" ref="P121:P184" si="25">I121/12</f>
        <v>0</v>
      </c>
      <c r="Q121" s="74">
        <f t="shared" ref="Q121:Q184" si="26">I121/24</f>
        <v>0</v>
      </c>
      <c r="R121">
        <f t="shared" ca="1" si="22"/>
        <v>1</v>
      </c>
      <c r="S121">
        <f t="shared" ca="1" si="16"/>
        <v>6</v>
      </c>
      <c r="T121">
        <f t="shared" ca="1" si="23"/>
        <v>12</v>
      </c>
      <c r="U121" s="73">
        <f t="shared" ca="1" si="17"/>
        <v>0</v>
      </c>
    </row>
    <row r="122" spans="1:21" x14ac:dyDescent="0.25">
      <c r="A122" s="106" t="str">
        <f t="shared" ca="1" si="18"/>
        <v>General_Non-Tenant_2025_1</v>
      </c>
      <c r="B122" cm="1">
        <f t="array" ref="B122">INDEX('Rate Change Impact'!A:A, ROUNDUP(ROWS('Rate Change Impact'!$2:158)/36,0))</f>
        <v>4</v>
      </c>
      <c r="C122" t="str" cm="1">
        <f t="array" ref="C122">INDEX('Rate Change Impact'!B:B, ROUNDUP(ROWS('Rate Change Impact'!$2:158)/36,0))</f>
        <v>General</v>
      </c>
      <c r="D122" t="str" cm="1">
        <f t="array" ref="D122">INDEX('Rate Change Impact'!C:C, ROUNDUP(ROWS('Rate Change Impact'!$2:158)/36,0))</f>
        <v>Non-Tenant</v>
      </c>
      <c r="E122" t="str" cm="1">
        <f t="array" ref="E122">INDEX('Rate Change Impact'!D:D, ROUNDUP(ROWS('Rate Change Impact'!$2:158)/36,0))</f>
        <v>CA</v>
      </c>
      <c r="F122" s="107" cm="1">
        <f t="array" ref="F122">INDEX('Rate Change Impact'!E:E, ROUNDUP(ROWS('Rate Change Impact'!$2:158)/36,0))</f>
        <v>45474</v>
      </c>
      <c r="G122" s="81" cm="1">
        <f t="array" ref="G122">INDEX('Rate Change Impact'!F:F, ROUNDUP(ROWS('Rate Change Impact'!$2:158)/36,0))</f>
        <v>2766410488</v>
      </c>
      <c r="H122" s="81" cm="1">
        <f t="array" ref="H122">INDEX('Rate Change Impact'!G:G, ROUNDUP(ROWS('Rate Change Impact'!$2:158)/36,0))</f>
        <v>2766410488</v>
      </c>
      <c r="I122" s="81" cm="1">
        <f t="array" ref="I122">INDEX('Rate Change Impact'!H:H, ROUNDUP(ROWS('Rate Change Impact'!$2:158)/36,0))</f>
        <v>0</v>
      </c>
      <c r="J122" s="95" cm="1">
        <f t="array" ref="J122">INDEX('Rate Change Impact'!I:I, ROUNDUP(ROWS('Rate Change Impact'!$2:158)/36,0))</f>
        <v>0</v>
      </c>
      <c r="K122" s="93">
        <f t="shared" si="19"/>
        <v>45838</v>
      </c>
      <c r="L122" s="94">
        <f t="shared" ca="1" si="20"/>
        <v>13</v>
      </c>
      <c r="M122" s="93">
        <f t="shared" ca="1" si="21"/>
        <v>45658</v>
      </c>
      <c r="N122">
        <f t="shared" ref="N122:N185" ca="1" si="27">YEAR(M122)</f>
        <v>2025</v>
      </c>
      <c r="O122">
        <f t="shared" ca="1" si="24"/>
        <v>1</v>
      </c>
      <c r="P122" s="74">
        <f t="shared" si="25"/>
        <v>0</v>
      </c>
      <c r="Q122" s="74">
        <f t="shared" si="26"/>
        <v>0</v>
      </c>
      <c r="R122">
        <f t="shared" ca="1" si="22"/>
        <v>1</v>
      </c>
      <c r="S122">
        <f t="shared" ref="S122:S185" ca="1" si="28">IF(R122=0,0,R122+S121)</f>
        <v>7</v>
      </c>
      <c r="T122">
        <f t="shared" ca="1" si="23"/>
        <v>12</v>
      </c>
      <c r="U122" s="73">
        <f t="shared" ref="U122:U185" ca="1" si="29">IF(S122=0,0,IF(AND(T122=13,OR(S122=1,S122=13)),Q122,P122))</f>
        <v>0</v>
      </c>
    </row>
    <row r="123" spans="1:21" x14ac:dyDescent="0.25">
      <c r="A123" s="106" t="str">
        <f t="shared" ca="1" si="18"/>
        <v>General_Non-Tenant_2025_2</v>
      </c>
      <c r="B123" cm="1">
        <f t="array" ref="B123">INDEX('Rate Change Impact'!A:A, ROUNDUP(ROWS('Rate Change Impact'!$2:159)/36,0))</f>
        <v>4</v>
      </c>
      <c r="C123" t="str" cm="1">
        <f t="array" ref="C123">INDEX('Rate Change Impact'!B:B, ROUNDUP(ROWS('Rate Change Impact'!$2:159)/36,0))</f>
        <v>General</v>
      </c>
      <c r="D123" t="str" cm="1">
        <f t="array" ref="D123">INDEX('Rate Change Impact'!C:C, ROUNDUP(ROWS('Rate Change Impact'!$2:159)/36,0))</f>
        <v>Non-Tenant</v>
      </c>
      <c r="E123" t="str" cm="1">
        <f t="array" ref="E123">INDEX('Rate Change Impact'!D:D, ROUNDUP(ROWS('Rate Change Impact'!$2:159)/36,0))</f>
        <v>CA</v>
      </c>
      <c r="F123" s="107" cm="1">
        <f t="array" ref="F123">INDEX('Rate Change Impact'!E:E, ROUNDUP(ROWS('Rate Change Impact'!$2:159)/36,0))</f>
        <v>45474</v>
      </c>
      <c r="G123" s="81" cm="1">
        <f t="array" ref="G123">INDEX('Rate Change Impact'!F:F, ROUNDUP(ROWS('Rate Change Impact'!$2:159)/36,0))</f>
        <v>2766410488</v>
      </c>
      <c r="H123" s="81" cm="1">
        <f t="array" ref="H123">INDEX('Rate Change Impact'!G:G, ROUNDUP(ROWS('Rate Change Impact'!$2:159)/36,0))</f>
        <v>2766410488</v>
      </c>
      <c r="I123" s="81" cm="1">
        <f t="array" ref="I123">INDEX('Rate Change Impact'!H:H, ROUNDUP(ROWS('Rate Change Impact'!$2:159)/36,0))</f>
        <v>0</v>
      </c>
      <c r="J123" s="95" cm="1">
        <f t="array" ref="J123">INDEX('Rate Change Impact'!I:I, ROUNDUP(ROWS('Rate Change Impact'!$2:159)/36,0))</f>
        <v>0</v>
      </c>
      <c r="K123" s="93">
        <f t="shared" si="19"/>
        <v>45838</v>
      </c>
      <c r="L123" s="94">
        <f t="shared" ca="1" si="20"/>
        <v>14</v>
      </c>
      <c r="M123" s="93">
        <f t="shared" ca="1" si="21"/>
        <v>45689</v>
      </c>
      <c r="N123">
        <f t="shared" ca="1" si="27"/>
        <v>2025</v>
      </c>
      <c r="O123">
        <f t="shared" ca="1" si="24"/>
        <v>2</v>
      </c>
      <c r="P123" s="74">
        <f t="shared" si="25"/>
        <v>0</v>
      </c>
      <c r="Q123" s="74">
        <f t="shared" si="26"/>
        <v>0</v>
      </c>
      <c r="R123">
        <f t="shared" ca="1" si="22"/>
        <v>1</v>
      </c>
      <c r="S123">
        <f t="shared" ca="1" si="28"/>
        <v>8</v>
      </c>
      <c r="T123">
        <f t="shared" ca="1" si="23"/>
        <v>12</v>
      </c>
      <c r="U123" s="73">
        <f t="shared" ca="1" si="29"/>
        <v>0</v>
      </c>
    </row>
    <row r="124" spans="1:21" x14ac:dyDescent="0.25">
      <c r="A124" s="106" t="str">
        <f t="shared" ca="1" si="18"/>
        <v>General_Non-Tenant_2025_3</v>
      </c>
      <c r="B124" cm="1">
        <f t="array" ref="B124">INDEX('Rate Change Impact'!A:A, ROUNDUP(ROWS('Rate Change Impact'!$2:160)/36,0))</f>
        <v>4</v>
      </c>
      <c r="C124" t="str" cm="1">
        <f t="array" ref="C124">INDEX('Rate Change Impact'!B:B, ROUNDUP(ROWS('Rate Change Impact'!$2:160)/36,0))</f>
        <v>General</v>
      </c>
      <c r="D124" t="str" cm="1">
        <f t="array" ref="D124">INDEX('Rate Change Impact'!C:C, ROUNDUP(ROWS('Rate Change Impact'!$2:160)/36,0))</f>
        <v>Non-Tenant</v>
      </c>
      <c r="E124" t="str" cm="1">
        <f t="array" ref="E124">INDEX('Rate Change Impact'!D:D, ROUNDUP(ROWS('Rate Change Impact'!$2:160)/36,0))</f>
        <v>CA</v>
      </c>
      <c r="F124" s="107" cm="1">
        <f t="array" ref="F124">INDEX('Rate Change Impact'!E:E, ROUNDUP(ROWS('Rate Change Impact'!$2:160)/36,0))</f>
        <v>45474</v>
      </c>
      <c r="G124" s="81" cm="1">
        <f t="array" ref="G124">INDEX('Rate Change Impact'!F:F, ROUNDUP(ROWS('Rate Change Impact'!$2:160)/36,0))</f>
        <v>2766410488</v>
      </c>
      <c r="H124" s="81" cm="1">
        <f t="array" ref="H124">INDEX('Rate Change Impact'!G:G, ROUNDUP(ROWS('Rate Change Impact'!$2:160)/36,0))</f>
        <v>2766410488</v>
      </c>
      <c r="I124" s="81" cm="1">
        <f t="array" ref="I124">INDEX('Rate Change Impact'!H:H, ROUNDUP(ROWS('Rate Change Impact'!$2:160)/36,0))</f>
        <v>0</v>
      </c>
      <c r="J124" s="95" cm="1">
        <f t="array" ref="J124">INDEX('Rate Change Impact'!I:I, ROUNDUP(ROWS('Rate Change Impact'!$2:160)/36,0))</f>
        <v>0</v>
      </c>
      <c r="K124" s="93">
        <f t="shared" si="19"/>
        <v>45838</v>
      </c>
      <c r="L124" s="94">
        <f t="shared" ca="1" si="20"/>
        <v>15</v>
      </c>
      <c r="M124" s="93">
        <f t="shared" ca="1" si="21"/>
        <v>45717</v>
      </c>
      <c r="N124">
        <f t="shared" ca="1" si="27"/>
        <v>2025</v>
      </c>
      <c r="O124">
        <f t="shared" ca="1" si="24"/>
        <v>3</v>
      </c>
      <c r="P124" s="74">
        <f t="shared" si="25"/>
        <v>0</v>
      </c>
      <c r="Q124" s="74">
        <f t="shared" si="26"/>
        <v>0</v>
      </c>
      <c r="R124">
        <f t="shared" ca="1" si="22"/>
        <v>1</v>
      </c>
      <c r="S124">
        <f t="shared" ca="1" si="28"/>
        <v>9</v>
      </c>
      <c r="T124">
        <f t="shared" ca="1" si="23"/>
        <v>12</v>
      </c>
      <c r="U124" s="73">
        <f t="shared" ca="1" si="29"/>
        <v>0</v>
      </c>
    </row>
    <row r="125" spans="1:21" x14ac:dyDescent="0.25">
      <c r="A125" s="106" t="str">
        <f t="shared" ca="1" si="18"/>
        <v>General_Non-Tenant_2025_4</v>
      </c>
      <c r="B125" cm="1">
        <f t="array" ref="B125">INDEX('Rate Change Impact'!A:A, ROUNDUP(ROWS('Rate Change Impact'!$2:161)/36,0))</f>
        <v>4</v>
      </c>
      <c r="C125" t="str" cm="1">
        <f t="array" ref="C125">INDEX('Rate Change Impact'!B:B, ROUNDUP(ROWS('Rate Change Impact'!$2:161)/36,0))</f>
        <v>General</v>
      </c>
      <c r="D125" t="str" cm="1">
        <f t="array" ref="D125">INDEX('Rate Change Impact'!C:C, ROUNDUP(ROWS('Rate Change Impact'!$2:161)/36,0))</f>
        <v>Non-Tenant</v>
      </c>
      <c r="E125" t="str" cm="1">
        <f t="array" ref="E125">INDEX('Rate Change Impact'!D:D, ROUNDUP(ROWS('Rate Change Impact'!$2:161)/36,0))</f>
        <v>CA</v>
      </c>
      <c r="F125" s="107" cm="1">
        <f t="array" ref="F125">INDEX('Rate Change Impact'!E:E, ROUNDUP(ROWS('Rate Change Impact'!$2:161)/36,0))</f>
        <v>45474</v>
      </c>
      <c r="G125" s="81" cm="1">
        <f t="array" ref="G125">INDEX('Rate Change Impact'!F:F, ROUNDUP(ROWS('Rate Change Impact'!$2:161)/36,0))</f>
        <v>2766410488</v>
      </c>
      <c r="H125" s="81" cm="1">
        <f t="array" ref="H125">INDEX('Rate Change Impact'!G:G, ROUNDUP(ROWS('Rate Change Impact'!$2:161)/36,0))</f>
        <v>2766410488</v>
      </c>
      <c r="I125" s="81" cm="1">
        <f t="array" ref="I125">INDEX('Rate Change Impact'!H:H, ROUNDUP(ROWS('Rate Change Impact'!$2:161)/36,0))</f>
        <v>0</v>
      </c>
      <c r="J125" s="95" cm="1">
        <f t="array" ref="J125">INDEX('Rate Change Impact'!I:I, ROUNDUP(ROWS('Rate Change Impact'!$2:161)/36,0))</f>
        <v>0</v>
      </c>
      <c r="K125" s="93">
        <f t="shared" si="19"/>
        <v>45838</v>
      </c>
      <c r="L125" s="94">
        <f t="shared" ca="1" si="20"/>
        <v>16</v>
      </c>
      <c r="M125" s="93">
        <f t="shared" ca="1" si="21"/>
        <v>45748</v>
      </c>
      <c r="N125">
        <f t="shared" ca="1" si="27"/>
        <v>2025</v>
      </c>
      <c r="O125">
        <f t="shared" ca="1" si="24"/>
        <v>4</v>
      </c>
      <c r="P125" s="74">
        <f t="shared" si="25"/>
        <v>0</v>
      </c>
      <c r="Q125" s="74">
        <f t="shared" si="26"/>
        <v>0</v>
      </c>
      <c r="R125">
        <f t="shared" ca="1" si="22"/>
        <v>1</v>
      </c>
      <c r="S125">
        <f t="shared" ca="1" si="28"/>
        <v>10</v>
      </c>
      <c r="T125">
        <f t="shared" ca="1" si="23"/>
        <v>12</v>
      </c>
      <c r="U125" s="73">
        <f t="shared" ca="1" si="29"/>
        <v>0</v>
      </c>
    </row>
    <row r="126" spans="1:21" x14ac:dyDescent="0.25">
      <c r="A126" s="106" t="str">
        <f t="shared" ca="1" si="18"/>
        <v>General_Non-Tenant_2025_5</v>
      </c>
      <c r="B126" cm="1">
        <f t="array" ref="B126">INDEX('Rate Change Impact'!A:A, ROUNDUP(ROWS('Rate Change Impact'!$2:162)/36,0))</f>
        <v>4</v>
      </c>
      <c r="C126" t="str" cm="1">
        <f t="array" ref="C126">INDEX('Rate Change Impact'!B:B, ROUNDUP(ROWS('Rate Change Impact'!$2:162)/36,0))</f>
        <v>General</v>
      </c>
      <c r="D126" t="str" cm="1">
        <f t="array" ref="D126">INDEX('Rate Change Impact'!C:C, ROUNDUP(ROWS('Rate Change Impact'!$2:162)/36,0))</f>
        <v>Non-Tenant</v>
      </c>
      <c r="E126" t="str" cm="1">
        <f t="array" ref="E126">INDEX('Rate Change Impact'!D:D, ROUNDUP(ROWS('Rate Change Impact'!$2:162)/36,0))</f>
        <v>CA</v>
      </c>
      <c r="F126" s="107" cm="1">
        <f t="array" ref="F126">INDEX('Rate Change Impact'!E:E, ROUNDUP(ROWS('Rate Change Impact'!$2:162)/36,0))</f>
        <v>45474</v>
      </c>
      <c r="G126" s="81" cm="1">
        <f t="array" ref="G126">INDEX('Rate Change Impact'!F:F, ROUNDUP(ROWS('Rate Change Impact'!$2:162)/36,0))</f>
        <v>2766410488</v>
      </c>
      <c r="H126" s="81" cm="1">
        <f t="array" ref="H126">INDEX('Rate Change Impact'!G:G, ROUNDUP(ROWS('Rate Change Impact'!$2:162)/36,0))</f>
        <v>2766410488</v>
      </c>
      <c r="I126" s="81" cm="1">
        <f t="array" ref="I126">INDEX('Rate Change Impact'!H:H, ROUNDUP(ROWS('Rate Change Impact'!$2:162)/36,0))</f>
        <v>0</v>
      </c>
      <c r="J126" s="95" cm="1">
        <f t="array" ref="J126">INDEX('Rate Change Impact'!I:I, ROUNDUP(ROWS('Rate Change Impact'!$2:162)/36,0))</f>
        <v>0</v>
      </c>
      <c r="K126" s="93">
        <f t="shared" si="19"/>
        <v>45838</v>
      </c>
      <c r="L126" s="94">
        <f t="shared" ca="1" si="20"/>
        <v>17</v>
      </c>
      <c r="M126" s="93">
        <f t="shared" ca="1" si="21"/>
        <v>45778</v>
      </c>
      <c r="N126">
        <f t="shared" ca="1" si="27"/>
        <v>2025</v>
      </c>
      <c r="O126">
        <f t="shared" ca="1" si="24"/>
        <v>5</v>
      </c>
      <c r="P126" s="74">
        <f t="shared" si="25"/>
        <v>0</v>
      </c>
      <c r="Q126" s="74">
        <f t="shared" si="26"/>
        <v>0</v>
      </c>
      <c r="R126">
        <f t="shared" ca="1" si="22"/>
        <v>1</v>
      </c>
      <c r="S126">
        <f t="shared" ca="1" si="28"/>
        <v>11</v>
      </c>
      <c r="T126">
        <f t="shared" ca="1" si="23"/>
        <v>12</v>
      </c>
      <c r="U126" s="73">
        <f t="shared" ca="1" si="29"/>
        <v>0</v>
      </c>
    </row>
    <row r="127" spans="1:21" x14ac:dyDescent="0.25">
      <c r="A127" s="106" t="str">
        <f t="shared" ca="1" si="18"/>
        <v>General_Non-Tenant_2025_6</v>
      </c>
      <c r="B127" cm="1">
        <f t="array" ref="B127">INDEX('Rate Change Impact'!A:A, ROUNDUP(ROWS('Rate Change Impact'!$2:163)/36,0))</f>
        <v>4</v>
      </c>
      <c r="C127" t="str" cm="1">
        <f t="array" ref="C127">INDEX('Rate Change Impact'!B:B, ROUNDUP(ROWS('Rate Change Impact'!$2:163)/36,0))</f>
        <v>General</v>
      </c>
      <c r="D127" t="str" cm="1">
        <f t="array" ref="D127">INDEX('Rate Change Impact'!C:C, ROUNDUP(ROWS('Rate Change Impact'!$2:163)/36,0))</f>
        <v>Non-Tenant</v>
      </c>
      <c r="E127" t="str" cm="1">
        <f t="array" ref="E127">INDEX('Rate Change Impact'!D:D, ROUNDUP(ROWS('Rate Change Impact'!$2:163)/36,0))</f>
        <v>CA</v>
      </c>
      <c r="F127" s="107" cm="1">
        <f t="array" ref="F127">INDEX('Rate Change Impact'!E:E, ROUNDUP(ROWS('Rate Change Impact'!$2:163)/36,0))</f>
        <v>45474</v>
      </c>
      <c r="G127" s="81" cm="1">
        <f t="array" ref="G127">INDEX('Rate Change Impact'!F:F, ROUNDUP(ROWS('Rate Change Impact'!$2:163)/36,0))</f>
        <v>2766410488</v>
      </c>
      <c r="H127" s="81" cm="1">
        <f t="array" ref="H127">INDEX('Rate Change Impact'!G:G, ROUNDUP(ROWS('Rate Change Impact'!$2:163)/36,0))</f>
        <v>2766410488</v>
      </c>
      <c r="I127" s="81" cm="1">
        <f t="array" ref="I127">INDEX('Rate Change Impact'!H:H, ROUNDUP(ROWS('Rate Change Impact'!$2:163)/36,0))</f>
        <v>0</v>
      </c>
      <c r="J127" s="95" cm="1">
        <f t="array" ref="J127">INDEX('Rate Change Impact'!I:I, ROUNDUP(ROWS('Rate Change Impact'!$2:163)/36,0))</f>
        <v>0</v>
      </c>
      <c r="K127" s="93">
        <f t="shared" si="19"/>
        <v>45838</v>
      </c>
      <c r="L127" s="94">
        <f t="shared" ca="1" si="20"/>
        <v>18</v>
      </c>
      <c r="M127" s="93">
        <f t="shared" ca="1" si="21"/>
        <v>45809</v>
      </c>
      <c r="N127">
        <f t="shared" ca="1" si="27"/>
        <v>2025</v>
      </c>
      <c r="O127">
        <f t="shared" ca="1" si="24"/>
        <v>6</v>
      </c>
      <c r="P127" s="74">
        <f t="shared" si="25"/>
        <v>0</v>
      </c>
      <c r="Q127" s="74">
        <f t="shared" si="26"/>
        <v>0</v>
      </c>
      <c r="R127">
        <f t="shared" ca="1" si="22"/>
        <v>1</v>
      </c>
      <c r="S127">
        <f t="shared" ca="1" si="28"/>
        <v>12</v>
      </c>
      <c r="T127">
        <f t="shared" ca="1" si="23"/>
        <v>12</v>
      </c>
      <c r="U127" s="73">
        <f t="shared" ca="1" si="29"/>
        <v>0</v>
      </c>
    </row>
    <row r="128" spans="1:21" x14ac:dyDescent="0.25">
      <c r="A128" s="106" t="str">
        <f t="shared" ca="1" si="18"/>
        <v>General_Non-Tenant_2025_7</v>
      </c>
      <c r="B128" cm="1">
        <f t="array" ref="B128">INDEX('Rate Change Impact'!A:A, ROUNDUP(ROWS('Rate Change Impact'!$2:164)/36,0))</f>
        <v>4</v>
      </c>
      <c r="C128" t="str" cm="1">
        <f t="array" ref="C128">INDEX('Rate Change Impact'!B:B, ROUNDUP(ROWS('Rate Change Impact'!$2:164)/36,0))</f>
        <v>General</v>
      </c>
      <c r="D128" t="str" cm="1">
        <f t="array" ref="D128">INDEX('Rate Change Impact'!C:C, ROUNDUP(ROWS('Rate Change Impact'!$2:164)/36,0))</f>
        <v>Non-Tenant</v>
      </c>
      <c r="E128" t="str" cm="1">
        <f t="array" ref="E128">INDEX('Rate Change Impact'!D:D, ROUNDUP(ROWS('Rate Change Impact'!$2:164)/36,0))</f>
        <v>CA</v>
      </c>
      <c r="F128" s="107" cm="1">
        <f t="array" ref="F128">INDEX('Rate Change Impact'!E:E, ROUNDUP(ROWS('Rate Change Impact'!$2:164)/36,0))</f>
        <v>45474</v>
      </c>
      <c r="G128" s="81" cm="1">
        <f t="array" ref="G128">INDEX('Rate Change Impact'!F:F, ROUNDUP(ROWS('Rate Change Impact'!$2:164)/36,0))</f>
        <v>2766410488</v>
      </c>
      <c r="H128" s="81" cm="1">
        <f t="array" ref="H128">INDEX('Rate Change Impact'!G:G, ROUNDUP(ROWS('Rate Change Impact'!$2:164)/36,0))</f>
        <v>2766410488</v>
      </c>
      <c r="I128" s="81" cm="1">
        <f t="array" ref="I128">INDEX('Rate Change Impact'!H:H, ROUNDUP(ROWS('Rate Change Impact'!$2:164)/36,0))</f>
        <v>0</v>
      </c>
      <c r="J128" s="95" cm="1">
        <f t="array" ref="J128">INDEX('Rate Change Impact'!I:I, ROUNDUP(ROWS('Rate Change Impact'!$2:164)/36,0))</f>
        <v>0</v>
      </c>
      <c r="K128" s="93">
        <f t="shared" si="19"/>
        <v>45838</v>
      </c>
      <c r="L128" s="94">
        <f t="shared" ca="1" si="20"/>
        <v>19</v>
      </c>
      <c r="M128" s="93">
        <f t="shared" ca="1" si="21"/>
        <v>45839</v>
      </c>
      <c r="N128">
        <f t="shared" ca="1" si="27"/>
        <v>2025</v>
      </c>
      <c r="O128">
        <f t="shared" ca="1" si="24"/>
        <v>7</v>
      </c>
      <c r="P128" s="74">
        <f t="shared" si="25"/>
        <v>0</v>
      </c>
      <c r="Q128" s="74">
        <f t="shared" si="26"/>
        <v>0</v>
      </c>
      <c r="R128">
        <f t="shared" ca="1" si="22"/>
        <v>0</v>
      </c>
      <c r="S128">
        <f t="shared" ca="1" si="28"/>
        <v>0</v>
      </c>
      <c r="T128">
        <f t="shared" ca="1" si="23"/>
        <v>12</v>
      </c>
      <c r="U128" s="73">
        <f t="shared" ca="1" si="29"/>
        <v>0</v>
      </c>
    </row>
    <row r="129" spans="1:21" x14ac:dyDescent="0.25">
      <c r="A129" s="106" t="str">
        <f t="shared" ca="1" si="18"/>
        <v>General_Non-Tenant_2025_8</v>
      </c>
      <c r="B129" cm="1">
        <f t="array" ref="B129">INDEX('Rate Change Impact'!A:A, ROUNDUP(ROWS('Rate Change Impact'!$2:165)/36,0))</f>
        <v>4</v>
      </c>
      <c r="C129" t="str" cm="1">
        <f t="array" ref="C129">INDEX('Rate Change Impact'!B:B, ROUNDUP(ROWS('Rate Change Impact'!$2:165)/36,0))</f>
        <v>General</v>
      </c>
      <c r="D129" t="str" cm="1">
        <f t="array" ref="D129">INDEX('Rate Change Impact'!C:C, ROUNDUP(ROWS('Rate Change Impact'!$2:165)/36,0))</f>
        <v>Non-Tenant</v>
      </c>
      <c r="E129" t="str" cm="1">
        <f t="array" ref="E129">INDEX('Rate Change Impact'!D:D, ROUNDUP(ROWS('Rate Change Impact'!$2:165)/36,0))</f>
        <v>CA</v>
      </c>
      <c r="F129" s="107" cm="1">
        <f t="array" ref="F129">INDEX('Rate Change Impact'!E:E, ROUNDUP(ROWS('Rate Change Impact'!$2:165)/36,0))</f>
        <v>45474</v>
      </c>
      <c r="G129" s="81" cm="1">
        <f t="array" ref="G129">INDEX('Rate Change Impact'!F:F, ROUNDUP(ROWS('Rate Change Impact'!$2:165)/36,0))</f>
        <v>2766410488</v>
      </c>
      <c r="H129" s="81" cm="1">
        <f t="array" ref="H129">INDEX('Rate Change Impact'!G:G, ROUNDUP(ROWS('Rate Change Impact'!$2:165)/36,0))</f>
        <v>2766410488</v>
      </c>
      <c r="I129" s="81" cm="1">
        <f t="array" ref="I129">INDEX('Rate Change Impact'!H:H, ROUNDUP(ROWS('Rate Change Impact'!$2:165)/36,0))</f>
        <v>0</v>
      </c>
      <c r="J129" s="95" cm="1">
        <f t="array" ref="J129">INDEX('Rate Change Impact'!I:I, ROUNDUP(ROWS('Rate Change Impact'!$2:165)/36,0))</f>
        <v>0</v>
      </c>
      <c r="K129" s="93">
        <f t="shared" si="19"/>
        <v>45838</v>
      </c>
      <c r="L129" s="94">
        <f t="shared" ca="1" si="20"/>
        <v>20</v>
      </c>
      <c r="M129" s="93">
        <f t="shared" ca="1" si="21"/>
        <v>45870</v>
      </c>
      <c r="N129">
        <f t="shared" ca="1" si="27"/>
        <v>2025</v>
      </c>
      <c r="O129">
        <f t="shared" ca="1" si="24"/>
        <v>8</v>
      </c>
      <c r="P129" s="74">
        <f t="shared" si="25"/>
        <v>0</v>
      </c>
      <c r="Q129" s="74">
        <f t="shared" si="26"/>
        <v>0</v>
      </c>
      <c r="R129">
        <f t="shared" ca="1" si="22"/>
        <v>0</v>
      </c>
      <c r="S129">
        <f t="shared" ca="1" si="28"/>
        <v>0</v>
      </c>
      <c r="T129">
        <f t="shared" ca="1" si="23"/>
        <v>12</v>
      </c>
      <c r="U129" s="73">
        <f t="shared" ca="1" si="29"/>
        <v>0</v>
      </c>
    </row>
    <row r="130" spans="1:21" x14ac:dyDescent="0.25">
      <c r="A130" s="106" t="str">
        <f t="shared" ref="A130:A193" ca="1" si="30">C130&amp;"_"&amp;D130&amp;"_"&amp;N130&amp;"_"&amp;O130</f>
        <v>General_Non-Tenant_2025_9</v>
      </c>
      <c r="B130" cm="1">
        <f t="array" ref="B130">INDEX('Rate Change Impact'!A:A, ROUNDUP(ROWS('Rate Change Impact'!$2:166)/36,0))</f>
        <v>4</v>
      </c>
      <c r="C130" t="str" cm="1">
        <f t="array" ref="C130">INDEX('Rate Change Impact'!B:B, ROUNDUP(ROWS('Rate Change Impact'!$2:166)/36,0))</f>
        <v>General</v>
      </c>
      <c r="D130" t="str" cm="1">
        <f t="array" ref="D130">INDEX('Rate Change Impact'!C:C, ROUNDUP(ROWS('Rate Change Impact'!$2:166)/36,0))</f>
        <v>Non-Tenant</v>
      </c>
      <c r="E130" t="str" cm="1">
        <f t="array" ref="E130">INDEX('Rate Change Impact'!D:D, ROUNDUP(ROWS('Rate Change Impact'!$2:166)/36,0))</f>
        <v>CA</v>
      </c>
      <c r="F130" s="107" cm="1">
        <f t="array" ref="F130">INDEX('Rate Change Impact'!E:E, ROUNDUP(ROWS('Rate Change Impact'!$2:166)/36,0))</f>
        <v>45474</v>
      </c>
      <c r="G130" s="81" cm="1">
        <f t="array" ref="G130">INDEX('Rate Change Impact'!F:F, ROUNDUP(ROWS('Rate Change Impact'!$2:166)/36,0))</f>
        <v>2766410488</v>
      </c>
      <c r="H130" s="81" cm="1">
        <f t="array" ref="H130">INDEX('Rate Change Impact'!G:G, ROUNDUP(ROWS('Rate Change Impact'!$2:166)/36,0))</f>
        <v>2766410488</v>
      </c>
      <c r="I130" s="81" cm="1">
        <f t="array" ref="I130">INDEX('Rate Change Impact'!H:H, ROUNDUP(ROWS('Rate Change Impact'!$2:166)/36,0))</f>
        <v>0</v>
      </c>
      <c r="J130" s="95" cm="1">
        <f t="array" ref="J130">INDEX('Rate Change Impact'!I:I, ROUNDUP(ROWS('Rate Change Impact'!$2:166)/36,0))</f>
        <v>0</v>
      </c>
      <c r="K130" s="93">
        <f t="shared" ref="K130:K193" si="31">DATE(YEAR(F130)+1,MONTH(F130),DAY(F130)-1)</f>
        <v>45838</v>
      </c>
      <c r="L130" s="94">
        <f t="shared" ref="L130:L193" ca="1" si="32">IF(B130=OFFSET(B130,-1,0),L129+1,1)</f>
        <v>21</v>
      </c>
      <c r="M130" s="93">
        <f t="shared" ref="M130:M193" ca="1" si="33">DATE(YEAR(F130),L130,1)</f>
        <v>45901</v>
      </c>
      <c r="N130">
        <f t="shared" ca="1" si="27"/>
        <v>2025</v>
      </c>
      <c r="O130">
        <f t="shared" ca="1" si="24"/>
        <v>9</v>
      </c>
      <c r="P130" s="74">
        <f t="shared" si="25"/>
        <v>0</v>
      </c>
      <c r="Q130" s="74">
        <f t="shared" si="26"/>
        <v>0</v>
      </c>
      <c r="R130">
        <f t="shared" ref="R130:R193" ca="1" si="34">IF(AND(N130*100+O130&gt;=YEAR(F130)*100+MONTH(F130),N130*100+O130&lt;=YEAR(K130)*100+ MONTH(K130)),1,0)</f>
        <v>0</v>
      </c>
      <c r="S130">
        <f t="shared" ca="1" si="28"/>
        <v>0</v>
      </c>
      <c r="T130">
        <f t="shared" ref="T130:T193" ca="1" si="35">SUMIF($B$2:$B$1181,B130,$R$2:$R$1181)</f>
        <v>12</v>
      </c>
      <c r="U130" s="73">
        <f t="shared" ca="1" si="29"/>
        <v>0</v>
      </c>
    </row>
    <row r="131" spans="1:21" x14ac:dyDescent="0.25">
      <c r="A131" s="106" t="str">
        <f t="shared" ca="1" si="30"/>
        <v>General_Non-Tenant_2025_10</v>
      </c>
      <c r="B131" cm="1">
        <f t="array" ref="B131">INDEX('Rate Change Impact'!A:A, ROUNDUP(ROWS('Rate Change Impact'!$2:167)/36,0))</f>
        <v>4</v>
      </c>
      <c r="C131" t="str" cm="1">
        <f t="array" ref="C131">INDEX('Rate Change Impact'!B:B, ROUNDUP(ROWS('Rate Change Impact'!$2:167)/36,0))</f>
        <v>General</v>
      </c>
      <c r="D131" t="str" cm="1">
        <f t="array" ref="D131">INDEX('Rate Change Impact'!C:C, ROUNDUP(ROWS('Rate Change Impact'!$2:167)/36,0))</f>
        <v>Non-Tenant</v>
      </c>
      <c r="E131" t="str" cm="1">
        <f t="array" ref="E131">INDEX('Rate Change Impact'!D:D, ROUNDUP(ROWS('Rate Change Impact'!$2:167)/36,0))</f>
        <v>CA</v>
      </c>
      <c r="F131" s="107" cm="1">
        <f t="array" ref="F131">INDEX('Rate Change Impact'!E:E, ROUNDUP(ROWS('Rate Change Impact'!$2:167)/36,0))</f>
        <v>45474</v>
      </c>
      <c r="G131" s="81" cm="1">
        <f t="array" ref="G131">INDEX('Rate Change Impact'!F:F, ROUNDUP(ROWS('Rate Change Impact'!$2:167)/36,0))</f>
        <v>2766410488</v>
      </c>
      <c r="H131" s="81" cm="1">
        <f t="array" ref="H131">INDEX('Rate Change Impact'!G:G, ROUNDUP(ROWS('Rate Change Impact'!$2:167)/36,0))</f>
        <v>2766410488</v>
      </c>
      <c r="I131" s="81" cm="1">
        <f t="array" ref="I131">INDEX('Rate Change Impact'!H:H, ROUNDUP(ROWS('Rate Change Impact'!$2:167)/36,0))</f>
        <v>0</v>
      </c>
      <c r="J131" s="95" cm="1">
        <f t="array" ref="J131">INDEX('Rate Change Impact'!I:I, ROUNDUP(ROWS('Rate Change Impact'!$2:167)/36,0))</f>
        <v>0</v>
      </c>
      <c r="K131" s="93">
        <f t="shared" si="31"/>
        <v>45838</v>
      </c>
      <c r="L131" s="94">
        <f t="shared" ca="1" si="32"/>
        <v>22</v>
      </c>
      <c r="M131" s="93">
        <f t="shared" ca="1" si="33"/>
        <v>45931</v>
      </c>
      <c r="N131">
        <f t="shared" ca="1" si="27"/>
        <v>2025</v>
      </c>
      <c r="O131">
        <f t="shared" ca="1" si="24"/>
        <v>10</v>
      </c>
      <c r="P131" s="74">
        <f t="shared" si="25"/>
        <v>0</v>
      </c>
      <c r="Q131" s="74">
        <f t="shared" si="26"/>
        <v>0</v>
      </c>
      <c r="R131">
        <f t="shared" ca="1" si="34"/>
        <v>0</v>
      </c>
      <c r="S131">
        <f t="shared" ca="1" si="28"/>
        <v>0</v>
      </c>
      <c r="T131">
        <f t="shared" ca="1" si="35"/>
        <v>12</v>
      </c>
      <c r="U131" s="73">
        <f t="shared" ca="1" si="29"/>
        <v>0</v>
      </c>
    </row>
    <row r="132" spans="1:21" x14ac:dyDescent="0.25">
      <c r="A132" s="106" t="str">
        <f t="shared" ca="1" si="30"/>
        <v>General_Non-Tenant_2025_11</v>
      </c>
      <c r="B132" cm="1">
        <f t="array" ref="B132">INDEX('Rate Change Impact'!A:A, ROUNDUP(ROWS('Rate Change Impact'!$2:168)/36,0))</f>
        <v>4</v>
      </c>
      <c r="C132" t="str" cm="1">
        <f t="array" ref="C132">INDEX('Rate Change Impact'!B:B, ROUNDUP(ROWS('Rate Change Impact'!$2:168)/36,0))</f>
        <v>General</v>
      </c>
      <c r="D132" t="str" cm="1">
        <f t="array" ref="D132">INDEX('Rate Change Impact'!C:C, ROUNDUP(ROWS('Rate Change Impact'!$2:168)/36,0))</f>
        <v>Non-Tenant</v>
      </c>
      <c r="E132" t="str" cm="1">
        <f t="array" ref="E132">INDEX('Rate Change Impact'!D:D, ROUNDUP(ROWS('Rate Change Impact'!$2:168)/36,0))</f>
        <v>CA</v>
      </c>
      <c r="F132" s="107" cm="1">
        <f t="array" ref="F132">INDEX('Rate Change Impact'!E:E, ROUNDUP(ROWS('Rate Change Impact'!$2:168)/36,0))</f>
        <v>45474</v>
      </c>
      <c r="G132" s="81" cm="1">
        <f t="array" ref="G132">INDEX('Rate Change Impact'!F:F, ROUNDUP(ROWS('Rate Change Impact'!$2:168)/36,0))</f>
        <v>2766410488</v>
      </c>
      <c r="H132" s="81" cm="1">
        <f t="array" ref="H132">INDEX('Rate Change Impact'!G:G, ROUNDUP(ROWS('Rate Change Impact'!$2:168)/36,0))</f>
        <v>2766410488</v>
      </c>
      <c r="I132" s="81" cm="1">
        <f t="array" ref="I132">INDEX('Rate Change Impact'!H:H, ROUNDUP(ROWS('Rate Change Impact'!$2:168)/36,0))</f>
        <v>0</v>
      </c>
      <c r="J132" s="95" cm="1">
        <f t="array" ref="J132">INDEX('Rate Change Impact'!I:I, ROUNDUP(ROWS('Rate Change Impact'!$2:168)/36,0))</f>
        <v>0</v>
      </c>
      <c r="K132" s="93">
        <f t="shared" si="31"/>
        <v>45838</v>
      </c>
      <c r="L132" s="94">
        <f t="shared" ca="1" si="32"/>
        <v>23</v>
      </c>
      <c r="M132" s="93">
        <f t="shared" ca="1" si="33"/>
        <v>45962</v>
      </c>
      <c r="N132">
        <f t="shared" ca="1" si="27"/>
        <v>2025</v>
      </c>
      <c r="O132">
        <f t="shared" ca="1" si="24"/>
        <v>11</v>
      </c>
      <c r="P132" s="74">
        <f t="shared" si="25"/>
        <v>0</v>
      </c>
      <c r="Q132" s="74">
        <f t="shared" si="26"/>
        <v>0</v>
      </c>
      <c r="R132">
        <f t="shared" ca="1" si="34"/>
        <v>0</v>
      </c>
      <c r="S132">
        <f t="shared" ca="1" si="28"/>
        <v>0</v>
      </c>
      <c r="T132">
        <f t="shared" ca="1" si="35"/>
        <v>12</v>
      </c>
      <c r="U132" s="73">
        <f t="shared" ca="1" si="29"/>
        <v>0</v>
      </c>
    </row>
    <row r="133" spans="1:21" x14ac:dyDescent="0.25">
      <c r="A133" s="106" t="str">
        <f t="shared" ca="1" si="30"/>
        <v>General_Non-Tenant_2025_12</v>
      </c>
      <c r="B133" cm="1">
        <f t="array" ref="B133">INDEX('Rate Change Impact'!A:A, ROUNDUP(ROWS('Rate Change Impact'!$2:169)/36,0))</f>
        <v>4</v>
      </c>
      <c r="C133" t="str" cm="1">
        <f t="array" ref="C133">INDEX('Rate Change Impact'!B:B, ROUNDUP(ROWS('Rate Change Impact'!$2:169)/36,0))</f>
        <v>General</v>
      </c>
      <c r="D133" t="str" cm="1">
        <f t="array" ref="D133">INDEX('Rate Change Impact'!C:C, ROUNDUP(ROWS('Rate Change Impact'!$2:169)/36,0))</f>
        <v>Non-Tenant</v>
      </c>
      <c r="E133" t="str" cm="1">
        <f t="array" ref="E133">INDEX('Rate Change Impact'!D:D, ROUNDUP(ROWS('Rate Change Impact'!$2:169)/36,0))</f>
        <v>CA</v>
      </c>
      <c r="F133" s="107" cm="1">
        <f t="array" ref="F133">INDEX('Rate Change Impact'!E:E, ROUNDUP(ROWS('Rate Change Impact'!$2:169)/36,0))</f>
        <v>45474</v>
      </c>
      <c r="G133" s="81" cm="1">
        <f t="array" ref="G133">INDEX('Rate Change Impact'!F:F, ROUNDUP(ROWS('Rate Change Impact'!$2:169)/36,0))</f>
        <v>2766410488</v>
      </c>
      <c r="H133" s="81" cm="1">
        <f t="array" ref="H133">INDEX('Rate Change Impact'!G:G, ROUNDUP(ROWS('Rate Change Impact'!$2:169)/36,0))</f>
        <v>2766410488</v>
      </c>
      <c r="I133" s="81" cm="1">
        <f t="array" ref="I133">INDEX('Rate Change Impact'!H:H, ROUNDUP(ROWS('Rate Change Impact'!$2:169)/36,0))</f>
        <v>0</v>
      </c>
      <c r="J133" s="95" cm="1">
        <f t="array" ref="J133">INDEX('Rate Change Impact'!I:I, ROUNDUP(ROWS('Rate Change Impact'!$2:169)/36,0))</f>
        <v>0</v>
      </c>
      <c r="K133" s="93">
        <f t="shared" si="31"/>
        <v>45838</v>
      </c>
      <c r="L133" s="94">
        <f t="shared" ca="1" si="32"/>
        <v>24</v>
      </c>
      <c r="M133" s="93">
        <f t="shared" ca="1" si="33"/>
        <v>45992</v>
      </c>
      <c r="N133">
        <f t="shared" ca="1" si="27"/>
        <v>2025</v>
      </c>
      <c r="O133">
        <f t="shared" ca="1" si="24"/>
        <v>12</v>
      </c>
      <c r="P133" s="74">
        <f t="shared" si="25"/>
        <v>0</v>
      </c>
      <c r="Q133" s="74">
        <f t="shared" si="26"/>
        <v>0</v>
      </c>
      <c r="R133">
        <f t="shared" ca="1" si="34"/>
        <v>0</v>
      </c>
      <c r="S133">
        <f t="shared" ca="1" si="28"/>
        <v>0</v>
      </c>
      <c r="T133">
        <f t="shared" ca="1" si="35"/>
        <v>12</v>
      </c>
      <c r="U133" s="73">
        <f t="shared" ca="1" si="29"/>
        <v>0</v>
      </c>
    </row>
    <row r="134" spans="1:21" x14ac:dyDescent="0.25">
      <c r="A134" s="106" t="str">
        <f t="shared" ca="1" si="30"/>
        <v>General_Non-Tenant_2026_1</v>
      </c>
      <c r="B134" cm="1">
        <f t="array" ref="B134">INDEX('Rate Change Impact'!A:A, ROUNDUP(ROWS('Rate Change Impact'!$2:170)/36,0))</f>
        <v>4</v>
      </c>
      <c r="C134" t="str" cm="1">
        <f t="array" ref="C134">INDEX('Rate Change Impact'!B:B, ROUNDUP(ROWS('Rate Change Impact'!$2:170)/36,0))</f>
        <v>General</v>
      </c>
      <c r="D134" t="str" cm="1">
        <f t="array" ref="D134">INDEX('Rate Change Impact'!C:C, ROUNDUP(ROWS('Rate Change Impact'!$2:170)/36,0))</f>
        <v>Non-Tenant</v>
      </c>
      <c r="E134" t="str" cm="1">
        <f t="array" ref="E134">INDEX('Rate Change Impact'!D:D, ROUNDUP(ROWS('Rate Change Impact'!$2:170)/36,0))</f>
        <v>CA</v>
      </c>
      <c r="F134" s="107" cm="1">
        <f t="array" ref="F134">INDEX('Rate Change Impact'!E:E, ROUNDUP(ROWS('Rate Change Impact'!$2:170)/36,0))</f>
        <v>45474</v>
      </c>
      <c r="G134" s="81" cm="1">
        <f t="array" ref="G134">INDEX('Rate Change Impact'!F:F, ROUNDUP(ROWS('Rate Change Impact'!$2:170)/36,0))</f>
        <v>2766410488</v>
      </c>
      <c r="H134" s="81" cm="1">
        <f t="array" ref="H134">INDEX('Rate Change Impact'!G:G, ROUNDUP(ROWS('Rate Change Impact'!$2:170)/36,0))</f>
        <v>2766410488</v>
      </c>
      <c r="I134" s="81" cm="1">
        <f t="array" ref="I134">INDEX('Rate Change Impact'!H:H, ROUNDUP(ROWS('Rate Change Impact'!$2:170)/36,0))</f>
        <v>0</v>
      </c>
      <c r="J134" s="95" cm="1">
        <f t="array" ref="J134">INDEX('Rate Change Impact'!I:I, ROUNDUP(ROWS('Rate Change Impact'!$2:170)/36,0))</f>
        <v>0</v>
      </c>
      <c r="K134" s="93">
        <f t="shared" si="31"/>
        <v>45838</v>
      </c>
      <c r="L134" s="94">
        <f t="shared" ca="1" si="32"/>
        <v>25</v>
      </c>
      <c r="M134" s="93">
        <f t="shared" ca="1" si="33"/>
        <v>46023</v>
      </c>
      <c r="N134">
        <f t="shared" ca="1" si="27"/>
        <v>2026</v>
      </c>
      <c r="O134">
        <f t="shared" ca="1" si="24"/>
        <v>1</v>
      </c>
      <c r="P134" s="74">
        <f t="shared" si="25"/>
        <v>0</v>
      </c>
      <c r="Q134" s="74">
        <f t="shared" si="26"/>
        <v>0</v>
      </c>
      <c r="R134">
        <f t="shared" ca="1" si="34"/>
        <v>0</v>
      </c>
      <c r="S134">
        <f t="shared" ca="1" si="28"/>
        <v>0</v>
      </c>
      <c r="T134">
        <f t="shared" ca="1" si="35"/>
        <v>12</v>
      </c>
      <c r="U134" s="73">
        <f t="shared" ca="1" si="29"/>
        <v>0</v>
      </c>
    </row>
    <row r="135" spans="1:21" x14ac:dyDescent="0.25">
      <c r="A135" s="106" t="str">
        <f t="shared" ca="1" si="30"/>
        <v>General_Non-Tenant_2026_2</v>
      </c>
      <c r="B135" cm="1">
        <f t="array" ref="B135">INDEX('Rate Change Impact'!A:A, ROUNDUP(ROWS('Rate Change Impact'!$2:171)/36,0))</f>
        <v>4</v>
      </c>
      <c r="C135" t="str" cm="1">
        <f t="array" ref="C135">INDEX('Rate Change Impact'!B:B, ROUNDUP(ROWS('Rate Change Impact'!$2:171)/36,0))</f>
        <v>General</v>
      </c>
      <c r="D135" t="str" cm="1">
        <f t="array" ref="D135">INDEX('Rate Change Impact'!C:C, ROUNDUP(ROWS('Rate Change Impact'!$2:171)/36,0))</f>
        <v>Non-Tenant</v>
      </c>
      <c r="E135" t="str" cm="1">
        <f t="array" ref="E135">INDEX('Rate Change Impact'!D:D, ROUNDUP(ROWS('Rate Change Impact'!$2:171)/36,0))</f>
        <v>CA</v>
      </c>
      <c r="F135" s="107" cm="1">
        <f t="array" ref="F135">INDEX('Rate Change Impact'!E:E, ROUNDUP(ROWS('Rate Change Impact'!$2:171)/36,0))</f>
        <v>45474</v>
      </c>
      <c r="G135" s="81" cm="1">
        <f t="array" ref="G135">INDEX('Rate Change Impact'!F:F, ROUNDUP(ROWS('Rate Change Impact'!$2:171)/36,0))</f>
        <v>2766410488</v>
      </c>
      <c r="H135" s="81" cm="1">
        <f t="array" ref="H135">INDEX('Rate Change Impact'!G:G, ROUNDUP(ROWS('Rate Change Impact'!$2:171)/36,0))</f>
        <v>2766410488</v>
      </c>
      <c r="I135" s="81" cm="1">
        <f t="array" ref="I135">INDEX('Rate Change Impact'!H:H, ROUNDUP(ROWS('Rate Change Impact'!$2:171)/36,0))</f>
        <v>0</v>
      </c>
      <c r="J135" s="95" cm="1">
        <f t="array" ref="J135">INDEX('Rate Change Impact'!I:I, ROUNDUP(ROWS('Rate Change Impact'!$2:171)/36,0))</f>
        <v>0</v>
      </c>
      <c r="K135" s="93">
        <f t="shared" si="31"/>
        <v>45838</v>
      </c>
      <c r="L135" s="94">
        <f t="shared" ca="1" si="32"/>
        <v>26</v>
      </c>
      <c r="M135" s="93">
        <f t="shared" ca="1" si="33"/>
        <v>46054</v>
      </c>
      <c r="N135">
        <f t="shared" ca="1" si="27"/>
        <v>2026</v>
      </c>
      <c r="O135">
        <f t="shared" ca="1" si="24"/>
        <v>2</v>
      </c>
      <c r="P135" s="74">
        <f t="shared" si="25"/>
        <v>0</v>
      </c>
      <c r="Q135" s="74">
        <f t="shared" si="26"/>
        <v>0</v>
      </c>
      <c r="R135">
        <f t="shared" ca="1" si="34"/>
        <v>0</v>
      </c>
      <c r="S135">
        <f t="shared" ca="1" si="28"/>
        <v>0</v>
      </c>
      <c r="T135">
        <f t="shared" ca="1" si="35"/>
        <v>12</v>
      </c>
      <c r="U135" s="73">
        <f t="shared" ca="1" si="29"/>
        <v>0</v>
      </c>
    </row>
    <row r="136" spans="1:21" x14ac:dyDescent="0.25">
      <c r="A136" s="106" t="str">
        <f t="shared" ca="1" si="30"/>
        <v>General_Non-Tenant_2026_3</v>
      </c>
      <c r="B136" cm="1">
        <f t="array" ref="B136">INDEX('Rate Change Impact'!A:A, ROUNDUP(ROWS('Rate Change Impact'!$2:172)/36,0))</f>
        <v>4</v>
      </c>
      <c r="C136" t="str" cm="1">
        <f t="array" ref="C136">INDEX('Rate Change Impact'!B:B, ROUNDUP(ROWS('Rate Change Impact'!$2:172)/36,0))</f>
        <v>General</v>
      </c>
      <c r="D136" t="str" cm="1">
        <f t="array" ref="D136">INDEX('Rate Change Impact'!C:C, ROUNDUP(ROWS('Rate Change Impact'!$2:172)/36,0))</f>
        <v>Non-Tenant</v>
      </c>
      <c r="E136" t="str" cm="1">
        <f t="array" ref="E136">INDEX('Rate Change Impact'!D:D, ROUNDUP(ROWS('Rate Change Impact'!$2:172)/36,0))</f>
        <v>CA</v>
      </c>
      <c r="F136" s="107" cm="1">
        <f t="array" ref="F136">INDEX('Rate Change Impact'!E:E, ROUNDUP(ROWS('Rate Change Impact'!$2:172)/36,0))</f>
        <v>45474</v>
      </c>
      <c r="G136" s="81" cm="1">
        <f t="array" ref="G136">INDEX('Rate Change Impact'!F:F, ROUNDUP(ROWS('Rate Change Impact'!$2:172)/36,0))</f>
        <v>2766410488</v>
      </c>
      <c r="H136" s="81" cm="1">
        <f t="array" ref="H136">INDEX('Rate Change Impact'!G:G, ROUNDUP(ROWS('Rate Change Impact'!$2:172)/36,0))</f>
        <v>2766410488</v>
      </c>
      <c r="I136" s="81" cm="1">
        <f t="array" ref="I136">INDEX('Rate Change Impact'!H:H, ROUNDUP(ROWS('Rate Change Impact'!$2:172)/36,0))</f>
        <v>0</v>
      </c>
      <c r="J136" s="95" cm="1">
        <f t="array" ref="J136">INDEX('Rate Change Impact'!I:I, ROUNDUP(ROWS('Rate Change Impact'!$2:172)/36,0))</f>
        <v>0</v>
      </c>
      <c r="K136" s="93">
        <f t="shared" si="31"/>
        <v>45838</v>
      </c>
      <c r="L136" s="94">
        <f t="shared" ca="1" si="32"/>
        <v>27</v>
      </c>
      <c r="M136" s="93">
        <f t="shared" ca="1" si="33"/>
        <v>46082</v>
      </c>
      <c r="N136">
        <f t="shared" ca="1" si="27"/>
        <v>2026</v>
      </c>
      <c r="O136">
        <f t="shared" ca="1" si="24"/>
        <v>3</v>
      </c>
      <c r="P136" s="74">
        <f t="shared" si="25"/>
        <v>0</v>
      </c>
      <c r="Q136" s="74">
        <f t="shared" si="26"/>
        <v>0</v>
      </c>
      <c r="R136">
        <f t="shared" ca="1" si="34"/>
        <v>0</v>
      </c>
      <c r="S136">
        <f t="shared" ca="1" si="28"/>
        <v>0</v>
      </c>
      <c r="T136">
        <f t="shared" ca="1" si="35"/>
        <v>12</v>
      </c>
      <c r="U136" s="73">
        <f t="shared" ca="1" si="29"/>
        <v>0</v>
      </c>
    </row>
    <row r="137" spans="1:21" x14ac:dyDescent="0.25">
      <c r="A137" s="106" t="str">
        <f t="shared" ca="1" si="30"/>
        <v>General_Non-Tenant_2026_4</v>
      </c>
      <c r="B137" cm="1">
        <f t="array" ref="B137">INDEX('Rate Change Impact'!A:A, ROUNDUP(ROWS('Rate Change Impact'!$2:173)/36,0))</f>
        <v>4</v>
      </c>
      <c r="C137" t="str" cm="1">
        <f t="array" ref="C137">INDEX('Rate Change Impact'!B:B, ROUNDUP(ROWS('Rate Change Impact'!$2:173)/36,0))</f>
        <v>General</v>
      </c>
      <c r="D137" t="str" cm="1">
        <f t="array" ref="D137">INDEX('Rate Change Impact'!C:C, ROUNDUP(ROWS('Rate Change Impact'!$2:173)/36,0))</f>
        <v>Non-Tenant</v>
      </c>
      <c r="E137" t="str" cm="1">
        <f t="array" ref="E137">INDEX('Rate Change Impact'!D:D, ROUNDUP(ROWS('Rate Change Impact'!$2:173)/36,0))</f>
        <v>CA</v>
      </c>
      <c r="F137" s="107" cm="1">
        <f t="array" ref="F137">INDEX('Rate Change Impact'!E:E, ROUNDUP(ROWS('Rate Change Impact'!$2:173)/36,0))</f>
        <v>45474</v>
      </c>
      <c r="G137" s="81" cm="1">
        <f t="array" ref="G137">INDEX('Rate Change Impact'!F:F, ROUNDUP(ROWS('Rate Change Impact'!$2:173)/36,0))</f>
        <v>2766410488</v>
      </c>
      <c r="H137" s="81" cm="1">
        <f t="array" ref="H137">INDEX('Rate Change Impact'!G:G, ROUNDUP(ROWS('Rate Change Impact'!$2:173)/36,0))</f>
        <v>2766410488</v>
      </c>
      <c r="I137" s="81" cm="1">
        <f t="array" ref="I137">INDEX('Rate Change Impact'!H:H, ROUNDUP(ROWS('Rate Change Impact'!$2:173)/36,0))</f>
        <v>0</v>
      </c>
      <c r="J137" s="95" cm="1">
        <f t="array" ref="J137">INDEX('Rate Change Impact'!I:I, ROUNDUP(ROWS('Rate Change Impact'!$2:173)/36,0))</f>
        <v>0</v>
      </c>
      <c r="K137" s="93">
        <f t="shared" si="31"/>
        <v>45838</v>
      </c>
      <c r="L137" s="94">
        <f t="shared" ca="1" si="32"/>
        <v>28</v>
      </c>
      <c r="M137" s="93">
        <f t="shared" ca="1" si="33"/>
        <v>46113</v>
      </c>
      <c r="N137">
        <f t="shared" ca="1" si="27"/>
        <v>2026</v>
      </c>
      <c r="O137">
        <f t="shared" ca="1" si="24"/>
        <v>4</v>
      </c>
      <c r="P137" s="74">
        <f t="shared" si="25"/>
        <v>0</v>
      </c>
      <c r="Q137" s="74">
        <f t="shared" si="26"/>
        <v>0</v>
      </c>
      <c r="R137">
        <f t="shared" ca="1" si="34"/>
        <v>0</v>
      </c>
      <c r="S137">
        <f t="shared" ca="1" si="28"/>
        <v>0</v>
      </c>
      <c r="T137">
        <f t="shared" ca="1" si="35"/>
        <v>12</v>
      </c>
      <c r="U137" s="73">
        <f t="shared" ca="1" si="29"/>
        <v>0</v>
      </c>
    </row>
    <row r="138" spans="1:21" x14ac:dyDescent="0.25">
      <c r="A138" s="106" t="str">
        <f t="shared" ca="1" si="30"/>
        <v>General_Non-Tenant_2026_5</v>
      </c>
      <c r="B138" cm="1">
        <f t="array" ref="B138">INDEX('Rate Change Impact'!A:A, ROUNDUP(ROWS('Rate Change Impact'!$2:174)/36,0))</f>
        <v>4</v>
      </c>
      <c r="C138" t="str" cm="1">
        <f t="array" ref="C138">INDEX('Rate Change Impact'!B:B, ROUNDUP(ROWS('Rate Change Impact'!$2:174)/36,0))</f>
        <v>General</v>
      </c>
      <c r="D138" t="str" cm="1">
        <f t="array" ref="D138">INDEX('Rate Change Impact'!C:C, ROUNDUP(ROWS('Rate Change Impact'!$2:174)/36,0))</f>
        <v>Non-Tenant</v>
      </c>
      <c r="E138" t="str" cm="1">
        <f t="array" ref="E138">INDEX('Rate Change Impact'!D:D, ROUNDUP(ROWS('Rate Change Impact'!$2:174)/36,0))</f>
        <v>CA</v>
      </c>
      <c r="F138" s="107" cm="1">
        <f t="array" ref="F138">INDEX('Rate Change Impact'!E:E, ROUNDUP(ROWS('Rate Change Impact'!$2:174)/36,0))</f>
        <v>45474</v>
      </c>
      <c r="G138" s="81" cm="1">
        <f t="array" ref="G138">INDEX('Rate Change Impact'!F:F, ROUNDUP(ROWS('Rate Change Impact'!$2:174)/36,0))</f>
        <v>2766410488</v>
      </c>
      <c r="H138" s="81" cm="1">
        <f t="array" ref="H138">INDEX('Rate Change Impact'!G:G, ROUNDUP(ROWS('Rate Change Impact'!$2:174)/36,0))</f>
        <v>2766410488</v>
      </c>
      <c r="I138" s="81" cm="1">
        <f t="array" ref="I138">INDEX('Rate Change Impact'!H:H, ROUNDUP(ROWS('Rate Change Impact'!$2:174)/36,0))</f>
        <v>0</v>
      </c>
      <c r="J138" s="95" cm="1">
        <f t="array" ref="J138">INDEX('Rate Change Impact'!I:I, ROUNDUP(ROWS('Rate Change Impact'!$2:174)/36,0))</f>
        <v>0</v>
      </c>
      <c r="K138" s="93">
        <f t="shared" si="31"/>
        <v>45838</v>
      </c>
      <c r="L138" s="94">
        <f t="shared" ca="1" si="32"/>
        <v>29</v>
      </c>
      <c r="M138" s="93">
        <f t="shared" ca="1" si="33"/>
        <v>46143</v>
      </c>
      <c r="N138">
        <f t="shared" ca="1" si="27"/>
        <v>2026</v>
      </c>
      <c r="O138">
        <f t="shared" ca="1" si="24"/>
        <v>5</v>
      </c>
      <c r="P138" s="74">
        <f t="shared" si="25"/>
        <v>0</v>
      </c>
      <c r="Q138" s="74">
        <f t="shared" si="26"/>
        <v>0</v>
      </c>
      <c r="R138">
        <f t="shared" ca="1" si="34"/>
        <v>0</v>
      </c>
      <c r="S138">
        <f t="shared" ca="1" si="28"/>
        <v>0</v>
      </c>
      <c r="T138">
        <f t="shared" ca="1" si="35"/>
        <v>12</v>
      </c>
      <c r="U138" s="73">
        <f t="shared" ca="1" si="29"/>
        <v>0</v>
      </c>
    </row>
    <row r="139" spans="1:21" x14ac:dyDescent="0.25">
      <c r="A139" s="106" t="str">
        <f t="shared" ca="1" si="30"/>
        <v>General_Non-Tenant_2026_6</v>
      </c>
      <c r="B139" cm="1">
        <f t="array" ref="B139">INDEX('Rate Change Impact'!A:A, ROUNDUP(ROWS('Rate Change Impact'!$2:175)/36,0))</f>
        <v>4</v>
      </c>
      <c r="C139" t="str" cm="1">
        <f t="array" ref="C139">INDEX('Rate Change Impact'!B:B, ROUNDUP(ROWS('Rate Change Impact'!$2:175)/36,0))</f>
        <v>General</v>
      </c>
      <c r="D139" t="str" cm="1">
        <f t="array" ref="D139">INDEX('Rate Change Impact'!C:C, ROUNDUP(ROWS('Rate Change Impact'!$2:175)/36,0))</f>
        <v>Non-Tenant</v>
      </c>
      <c r="E139" t="str" cm="1">
        <f t="array" ref="E139">INDEX('Rate Change Impact'!D:D, ROUNDUP(ROWS('Rate Change Impact'!$2:175)/36,0))</f>
        <v>CA</v>
      </c>
      <c r="F139" s="107" cm="1">
        <f t="array" ref="F139">INDEX('Rate Change Impact'!E:E, ROUNDUP(ROWS('Rate Change Impact'!$2:175)/36,0))</f>
        <v>45474</v>
      </c>
      <c r="G139" s="81" cm="1">
        <f t="array" ref="G139">INDEX('Rate Change Impact'!F:F, ROUNDUP(ROWS('Rate Change Impact'!$2:175)/36,0))</f>
        <v>2766410488</v>
      </c>
      <c r="H139" s="81" cm="1">
        <f t="array" ref="H139">INDEX('Rate Change Impact'!G:G, ROUNDUP(ROWS('Rate Change Impact'!$2:175)/36,0))</f>
        <v>2766410488</v>
      </c>
      <c r="I139" s="81" cm="1">
        <f t="array" ref="I139">INDEX('Rate Change Impact'!H:H, ROUNDUP(ROWS('Rate Change Impact'!$2:175)/36,0))</f>
        <v>0</v>
      </c>
      <c r="J139" s="95" cm="1">
        <f t="array" ref="J139">INDEX('Rate Change Impact'!I:I, ROUNDUP(ROWS('Rate Change Impact'!$2:175)/36,0))</f>
        <v>0</v>
      </c>
      <c r="K139" s="93">
        <f t="shared" si="31"/>
        <v>45838</v>
      </c>
      <c r="L139" s="94">
        <f t="shared" ca="1" si="32"/>
        <v>30</v>
      </c>
      <c r="M139" s="93">
        <f t="shared" ca="1" si="33"/>
        <v>46174</v>
      </c>
      <c r="N139">
        <f t="shared" ca="1" si="27"/>
        <v>2026</v>
      </c>
      <c r="O139">
        <f t="shared" ca="1" si="24"/>
        <v>6</v>
      </c>
      <c r="P139" s="74">
        <f t="shared" si="25"/>
        <v>0</v>
      </c>
      <c r="Q139" s="74">
        <f t="shared" si="26"/>
        <v>0</v>
      </c>
      <c r="R139">
        <f t="shared" ca="1" si="34"/>
        <v>0</v>
      </c>
      <c r="S139">
        <f t="shared" ca="1" si="28"/>
        <v>0</v>
      </c>
      <c r="T139">
        <f t="shared" ca="1" si="35"/>
        <v>12</v>
      </c>
      <c r="U139" s="73">
        <f t="shared" ca="1" si="29"/>
        <v>0</v>
      </c>
    </row>
    <row r="140" spans="1:21" x14ac:dyDescent="0.25">
      <c r="A140" s="106" t="str">
        <f t="shared" ca="1" si="30"/>
        <v>General_Non-Tenant_2026_7</v>
      </c>
      <c r="B140" cm="1">
        <f t="array" ref="B140">INDEX('Rate Change Impact'!A:A, ROUNDUP(ROWS('Rate Change Impact'!$2:176)/36,0))</f>
        <v>4</v>
      </c>
      <c r="C140" t="str" cm="1">
        <f t="array" ref="C140">INDEX('Rate Change Impact'!B:B, ROUNDUP(ROWS('Rate Change Impact'!$2:176)/36,0))</f>
        <v>General</v>
      </c>
      <c r="D140" t="str" cm="1">
        <f t="array" ref="D140">INDEX('Rate Change Impact'!C:C, ROUNDUP(ROWS('Rate Change Impact'!$2:176)/36,0))</f>
        <v>Non-Tenant</v>
      </c>
      <c r="E140" t="str" cm="1">
        <f t="array" ref="E140">INDEX('Rate Change Impact'!D:D, ROUNDUP(ROWS('Rate Change Impact'!$2:176)/36,0))</f>
        <v>CA</v>
      </c>
      <c r="F140" s="107" cm="1">
        <f t="array" ref="F140">INDEX('Rate Change Impact'!E:E, ROUNDUP(ROWS('Rate Change Impact'!$2:176)/36,0))</f>
        <v>45474</v>
      </c>
      <c r="G140" s="81" cm="1">
        <f t="array" ref="G140">INDEX('Rate Change Impact'!F:F, ROUNDUP(ROWS('Rate Change Impact'!$2:176)/36,0))</f>
        <v>2766410488</v>
      </c>
      <c r="H140" s="81" cm="1">
        <f t="array" ref="H140">INDEX('Rate Change Impact'!G:G, ROUNDUP(ROWS('Rate Change Impact'!$2:176)/36,0))</f>
        <v>2766410488</v>
      </c>
      <c r="I140" s="81" cm="1">
        <f t="array" ref="I140">INDEX('Rate Change Impact'!H:H, ROUNDUP(ROWS('Rate Change Impact'!$2:176)/36,0))</f>
        <v>0</v>
      </c>
      <c r="J140" s="95" cm="1">
        <f t="array" ref="J140">INDEX('Rate Change Impact'!I:I, ROUNDUP(ROWS('Rate Change Impact'!$2:176)/36,0))</f>
        <v>0</v>
      </c>
      <c r="K140" s="93">
        <f t="shared" si="31"/>
        <v>45838</v>
      </c>
      <c r="L140" s="94">
        <f t="shared" ca="1" si="32"/>
        <v>31</v>
      </c>
      <c r="M140" s="93">
        <f t="shared" ca="1" si="33"/>
        <v>46204</v>
      </c>
      <c r="N140">
        <f t="shared" ca="1" si="27"/>
        <v>2026</v>
      </c>
      <c r="O140">
        <f t="shared" ca="1" si="24"/>
        <v>7</v>
      </c>
      <c r="P140" s="74">
        <f t="shared" si="25"/>
        <v>0</v>
      </c>
      <c r="Q140" s="74">
        <f t="shared" si="26"/>
        <v>0</v>
      </c>
      <c r="R140">
        <f t="shared" ca="1" si="34"/>
        <v>0</v>
      </c>
      <c r="S140">
        <f t="shared" ca="1" si="28"/>
        <v>0</v>
      </c>
      <c r="T140">
        <f t="shared" ca="1" si="35"/>
        <v>12</v>
      </c>
      <c r="U140" s="73">
        <f t="shared" ca="1" si="29"/>
        <v>0</v>
      </c>
    </row>
    <row r="141" spans="1:21" x14ac:dyDescent="0.25">
      <c r="A141" s="106" t="str">
        <f t="shared" ca="1" si="30"/>
        <v>General_Non-Tenant_2026_8</v>
      </c>
      <c r="B141" cm="1">
        <f t="array" ref="B141">INDEX('Rate Change Impact'!A:A, ROUNDUP(ROWS('Rate Change Impact'!$2:177)/36,0))</f>
        <v>4</v>
      </c>
      <c r="C141" t="str" cm="1">
        <f t="array" ref="C141">INDEX('Rate Change Impact'!B:B, ROUNDUP(ROWS('Rate Change Impact'!$2:177)/36,0))</f>
        <v>General</v>
      </c>
      <c r="D141" t="str" cm="1">
        <f t="array" ref="D141">INDEX('Rate Change Impact'!C:C, ROUNDUP(ROWS('Rate Change Impact'!$2:177)/36,0))</f>
        <v>Non-Tenant</v>
      </c>
      <c r="E141" t="str" cm="1">
        <f t="array" ref="E141">INDEX('Rate Change Impact'!D:D, ROUNDUP(ROWS('Rate Change Impact'!$2:177)/36,0))</f>
        <v>CA</v>
      </c>
      <c r="F141" s="107" cm="1">
        <f t="array" ref="F141">INDEX('Rate Change Impact'!E:E, ROUNDUP(ROWS('Rate Change Impact'!$2:177)/36,0))</f>
        <v>45474</v>
      </c>
      <c r="G141" s="81" cm="1">
        <f t="array" ref="G141">INDEX('Rate Change Impact'!F:F, ROUNDUP(ROWS('Rate Change Impact'!$2:177)/36,0))</f>
        <v>2766410488</v>
      </c>
      <c r="H141" s="81" cm="1">
        <f t="array" ref="H141">INDEX('Rate Change Impact'!G:G, ROUNDUP(ROWS('Rate Change Impact'!$2:177)/36,0))</f>
        <v>2766410488</v>
      </c>
      <c r="I141" s="81" cm="1">
        <f t="array" ref="I141">INDEX('Rate Change Impact'!H:H, ROUNDUP(ROWS('Rate Change Impact'!$2:177)/36,0))</f>
        <v>0</v>
      </c>
      <c r="J141" s="95" cm="1">
        <f t="array" ref="J141">INDEX('Rate Change Impact'!I:I, ROUNDUP(ROWS('Rate Change Impact'!$2:177)/36,0))</f>
        <v>0</v>
      </c>
      <c r="K141" s="93">
        <f t="shared" si="31"/>
        <v>45838</v>
      </c>
      <c r="L141" s="94">
        <f t="shared" ca="1" si="32"/>
        <v>32</v>
      </c>
      <c r="M141" s="93">
        <f t="shared" ca="1" si="33"/>
        <v>46235</v>
      </c>
      <c r="N141">
        <f t="shared" ca="1" si="27"/>
        <v>2026</v>
      </c>
      <c r="O141">
        <f t="shared" ca="1" si="24"/>
        <v>8</v>
      </c>
      <c r="P141" s="74">
        <f t="shared" si="25"/>
        <v>0</v>
      </c>
      <c r="Q141" s="74">
        <f t="shared" si="26"/>
        <v>0</v>
      </c>
      <c r="R141">
        <f t="shared" ca="1" si="34"/>
        <v>0</v>
      </c>
      <c r="S141">
        <f t="shared" ca="1" si="28"/>
        <v>0</v>
      </c>
      <c r="T141">
        <f t="shared" ca="1" si="35"/>
        <v>12</v>
      </c>
      <c r="U141" s="73">
        <f t="shared" ca="1" si="29"/>
        <v>0</v>
      </c>
    </row>
    <row r="142" spans="1:21" x14ac:dyDescent="0.25">
      <c r="A142" s="106" t="str">
        <f t="shared" ca="1" si="30"/>
        <v>General_Non-Tenant_2026_9</v>
      </c>
      <c r="B142" cm="1">
        <f t="array" ref="B142">INDEX('Rate Change Impact'!A:A, ROUNDUP(ROWS('Rate Change Impact'!$2:178)/36,0))</f>
        <v>4</v>
      </c>
      <c r="C142" t="str" cm="1">
        <f t="array" ref="C142">INDEX('Rate Change Impact'!B:B, ROUNDUP(ROWS('Rate Change Impact'!$2:178)/36,0))</f>
        <v>General</v>
      </c>
      <c r="D142" t="str" cm="1">
        <f t="array" ref="D142">INDEX('Rate Change Impact'!C:C, ROUNDUP(ROWS('Rate Change Impact'!$2:178)/36,0))</f>
        <v>Non-Tenant</v>
      </c>
      <c r="E142" t="str" cm="1">
        <f t="array" ref="E142">INDEX('Rate Change Impact'!D:D, ROUNDUP(ROWS('Rate Change Impact'!$2:178)/36,0))</f>
        <v>CA</v>
      </c>
      <c r="F142" s="107" cm="1">
        <f t="array" ref="F142">INDEX('Rate Change Impact'!E:E, ROUNDUP(ROWS('Rate Change Impact'!$2:178)/36,0))</f>
        <v>45474</v>
      </c>
      <c r="G142" s="81" cm="1">
        <f t="array" ref="G142">INDEX('Rate Change Impact'!F:F, ROUNDUP(ROWS('Rate Change Impact'!$2:178)/36,0))</f>
        <v>2766410488</v>
      </c>
      <c r="H142" s="81" cm="1">
        <f t="array" ref="H142">INDEX('Rate Change Impact'!G:G, ROUNDUP(ROWS('Rate Change Impact'!$2:178)/36,0))</f>
        <v>2766410488</v>
      </c>
      <c r="I142" s="81" cm="1">
        <f t="array" ref="I142">INDEX('Rate Change Impact'!H:H, ROUNDUP(ROWS('Rate Change Impact'!$2:178)/36,0))</f>
        <v>0</v>
      </c>
      <c r="J142" s="95" cm="1">
        <f t="array" ref="J142">INDEX('Rate Change Impact'!I:I, ROUNDUP(ROWS('Rate Change Impact'!$2:178)/36,0))</f>
        <v>0</v>
      </c>
      <c r="K142" s="93">
        <f t="shared" si="31"/>
        <v>45838</v>
      </c>
      <c r="L142" s="94">
        <f t="shared" ca="1" si="32"/>
        <v>33</v>
      </c>
      <c r="M142" s="93">
        <f t="shared" ca="1" si="33"/>
        <v>46266</v>
      </c>
      <c r="N142">
        <f t="shared" ca="1" si="27"/>
        <v>2026</v>
      </c>
      <c r="O142">
        <f t="shared" ca="1" si="24"/>
        <v>9</v>
      </c>
      <c r="P142" s="74">
        <f t="shared" si="25"/>
        <v>0</v>
      </c>
      <c r="Q142" s="74">
        <f t="shared" si="26"/>
        <v>0</v>
      </c>
      <c r="R142">
        <f t="shared" ca="1" si="34"/>
        <v>0</v>
      </c>
      <c r="S142">
        <f t="shared" ca="1" si="28"/>
        <v>0</v>
      </c>
      <c r="T142">
        <f t="shared" ca="1" si="35"/>
        <v>12</v>
      </c>
      <c r="U142" s="73">
        <f t="shared" ca="1" si="29"/>
        <v>0</v>
      </c>
    </row>
    <row r="143" spans="1:21" x14ac:dyDescent="0.25">
      <c r="A143" s="106" t="str">
        <f t="shared" ca="1" si="30"/>
        <v>General_Non-Tenant_2026_10</v>
      </c>
      <c r="B143" cm="1">
        <f t="array" ref="B143">INDEX('Rate Change Impact'!A:A, ROUNDUP(ROWS('Rate Change Impact'!$2:179)/36,0))</f>
        <v>4</v>
      </c>
      <c r="C143" t="str" cm="1">
        <f t="array" ref="C143">INDEX('Rate Change Impact'!B:B, ROUNDUP(ROWS('Rate Change Impact'!$2:179)/36,0))</f>
        <v>General</v>
      </c>
      <c r="D143" t="str" cm="1">
        <f t="array" ref="D143">INDEX('Rate Change Impact'!C:C, ROUNDUP(ROWS('Rate Change Impact'!$2:179)/36,0))</f>
        <v>Non-Tenant</v>
      </c>
      <c r="E143" t="str" cm="1">
        <f t="array" ref="E143">INDEX('Rate Change Impact'!D:D, ROUNDUP(ROWS('Rate Change Impact'!$2:179)/36,0))</f>
        <v>CA</v>
      </c>
      <c r="F143" s="107" cm="1">
        <f t="array" ref="F143">INDEX('Rate Change Impact'!E:E, ROUNDUP(ROWS('Rate Change Impact'!$2:179)/36,0))</f>
        <v>45474</v>
      </c>
      <c r="G143" s="81" cm="1">
        <f t="array" ref="G143">INDEX('Rate Change Impact'!F:F, ROUNDUP(ROWS('Rate Change Impact'!$2:179)/36,0))</f>
        <v>2766410488</v>
      </c>
      <c r="H143" s="81" cm="1">
        <f t="array" ref="H143">INDEX('Rate Change Impact'!G:G, ROUNDUP(ROWS('Rate Change Impact'!$2:179)/36,0))</f>
        <v>2766410488</v>
      </c>
      <c r="I143" s="81" cm="1">
        <f t="array" ref="I143">INDEX('Rate Change Impact'!H:H, ROUNDUP(ROWS('Rate Change Impact'!$2:179)/36,0))</f>
        <v>0</v>
      </c>
      <c r="J143" s="95" cm="1">
        <f t="array" ref="J143">INDEX('Rate Change Impact'!I:I, ROUNDUP(ROWS('Rate Change Impact'!$2:179)/36,0))</f>
        <v>0</v>
      </c>
      <c r="K143" s="93">
        <f t="shared" si="31"/>
        <v>45838</v>
      </c>
      <c r="L143" s="94">
        <f t="shared" ca="1" si="32"/>
        <v>34</v>
      </c>
      <c r="M143" s="93">
        <f t="shared" ca="1" si="33"/>
        <v>46296</v>
      </c>
      <c r="N143">
        <f t="shared" ca="1" si="27"/>
        <v>2026</v>
      </c>
      <c r="O143">
        <f t="shared" ca="1" si="24"/>
        <v>10</v>
      </c>
      <c r="P143" s="74">
        <f t="shared" si="25"/>
        <v>0</v>
      </c>
      <c r="Q143" s="74">
        <f t="shared" si="26"/>
        <v>0</v>
      </c>
      <c r="R143">
        <f t="shared" ca="1" si="34"/>
        <v>0</v>
      </c>
      <c r="S143">
        <f t="shared" ca="1" si="28"/>
        <v>0</v>
      </c>
      <c r="T143">
        <f t="shared" ca="1" si="35"/>
        <v>12</v>
      </c>
      <c r="U143" s="73">
        <f t="shared" ca="1" si="29"/>
        <v>0</v>
      </c>
    </row>
    <row r="144" spans="1:21" x14ac:dyDescent="0.25">
      <c r="A144" s="106" t="str">
        <f t="shared" ca="1" si="30"/>
        <v>General_Non-Tenant_2026_11</v>
      </c>
      <c r="B144" cm="1">
        <f t="array" ref="B144">INDEX('Rate Change Impact'!A:A, ROUNDUP(ROWS('Rate Change Impact'!$2:180)/36,0))</f>
        <v>4</v>
      </c>
      <c r="C144" t="str" cm="1">
        <f t="array" ref="C144">INDEX('Rate Change Impact'!B:B, ROUNDUP(ROWS('Rate Change Impact'!$2:180)/36,0))</f>
        <v>General</v>
      </c>
      <c r="D144" t="str" cm="1">
        <f t="array" ref="D144">INDEX('Rate Change Impact'!C:C, ROUNDUP(ROWS('Rate Change Impact'!$2:180)/36,0))</f>
        <v>Non-Tenant</v>
      </c>
      <c r="E144" t="str" cm="1">
        <f t="array" ref="E144">INDEX('Rate Change Impact'!D:D, ROUNDUP(ROWS('Rate Change Impact'!$2:180)/36,0))</f>
        <v>CA</v>
      </c>
      <c r="F144" s="107" cm="1">
        <f t="array" ref="F144">INDEX('Rate Change Impact'!E:E, ROUNDUP(ROWS('Rate Change Impact'!$2:180)/36,0))</f>
        <v>45474</v>
      </c>
      <c r="G144" s="81" cm="1">
        <f t="array" ref="G144">INDEX('Rate Change Impact'!F:F, ROUNDUP(ROWS('Rate Change Impact'!$2:180)/36,0))</f>
        <v>2766410488</v>
      </c>
      <c r="H144" s="81" cm="1">
        <f t="array" ref="H144">INDEX('Rate Change Impact'!G:G, ROUNDUP(ROWS('Rate Change Impact'!$2:180)/36,0))</f>
        <v>2766410488</v>
      </c>
      <c r="I144" s="81" cm="1">
        <f t="array" ref="I144">INDEX('Rate Change Impact'!H:H, ROUNDUP(ROWS('Rate Change Impact'!$2:180)/36,0))</f>
        <v>0</v>
      </c>
      <c r="J144" s="95" cm="1">
        <f t="array" ref="J144">INDEX('Rate Change Impact'!I:I, ROUNDUP(ROWS('Rate Change Impact'!$2:180)/36,0))</f>
        <v>0</v>
      </c>
      <c r="K144" s="93">
        <f t="shared" si="31"/>
        <v>45838</v>
      </c>
      <c r="L144" s="94">
        <f t="shared" ca="1" si="32"/>
        <v>35</v>
      </c>
      <c r="M144" s="93">
        <f t="shared" ca="1" si="33"/>
        <v>46327</v>
      </c>
      <c r="N144">
        <f t="shared" ca="1" si="27"/>
        <v>2026</v>
      </c>
      <c r="O144">
        <f t="shared" ca="1" si="24"/>
        <v>11</v>
      </c>
      <c r="P144" s="74">
        <f t="shared" si="25"/>
        <v>0</v>
      </c>
      <c r="Q144" s="74">
        <f t="shared" si="26"/>
        <v>0</v>
      </c>
      <c r="R144">
        <f t="shared" ca="1" si="34"/>
        <v>0</v>
      </c>
      <c r="S144">
        <f t="shared" ca="1" si="28"/>
        <v>0</v>
      </c>
      <c r="T144">
        <f t="shared" ca="1" si="35"/>
        <v>12</v>
      </c>
      <c r="U144" s="73">
        <f t="shared" ca="1" si="29"/>
        <v>0</v>
      </c>
    </row>
    <row r="145" spans="1:21" x14ac:dyDescent="0.25">
      <c r="A145" s="106" t="str">
        <f t="shared" ca="1" si="30"/>
        <v>General_Non-Tenant_2026_12</v>
      </c>
      <c r="B145" cm="1">
        <f t="array" ref="B145">INDEX('Rate Change Impact'!A:A, ROUNDUP(ROWS('Rate Change Impact'!$2:181)/36,0))</f>
        <v>4</v>
      </c>
      <c r="C145" t="str" cm="1">
        <f t="array" ref="C145">INDEX('Rate Change Impact'!B:B, ROUNDUP(ROWS('Rate Change Impact'!$2:181)/36,0))</f>
        <v>General</v>
      </c>
      <c r="D145" t="str" cm="1">
        <f t="array" ref="D145">INDEX('Rate Change Impact'!C:C, ROUNDUP(ROWS('Rate Change Impact'!$2:181)/36,0))</f>
        <v>Non-Tenant</v>
      </c>
      <c r="E145" t="str" cm="1">
        <f t="array" ref="E145">INDEX('Rate Change Impact'!D:D, ROUNDUP(ROWS('Rate Change Impact'!$2:181)/36,0))</f>
        <v>CA</v>
      </c>
      <c r="F145" s="107" cm="1">
        <f t="array" ref="F145">INDEX('Rate Change Impact'!E:E, ROUNDUP(ROWS('Rate Change Impact'!$2:181)/36,0))</f>
        <v>45474</v>
      </c>
      <c r="G145" s="81" cm="1">
        <f t="array" ref="G145">INDEX('Rate Change Impact'!F:F, ROUNDUP(ROWS('Rate Change Impact'!$2:181)/36,0))</f>
        <v>2766410488</v>
      </c>
      <c r="H145" s="81" cm="1">
        <f t="array" ref="H145">INDEX('Rate Change Impact'!G:G, ROUNDUP(ROWS('Rate Change Impact'!$2:181)/36,0))</f>
        <v>2766410488</v>
      </c>
      <c r="I145" s="81" cm="1">
        <f t="array" ref="I145">INDEX('Rate Change Impact'!H:H, ROUNDUP(ROWS('Rate Change Impact'!$2:181)/36,0))</f>
        <v>0</v>
      </c>
      <c r="J145" s="95" cm="1">
        <f t="array" ref="J145">INDEX('Rate Change Impact'!I:I, ROUNDUP(ROWS('Rate Change Impact'!$2:181)/36,0))</f>
        <v>0</v>
      </c>
      <c r="K145" s="93">
        <f t="shared" si="31"/>
        <v>45838</v>
      </c>
      <c r="L145" s="94">
        <f t="shared" ca="1" si="32"/>
        <v>36</v>
      </c>
      <c r="M145" s="93">
        <f t="shared" ca="1" si="33"/>
        <v>46357</v>
      </c>
      <c r="N145">
        <f t="shared" ca="1" si="27"/>
        <v>2026</v>
      </c>
      <c r="O145">
        <f t="shared" ca="1" si="24"/>
        <v>12</v>
      </c>
      <c r="P145" s="74">
        <f t="shared" si="25"/>
        <v>0</v>
      </c>
      <c r="Q145" s="74">
        <f t="shared" si="26"/>
        <v>0</v>
      </c>
      <c r="R145">
        <f t="shared" ca="1" si="34"/>
        <v>0</v>
      </c>
      <c r="S145">
        <f t="shared" ca="1" si="28"/>
        <v>0</v>
      </c>
      <c r="T145">
        <f t="shared" ca="1" si="35"/>
        <v>12</v>
      </c>
      <c r="U145" s="73">
        <f t="shared" ca="1" si="29"/>
        <v>0</v>
      </c>
    </row>
    <row r="146" spans="1:21" x14ac:dyDescent="0.25">
      <c r="A146" s="106" t="str">
        <f t="shared" ca="1" si="30"/>
        <v>General_Non-Tenant_2024_1</v>
      </c>
      <c r="B146" cm="1">
        <f t="array" ref="B146">INDEX('Rate Change Impact'!A:A, ROUNDUP(ROWS('Rate Change Impact'!$2:182)/36,0))</f>
        <v>5</v>
      </c>
      <c r="C146" t="str" cm="1">
        <f t="array" ref="C146">INDEX('Rate Change Impact'!B:B, ROUNDUP(ROWS('Rate Change Impact'!$2:182)/36,0))</f>
        <v>General</v>
      </c>
      <c r="D146" t="str" cm="1">
        <f t="array" ref="D146">INDEX('Rate Change Impact'!C:C, ROUNDUP(ROWS('Rate Change Impact'!$2:182)/36,0))</f>
        <v>Non-Tenant</v>
      </c>
      <c r="E146" t="str" cm="1">
        <f t="array" ref="E146">INDEX('Rate Change Impact'!D:D, ROUNDUP(ROWS('Rate Change Impact'!$2:182)/36,0))</f>
        <v>CA</v>
      </c>
      <c r="F146" s="107" cm="1">
        <f t="array" ref="F146">INDEX('Rate Change Impact'!E:E, ROUNDUP(ROWS('Rate Change Impact'!$2:182)/36,0))</f>
        <v>45536</v>
      </c>
      <c r="G146" s="81" cm="1">
        <f t="array" ref="G146">INDEX('Rate Change Impact'!F:F, ROUNDUP(ROWS('Rate Change Impact'!$2:182)/36,0))</f>
        <v>2766399075</v>
      </c>
      <c r="H146" s="81" cm="1">
        <f t="array" ref="H146">INDEX('Rate Change Impact'!G:G, ROUNDUP(ROWS('Rate Change Impact'!$2:182)/36,0))</f>
        <v>2766410488</v>
      </c>
      <c r="I146" s="81" cm="1">
        <f t="array" ref="I146">INDEX('Rate Change Impact'!H:H, ROUNDUP(ROWS('Rate Change Impact'!$2:182)/36,0))</f>
        <v>11413</v>
      </c>
      <c r="J146" s="95" cm="1">
        <f t="array" ref="J146">INDEX('Rate Change Impact'!I:I, ROUNDUP(ROWS('Rate Change Impact'!$2:182)/36,0))</f>
        <v>4.1255797484929204E-6</v>
      </c>
      <c r="K146" s="93">
        <f t="shared" si="31"/>
        <v>45900</v>
      </c>
      <c r="L146" s="94">
        <f t="shared" ca="1" si="32"/>
        <v>1</v>
      </c>
      <c r="M146" s="93">
        <f t="shared" ca="1" si="33"/>
        <v>45292</v>
      </c>
      <c r="N146">
        <f t="shared" ca="1" si="27"/>
        <v>2024</v>
      </c>
      <c r="O146">
        <f t="shared" ca="1" si="24"/>
        <v>1</v>
      </c>
      <c r="P146" s="74">
        <f t="shared" si="25"/>
        <v>951.08333333333337</v>
      </c>
      <c r="Q146" s="74">
        <f t="shared" si="26"/>
        <v>475.54166666666669</v>
      </c>
      <c r="R146">
        <f t="shared" ca="1" si="34"/>
        <v>0</v>
      </c>
      <c r="S146">
        <f t="shared" ca="1" si="28"/>
        <v>0</v>
      </c>
      <c r="T146">
        <f t="shared" ca="1" si="35"/>
        <v>12</v>
      </c>
      <c r="U146" s="73">
        <f t="shared" ca="1" si="29"/>
        <v>0</v>
      </c>
    </row>
    <row r="147" spans="1:21" x14ac:dyDescent="0.25">
      <c r="A147" s="106" t="str">
        <f t="shared" ca="1" si="30"/>
        <v>General_Non-Tenant_2024_2</v>
      </c>
      <c r="B147" cm="1">
        <f t="array" ref="B147">INDEX('Rate Change Impact'!A:A, ROUNDUP(ROWS('Rate Change Impact'!$2:183)/36,0))</f>
        <v>5</v>
      </c>
      <c r="C147" t="str" cm="1">
        <f t="array" ref="C147">INDEX('Rate Change Impact'!B:B, ROUNDUP(ROWS('Rate Change Impact'!$2:183)/36,0))</f>
        <v>General</v>
      </c>
      <c r="D147" t="str" cm="1">
        <f t="array" ref="D147">INDEX('Rate Change Impact'!C:C, ROUNDUP(ROWS('Rate Change Impact'!$2:183)/36,0))</f>
        <v>Non-Tenant</v>
      </c>
      <c r="E147" t="str" cm="1">
        <f t="array" ref="E147">INDEX('Rate Change Impact'!D:D, ROUNDUP(ROWS('Rate Change Impact'!$2:183)/36,0))</f>
        <v>CA</v>
      </c>
      <c r="F147" s="107" cm="1">
        <f t="array" ref="F147">INDEX('Rate Change Impact'!E:E, ROUNDUP(ROWS('Rate Change Impact'!$2:183)/36,0))</f>
        <v>45536</v>
      </c>
      <c r="G147" s="81" cm="1">
        <f t="array" ref="G147">INDEX('Rate Change Impact'!F:F, ROUNDUP(ROWS('Rate Change Impact'!$2:183)/36,0))</f>
        <v>2766399075</v>
      </c>
      <c r="H147" s="81" cm="1">
        <f t="array" ref="H147">INDEX('Rate Change Impact'!G:G, ROUNDUP(ROWS('Rate Change Impact'!$2:183)/36,0))</f>
        <v>2766410488</v>
      </c>
      <c r="I147" s="81" cm="1">
        <f t="array" ref="I147">INDEX('Rate Change Impact'!H:H, ROUNDUP(ROWS('Rate Change Impact'!$2:183)/36,0))</f>
        <v>11413</v>
      </c>
      <c r="J147" s="95" cm="1">
        <f t="array" ref="J147">INDEX('Rate Change Impact'!I:I, ROUNDUP(ROWS('Rate Change Impact'!$2:183)/36,0))</f>
        <v>4.1255797484929204E-6</v>
      </c>
      <c r="K147" s="93">
        <f t="shared" si="31"/>
        <v>45900</v>
      </c>
      <c r="L147" s="94">
        <f t="shared" ca="1" si="32"/>
        <v>2</v>
      </c>
      <c r="M147" s="93">
        <f t="shared" ca="1" si="33"/>
        <v>45323</v>
      </c>
      <c r="N147">
        <f t="shared" ca="1" si="27"/>
        <v>2024</v>
      </c>
      <c r="O147">
        <f t="shared" ca="1" si="24"/>
        <v>2</v>
      </c>
      <c r="P147" s="74">
        <f t="shared" si="25"/>
        <v>951.08333333333337</v>
      </c>
      <c r="Q147" s="74">
        <f t="shared" si="26"/>
        <v>475.54166666666669</v>
      </c>
      <c r="R147">
        <f t="shared" ca="1" si="34"/>
        <v>0</v>
      </c>
      <c r="S147">
        <f t="shared" ca="1" si="28"/>
        <v>0</v>
      </c>
      <c r="T147">
        <f t="shared" ca="1" si="35"/>
        <v>12</v>
      </c>
      <c r="U147" s="73">
        <f t="shared" ca="1" si="29"/>
        <v>0</v>
      </c>
    </row>
    <row r="148" spans="1:21" x14ac:dyDescent="0.25">
      <c r="A148" s="106" t="str">
        <f t="shared" ca="1" si="30"/>
        <v>General_Non-Tenant_2024_3</v>
      </c>
      <c r="B148" cm="1">
        <f t="array" ref="B148">INDEX('Rate Change Impact'!A:A, ROUNDUP(ROWS('Rate Change Impact'!$2:184)/36,0))</f>
        <v>5</v>
      </c>
      <c r="C148" t="str" cm="1">
        <f t="array" ref="C148">INDEX('Rate Change Impact'!B:B, ROUNDUP(ROWS('Rate Change Impact'!$2:184)/36,0))</f>
        <v>General</v>
      </c>
      <c r="D148" t="str" cm="1">
        <f t="array" ref="D148">INDEX('Rate Change Impact'!C:C, ROUNDUP(ROWS('Rate Change Impact'!$2:184)/36,0))</f>
        <v>Non-Tenant</v>
      </c>
      <c r="E148" t="str" cm="1">
        <f t="array" ref="E148">INDEX('Rate Change Impact'!D:D, ROUNDUP(ROWS('Rate Change Impact'!$2:184)/36,0))</f>
        <v>CA</v>
      </c>
      <c r="F148" s="107" cm="1">
        <f t="array" ref="F148">INDEX('Rate Change Impact'!E:E, ROUNDUP(ROWS('Rate Change Impact'!$2:184)/36,0))</f>
        <v>45536</v>
      </c>
      <c r="G148" s="81" cm="1">
        <f t="array" ref="G148">INDEX('Rate Change Impact'!F:F, ROUNDUP(ROWS('Rate Change Impact'!$2:184)/36,0))</f>
        <v>2766399075</v>
      </c>
      <c r="H148" s="81" cm="1">
        <f t="array" ref="H148">INDEX('Rate Change Impact'!G:G, ROUNDUP(ROWS('Rate Change Impact'!$2:184)/36,0))</f>
        <v>2766410488</v>
      </c>
      <c r="I148" s="81" cm="1">
        <f t="array" ref="I148">INDEX('Rate Change Impact'!H:H, ROUNDUP(ROWS('Rate Change Impact'!$2:184)/36,0))</f>
        <v>11413</v>
      </c>
      <c r="J148" s="95" cm="1">
        <f t="array" ref="J148">INDEX('Rate Change Impact'!I:I, ROUNDUP(ROWS('Rate Change Impact'!$2:184)/36,0))</f>
        <v>4.1255797484929204E-6</v>
      </c>
      <c r="K148" s="93">
        <f t="shared" si="31"/>
        <v>45900</v>
      </c>
      <c r="L148" s="94">
        <f t="shared" ca="1" si="32"/>
        <v>3</v>
      </c>
      <c r="M148" s="93">
        <f t="shared" ca="1" si="33"/>
        <v>45352</v>
      </c>
      <c r="N148">
        <f t="shared" ca="1" si="27"/>
        <v>2024</v>
      </c>
      <c r="O148">
        <f t="shared" ca="1" si="24"/>
        <v>3</v>
      </c>
      <c r="P148" s="74">
        <f t="shared" si="25"/>
        <v>951.08333333333337</v>
      </c>
      <c r="Q148" s="74">
        <f t="shared" si="26"/>
        <v>475.54166666666669</v>
      </c>
      <c r="R148">
        <f t="shared" ca="1" si="34"/>
        <v>0</v>
      </c>
      <c r="S148">
        <f t="shared" ca="1" si="28"/>
        <v>0</v>
      </c>
      <c r="T148">
        <f t="shared" ca="1" si="35"/>
        <v>12</v>
      </c>
      <c r="U148" s="73">
        <f t="shared" ca="1" si="29"/>
        <v>0</v>
      </c>
    </row>
    <row r="149" spans="1:21" x14ac:dyDescent="0.25">
      <c r="A149" s="106" t="str">
        <f t="shared" ca="1" si="30"/>
        <v>General_Non-Tenant_2024_4</v>
      </c>
      <c r="B149" cm="1">
        <f t="array" ref="B149">INDEX('Rate Change Impact'!A:A, ROUNDUP(ROWS('Rate Change Impact'!$2:185)/36,0))</f>
        <v>5</v>
      </c>
      <c r="C149" t="str" cm="1">
        <f t="array" ref="C149">INDEX('Rate Change Impact'!B:B, ROUNDUP(ROWS('Rate Change Impact'!$2:185)/36,0))</f>
        <v>General</v>
      </c>
      <c r="D149" t="str" cm="1">
        <f t="array" ref="D149">INDEX('Rate Change Impact'!C:C, ROUNDUP(ROWS('Rate Change Impact'!$2:185)/36,0))</f>
        <v>Non-Tenant</v>
      </c>
      <c r="E149" t="str" cm="1">
        <f t="array" ref="E149">INDEX('Rate Change Impact'!D:D, ROUNDUP(ROWS('Rate Change Impact'!$2:185)/36,0))</f>
        <v>CA</v>
      </c>
      <c r="F149" s="107" cm="1">
        <f t="array" ref="F149">INDEX('Rate Change Impact'!E:E, ROUNDUP(ROWS('Rate Change Impact'!$2:185)/36,0))</f>
        <v>45536</v>
      </c>
      <c r="G149" s="81" cm="1">
        <f t="array" ref="G149">INDEX('Rate Change Impact'!F:F, ROUNDUP(ROWS('Rate Change Impact'!$2:185)/36,0))</f>
        <v>2766399075</v>
      </c>
      <c r="H149" s="81" cm="1">
        <f t="array" ref="H149">INDEX('Rate Change Impact'!G:G, ROUNDUP(ROWS('Rate Change Impact'!$2:185)/36,0))</f>
        <v>2766410488</v>
      </c>
      <c r="I149" s="81" cm="1">
        <f t="array" ref="I149">INDEX('Rate Change Impact'!H:H, ROUNDUP(ROWS('Rate Change Impact'!$2:185)/36,0))</f>
        <v>11413</v>
      </c>
      <c r="J149" s="95" cm="1">
        <f t="array" ref="J149">INDEX('Rate Change Impact'!I:I, ROUNDUP(ROWS('Rate Change Impact'!$2:185)/36,0))</f>
        <v>4.1255797484929204E-6</v>
      </c>
      <c r="K149" s="93">
        <f t="shared" si="31"/>
        <v>45900</v>
      </c>
      <c r="L149" s="94">
        <f t="shared" ca="1" si="32"/>
        <v>4</v>
      </c>
      <c r="M149" s="93">
        <f t="shared" ca="1" si="33"/>
        <v>45383</v>
      </c>
      <c r="N149">
        <f t="shared" ca="1" si="27"/>
        <v>2024</v>
      </c>
      <c r="O149">
        <f t="shared" ca="1" si="24"/>
        <v>4</v>
      </c>
      <c r="P149" s="74">
        <f t="shared" si="25"/>
        <v>951.08333333333337</v>
      </c>
      <c r="Q149" s="74">
        <f t="shared" si="26"/>
        <v>475.54166666666669</v>
      </c>
      <c r="R149">
        <f t="shared" ca="1" si="34"/>
        <v>0</v>
      </c>
      <c r="S149">
        <f t="shared" ca="1" si="28"/>
        <v>0</v>
      </c>
      <c r="T149">
        <f t="shared" ca="1" si="35"/>
        <v>12</v>
      </c>
      <c r="U149" s="73">
        <f t="shared" ca="1" si="29"/>
        <v>0</v>
      </c>
    </row>
    <row r="150" spans="1:21" x14ac:dyDescent="0.25">
      <c r="A150" s="106" t="str">
        <f t="shared" ca="1" si="30"/>
        <v>General_Non-Tenant_2024_5</v>
      </c>
      <c r="B150" cm="1">
        <f t="array" ref="B150">INDEX('Rate Change Impact'!A:A, ROUNDUP(ROWS('Rate Change Impact'!$2:186)/36,0))</f>
        <v>5</v>
      </c>
      <c r="C150" t="str" cm="1">
        <f t="array" ref="C150">INDEX('Rate Change Impact'!B:B, ROUNDUP(ROWS('Rate Change Impact'!$2:186)/36,0))</f>
        <v>General</v>
      </c>
      <c r="D150" t="str" cm="1">
        <f t="array" ref="D150">INDEX('Rate Change Impact'!C:C, ROUNDUP(ROWS('Rate Change Impact'!$2:186)/36,0))</f>
        <v>Non-Tenant</v>
      </c>
      <c r="E150" t="str" cm="1">
        <f t="array" ref="E150">INDEX('Rate Change Impact'!D:D, ROUNDUP(ROWS('Rate Change Impact'!$2:186)/36,0))</f>
        <v>CA</v>
      </c>
      <c r="F150" s="107" cm="1">
        <f t="array" ref="F150">INDEX('Rate Change Impact'!E:E, ROUNDUP(ROWS('Rate Change Impact'!$2:186)/36,0))</f>
        <v>45536</v>
      </c>
      <c r="G150" s="81" cm="1">
        <f t="array" ref="G150">INDEX('Rate Change Impact'!F:F, ROUNDUP(ROWS('Rate Change Impact'!$2:186)/36,0))</f>
        <v>2766399075</v>
      </c>
      <c r="H150" s="81" cm="1">
        <f t="array" ref="H150">INDEX('Rate Change Impact'!G:G, ROUNDUP(ROWS('Rate Change Impact'!$2:186)/36,0))</f>
        <v>2766410488</v>
      </c>
      <c r="I150" s="81" cm="1">
        <f t="array" ref="I150">INDEX('Rate Change Impact'!H:H, ROUNDUP(ROWS('Rate Change Impact'!$2:186)/36,0))</f>
        <v>11413</v>
      </c>
      <c r="J150" s="95" cm="1">
        <f t="array" ref="J150">INDEX('Rate Change Impact'!I:I, ROUNDUP(ROWS('Rate Change Impact'!$2:186)/36,0))</f>
        <v>4.1255797484929204E-6</v>
      </c>
      <c r="K150" s="93">
        <f t="shared" si="31"/>
        <v>45900</v>
      </c>
      <c r="L150" s="94">
        <f t="shared" ca="1" si="32"/>
        <v>5</v>
      </c>
      <c r="M150" s="93">
        <f t="shared" ca="1" si="33"/>
        <v>45413</v>
      </c>
      <c r="N150">
        <f t="shared" ca="1" si="27"/>
        <v>2024</v>
      </c>
      <c r="O150">
        <f t="shared" ca="1" si="24"/>
        <v>5</v>
      </c>
      <c r="P150" s="74">
        <f t="shared" si="25"/>
        <v>951.08333333333337</v>
      </c>
      <c r="Q150" s="74">
        <f t="shared" si="26"/>
        <v>475.54166666666669</v>
      </c>
      <c r="R150">
        <f t="shared" ca="1" si="34"/>
        <v>0</v>
      </c>
      <c r="S150">
        <f t="shared" ca="1" si="28"/>
        <v>0</v>
      </c>
      <c r="T150">
        <f t="shared" ca="1" si="35"/>
        <v>12</v>
      </c>
      <c r="U150" s="73">
        <f t="shared" ca="1" si="29"/>
        <v>0</v>
      </c>
    </row>
    <row r="151" spans="1:21" x14ac:dyDescent="0.25">
      <c r="A151" s="106" t="str">
        <f t="shared" ca="1" si="30"/>
        <v>General_Non-Tenant_2024_6</v>
      </c>
      <c r="B151" cm="1">
        <f t="array" ref="B151">INDEX('Rate Change Impact'!A:A, ROUNDUP(ROWS('Rate Change Impact'!$2:187)/36,0))</f>
        <v>5</v>
      </c>
      <c r="C151" t="str" cm="1">
        <f t="array" ref="C151">INDEX('Rate Change Impact'!B:B, ROUNDUP(ROWS('Rate Change Impact'!$2:187)/36,0))</f>
        <v>General</v>
      </c>
      <c r="D151" t="str" cm="1">
        <f t="array" ref="D151">INDEX('Rate Change Impact'!C:C, ROUNDUP(ROWS('Rate Change Impact'!$2:187)/36,0))</f>
        <v>Non-Tenant</v>
      </c>
      <c r="E151" t="str" cm="1">
        <f t="array" ref="E151">INDEX('Rate Change Impact'!D:D, ROUNDUP(ROWS('Rate Change Impact'!$2:187)/36,0))</f>
        <v>CA</v>
      </c>
      <c r="F151" s="107" cm="1">
        <f t="array" ref="F151">INDEX('Rate Change Impact'!E:E, ROUNDUP(ROWS('Rate Change Impact'!$2:187)/36,0))</f>
        <v>45536</v>
      </c>
      <c r="G151" s="81" cm="1">
        <f t="array" ref="G151">INDEX('Rate Change Impact'!F:F, ROUNDUP(ROWS('Rate Change Impact'!$2:187)/36,0))</f>
        <v>2766399075</v>
      </c>
      <c r="H151" s="81" cm="1">
        <f t="array" ref="H151">INDEX('Rate Change Impact'!G:G, ROUNDUP(ROWS('Rate Change Impact'!$2:187)/36,0))</f>
        <v>2766410488</v>
      </c>
      <c r="I151" s="81" cm="1">
        <f t="array" ref="I151">INDEX('Rate Change Impact'!H:H, ROUNDUP(ROWS('Rate Change Impact'!$2:187)/36,0))</f>
        <v>11413</v>
      </c>
      <c r="J151" s="95" cm="1">
        <f t="array" ref="J151">INDEX('Rate Change Impact'!I:I, ROUNDUP(ROWS('Rate Change Impact'!$2:187)/36,0))</f>
        <v>4.1255797484929204E-6</v>
      </c>
      <c r="K151" s="93">
        <f t="shared" si="31"/>
        <v>45900</v>
      </c>
      <c r="L151" s="94">
        <f t="shared" ca="1" si="32"/>
        <v>6</v>
      </c>
      <c r="M151" s="93">
        <f t="shared" ca="1" si="33"/>
        <v>45444</v>
      </c>
      <c r="N151">
        <f t="shared" ca="1" si="27"/>
        <v>2024</v>
      </c>
      <c r="O151">
        <f t="shared" ca="1" si="24"/>
        <v>6</v>
      </c>
      <c r="P151" s="74">
        <f t="shared" si="25"/>
        <v>951.08333333333337</v>
      </c>
      <c r="Q151" s="74">
        <f t="shared" si="26"/>
        <v>475.54166666666669</v>
      </c>
      <c r="R151">
        <f t="shared" ca="1" si="34"/>
        <v>0</v>
      </c>
      <c r="S151">
        <f t="shared" ca="1" si="28"/>
        <v>0</v>
      </c>
      <c r="T151">
        <f t="shared" ca="1" si="35"/>
        <v>12</v>
      </c>
      <c r="U151" s="73">
        <f t="shared" ca="1" si="29"/>
        <v>0</v>
      </c>
    </row>
    <row r="152" spans="1:21" x14ac:dyDescent="0.25">
      <c r="A152" s="106" t="str">
        <f t="shared" ca="1" si="30"/>
        <v>General_Non-Tenant_2024_7</v>
      </c>
      <c r="B152" cm="1">
        <f t="array" ref="B152">INDEX('Rate Change Impact'!A:A, ROUNDUP(ROWS('Rate Change Impact'!$2:188)/36,0))</f>
        <v>5</v>
      </c>
      <c r="C152" t="str" cm="1">
        <f t="array" ref="C152">INDEX('Rate Change Impact'!B:B, ROUNDUP(ROWS('Rate Change Impact'!$2:188)/36,0))</f>
        <v>General</v>
      </c>
      <c r="D152" t="str" cm="1">
        <f t="array" ref="D152">INDEX('Rate Change Impact'!C:C, ROUNDUP(ROWS('Rate Change Impact'!$2:188)/36,0))</f>
        <v>Non-Tenant</v>
      </c>
      <c r="E152" t="str" cm="1">
        <f t="array" ref="E152">INDEX('Rate Change Impact'!D:D, ROUNDUP(ROWS('Rate Change Impact'!$2:188)/36,0))</f>
        <v>CA</v>
      </c>
      <c r="F152" s="107" cm="1">
        <f t="array" ref="F152">INDEX('Rate Change Impact'!E:E, ROUNDUP(ROWS('Rate Change Impact'!$2:188)/36,0))</f>
        <v>45536</v>
      </c>
      <c r="G152" s="81" cm="1">
        <f t="array" ref="G152">INDEX('Rate Change Impact'!F:F, ROUNDUP(ROWS('Rate Change Impact'!$2:188)/36,0))</f>
        <v>2766399075</v>
      </c>
      <c r="H152" s="81" cm="1">
        <f t="array" ref="H152">INDEX('Rate Change Impact'!G:G, ROUNDUP(ROWS('Rate Change Impact'!$2:188)/36,0))</f>
        <v>2766410488</v>
      </c>
      <c r="I152" s="81" cm="1">
        <f t="array" ref="I152">INDEX('Rate Change Impact'!H:H, ROUNDUP(ROWS('Rate Change Impact'!$2:188)/36,0))</f>
        <v>11413</v>
      </c>
      <c r="J152" s="95" cm="1">
        <f t="array" ref="J152">INDEX('Rate Change Impact'!I:I, ROUNDUP(ROWS('Rate Change Impact'!$2:188)/36,0))</f>
        <v>4.1255797484929204E-6</v>
      </c>
      <c r="K152" s="93">
        <f t="shared" si="31"/>
        <v>45900</v>
      </c>
      <c r="L152" s="94">
        <f t="shared" ca="1" si="32"/>
        <v>7</v>
      </c>
      <c r="M152" s="93">
        <f t="shared" ca="1" si="33"/>
        <v>45474</v>
      </c>
      <c r="N152">
        <f t="shared" ca="1" si="27"/>
        <v>2024</v>
      </c>
      <c r="O152">
        <f t="shared" ca="1" si="24"/>
        <v>7</v>
      </c>
      <c r="P152" s="74">
        <f t="shared" si="25"/>
        <v>951.08333333333337</v>
      </c>
      <c r="Q152" s="74">
        <f t="shared" si="26"/>
        <v>475.54166666666669</v>
      </c>
      <c r="R152">
        <f t="shared" ca="1" si="34"/>
        <v>0</v>
      </c>
      <c r="S152">
        <f t="shared" ca="1" si="28"/>
        <v>0</v>
      </c>
      <c r="T152">
        <f t="shared" ca="1" si="35"/>
        <v>12</v>
      </c>
      <c r="U152" s="73">
        <f t="shared" ca="1" si="29"/>
        <v>0</v>
      </c>
    </row>
    <row r="153" spans="1:21" x14ac:dyDescent="0.25">
      <c r="A153" s="106" t="str">
        <f t="shared" ca="1" si="30"/>
        <v>General_Non-Tenant_2024_8</v>
      </c>
      <c r="B153" cm="1">
        <f t="array" ref="B153">INDEX('Rate Change Impact'!A:A, ROUNDUP(ROWS('Rate Change Impact'!$2:189)/36,0))</f>
        <v>5</v>
      </c>
      <c r="C153" t="str" cm="1">
        <f t="array" ref="C153">INDEX('Rate Change Impact'!B:B, ROUNDUP(ROWS('Rate Change Impact'!$2:189)/36,0))</f>
        <v>General</v>
      </c>
      <c r="D153" t="str" cm="1">
        <f t="array" ref="D153">INDEX('Rate Change Impact'!C:C, ROUNDUP(ROWS('Rate Change Impact'!$2:189)/36,0))</f>
        <v>Non-Tenant</v>
      </c>
      <c r="E153" t="str" cm="1">
        <f t="array" ref="E153">INDEX('Rate Change Impact'!D:D, ROUNDUP(ROWS('Rate Change Impact'!$2:189)/36,0))</f>
        <v>CA</v>
      </c>
      <c r="F153" s="107" cm="1">
        <f t="array" ref="F153">INDEX('Rate Change Impact'!E:E, ROUNDUP(ROWS('Rate Change Impact'!$2:189)/36,0))</f>
        <v>45536</v>
      </c>
      <c r="G153" s="81" cm="1">
        <f t="array" ref="G153">INDEX('Rate Change Impact'!F:F, ROUNDUP(ROWS('Rate Change Impact'!$2:189)/36,0))</f>
        <v>2766399075</v>
      </c>
      <c r="H153" s="81" cm="1">
        <f t="array" ref="H153">INDEX('Rate Change Impact'!G:G, ROUNDUP(ROWS('Rate Change Impact'!$2:189)/36,0))</f>
        <v>2766410488</v>
      </c>
      <c r="I153" s="81" cm="1">
        <f t="array" ref="I153">INDEX('Rate Change Impact'!H:H, ROUNDUP(ROWS('Rate Change Impact'!$2:189)/36,0))</f>
        <v>11413</v>
      </c>
      <c r="J153" s="95" cm="1">
        <f t="array" ref="J153">INDEX('Rate Change Impact'!I:I, ROUNDUP(ROWS('Rate Change Impact'!$2:189)/36,0))</f>
        <v>4.1255797484929204E-6</v>
      </c>
      <c r="K153" s="93">
        <f t="shared" si="31"/>
        <v>45900</v>
      </c>
      <c r="L153" s="94">
        <f t="shared" ca="1" si="32"/>
        <v>8</v>
      </c>
      <c r="M153" s="93">
        <f t="shared" ca="1" si="33"/>
        <v>45505</v>
      </c>
      <c r="N153">
        <f t="shared" ca="1" si="27"/>
        <v>2024</v>
      </c>
      <c r="O153">
        <f t="shared" ca="1" si="24"/>
        <v>8</v>
      </c>
      <c r="P153" s="74">
        <f t="shared" si="25"/>
        <v>951.08333333333337</v>
      </c>
      <c r="Q153" s="74">
        <f t="shared" si="26"/>
        <v>475.54166666666669</v>
      </c>
      <c r="R153">
        <f t="shared" ca="1" si="34"/>
        <v>0</v>
      </c>
      <c r="S153">
        <f t="shared" ca="1" si="28"/>
        <v>0</v>
      </c>
      <c r="T153">
        <f t="shared" ca="1" si="35"/>
        <v>12</v>
      </c>
      <c r="U153" s="73">
        <f t="shared" ca="1" si="29"/>
        <v>0</v>
      </c>
    </row>
    <row r="154" spans="1:21" x14ac:dyDescent="0.25">
      <c r="A154" s="106" t="str">
        <f t="shared" ca="1" si="30"/>
        <v>General_Non-Tenant_2024_9</v>
      </c>
      <c r="B154" cm="1">
        <f t="array" ref="B154">INDEX('Rate Change Impact'!A:A, ROUNDUP(ROWS('Rate Change Impact'!$2:190)/36,0))</f>
        <v>5</v>
      </c>
      <c r="C154" t="str" cm="1">
        <f t="array" ref="C154">INDEX('Rate Change Impact'!B:B, ROUNDUP(ROWS('Rate Change Impact'!$2:190)/36,0))</f>
        <v>General</v>
      </c>
      <c r="D154" t="str" cm="1">
        <f t="array" ref="D154">INDEX('Rate Change Impact'!C:C, ROUNDUP(ROWS('Rate Change Impact'!$2:190)/36,0))</f>
        <v>Non-Tenant</v>
      </c>
      <c r="E154" t="str" cm="1">
        <f t="array" ref="E154">INDEX('Rate Change Impact'!D:D, ROUNDUP(ROWS('Rate Change Impact'!$2:190)/36,0))</f>
        <v>CA</v>
      </c>
      <c r="F154" s="107" cm="1">
        <f t="array" ref="F154">INDEX('Rate Change Impact'!E:E, ROUNDUP(ROWS('Rate Change Impact'!$2:190)/36,0))</f>
        <v>45536</v>
      </c>
      <c r="G154" s="81" cm="1">
        <f t="array" ref="G154">INDEX('Rate Change Impact'!F:F, ROUNDUP(ROWS('Rate Change Impact'!$2:190)/36,0))</f>
        <v>2766399075</v>
      </c>
      <c r="H154" s="81" cm="1">
        <f t="array" ref="H154">INDEX('Rate Change Impact'!G:G, ROUNDUP(ROWS('Rate Change Impact'!$2:190)/36,0))</f>
        <v>2766410488</v>
      </c>
      <c r="I154" s="81" cm="1">
        <f t="array" ref="I154">INDEX('Rate Change Impact'!H:H, ROUNDUP(ROWS('Rate Change Impact'!$2:190)/36,0))</f>
        <v>11413</v>
      </c>
      <c r="J154" s="95" cm="1">
        <f t="array" ref="J154">INDEX('Rate Change Impact'!I:I, ROUNDUP(ROWS('Rate Change Impact'!$2:190)/36,0))</f>
        <v>4.1255797484929204E-6</v>
      </c>
      <c r="K154" s="93">
        <f t="shared" si="31"/>
        <v>45900</v>
      </c>
      <c r="L154" s="94">
        <f t="shared" ca="1" si="32"/>
        <v>9</v>
      </c>
      <c r="M154" s="93">
        <f t="shared" ca="1" si="33"/>
        <v>45536</v>
      </c>
      <c r="N154">
        <f t="shared" ca="1" si="27"/>
        <v>2024</v>
      </c>
      <c r="O154">
        <f t="shared" ref="O154:O217" ca="1" si="36">MONTH(M154)</f>
        <v>9</v>
      </c>
      <c r="P154" s="74">
        <f t="shared" si="25"/>
        <v>951.08333333333337</v>
      </c>
      <c r="Q154" s="74">
        <f t="shared" si="26"/>
        <v>475.54166666666669</v>
      </c>
      <c r="R154">
        <f t="shared" ca="1" si="34"/>
        <v>1</v>
      </c>
      <c r="S154">
        <f t="shared" ca="1" si="28"/>
        <v>1</v>
      </c>
      <c r="T154">
        <f t="shared" ca="1" si="35"/>
        <v>12</v>
      </c>
      <c r="U154" s="73">
        <f t="shared" ca="1" si="29"/>
        <v>951.08333333333337</v>
      </c>
    </row>
    <row r="155" spans="1:21" x14ac:dyDescent="0.25">
      <c r="A155" s="106" t="str">
        <f t="shared" ca="1" si="30"/>
        <v>General_Non-Tenant_2024_10</v>
      </c>
      <c r="B155" cm="1">
        <f t="array" ref="B155">INDEX('Rate Change Impact'!A:A, ROUNDUP(ROWS('Rate Change Impact'!$2:191)/36,0))</f>
        <v>5</v>
      </c>
      <c r="C155" t="str" cm="1">
        <f t="array" ref="C155">INDEX('Rate Change Impact'!B:B, ROUNDUP(ROWS('Rate Change Impact'!$2:191)/36,0))</f>
        <v>General</v>
      </c>
      <c r="D155" t="str" cm="1">
        <f t="array" ref="D155">INDEX('Rate Change Impact'!C:C, ROUNDUP(ROWS('Rate Change Impact'!$2:191)/36,0))</f>
        <v>Non-Tenant</v>
      </c>
      <c r="E155" t="str" cm="1">
        <f t="array" ref="E155">INDEX('Rate Change Impact'!D:D, ROUNDUP(ROWS('Rate Change Impact'!$2:191)/36,0))</f>
        <v>CA</v>
      </c>
      <c r="F155" s="107" cm="1">
        <f t="array" ref="F155">INDEX('Rate Change Impact'!E:E, ROUNDUP(ROWS('Rate Change Impact'!$2:191)/36,0))</f>
        <v>45536</v>
      </c>
      <c r="G155" s="81" cm="1">
        <f t="array" ref="G155">INDEX('Rate Change Impact'!F:F, ROUNDUP(ROWS('Rate Change Impact'!$2:191)/36,0))</f>
        <v>2766399075</v>
      </c>
      <c r="H155" s="81" cm="1">
        <f t="array" ref="H155">INDEX('Rate Change Impact'!G:G, ROUNDUP(ROWS('Rate Change Impact'!$2:191)/36,0))</f>
        <v>2766410488</v>
      </c>
      <c r="I155" s="81" cm="1">
        <f t="array" ref="I155">INDEX('Rate Change Impact'!H:H, ROUNDUP(ROWS('Rate Change Impact'!$2:191)/36,0))</f>
        <v>11413</v>
      </c>
      <c r="J155" s="95" cm="1">
        <f t="array" ref="J155">INDEX('Rate Change Impact'!I:I, ROUNDUP(ROWS('Rate Change Impact'!$2:191)/36,0))</f>
        <v>4.1255797484929204E-6</v>
      </c>
      <c r="K155" s="93">
        <f t="shared" si="31"/>
        <v>45900</v>
      </c>
      <c r="L155" s="94">
        <f t="shared" ca="1" si="32"/>
        <v>10</v>
      </c>
      <c r="M155" s="93">
        <f t="shared" ca="1" si="33"/>
        <v>45566</v>
      </c>
      <c r="N155">
        <f t="shared" ca="1" si="27"/>
        <v>2024</v>
      </c>
      <c r="O155">
        <f t="shared" ca="1" si="36"/>
        <v>10</v>
      </c>
      <c r="P155" s="74">
        <f t="shared" si="25"/>
        <v>951.08333333333337</v>
      </c>
      <c r="Q155" s="74">
        <f t="shared" si="26"/>
        <v>475.54166666666669</v>
      </c>
      <c r="R155">
        <f t="shared" ca="1" si="34"/>
        <v>1</v>
      </c>
      <c r="S155">
        <f t="shared" ca="1" si="28"/>
        <v>2</v>
      </c>
      <c r="T155">
        <f t="shared" ca="1" si="35"/>
        <v>12</v>
      </c>
      <c r="U155" s="73">
        <f t="shared" ca="1" si="29"/>
        <v>951.08333333333337</v>
      </c>
    </row>
    <row r="156" spans="1:21" x14ac:dyDescent="0.25">
      <c r="A156" s="106" t="str">
        <f t="shared" ca="1" si="30"/>
        <v>General_Non-Tenant_2024_11</v>
      </c>
      <c r="B156" cm="1">
        <f t="array" ref="B156">INDEX('Rate Change Impact'!A:A, ROUNDUP(ROWS('Rate Change Impact'!$2:192)/36,0))</f>
        <v>5</v>
      </c>
      <c r="C156" t="str" cm="1">
        <f t="array" ref="C156">INDEX('Rate Change Impact'!B:B, ROUNDUP(ROWS('Rate Change Impact'!$2:192)/36,0))</f>
        <v>General</v>
      </c>
      <c r="D156" t="str" cm="1">
        <f t="array" ref="D156">INDEX('Rate Change Impact'!C:C, ROUNDUP(ROWS('Rate Change Impact'!$2:192)/36,0))</f>
        <v>Non-Tenant</v>
      </c>
      <c r="E156" t="str" cm="1">
        <f t="array" ref="E156">INDEX('Rate Change Impact'!D:D, ROUNDUP(ROWS('Rate Change Impact'!$2:192)/36,0))</f>
        <v>CA</v>
      </c>
      <c r="F156" s="107" cm="1">
        <f t="array" ref="F156">INDEX('Rate Change Impact'!E:E, ROUNDUP(ROWS('Rate Change Impact'!$2:192)/36,0))</f>
        <v>45536</v>
      </c>
      <c r="G156" s="81" cm="1">
        <f t="array" ref="G156">INDEX('Rate Change Impact'!F:F, ROUNDUP(ROWS('Rate Change Impact'!$2:192)/36,0))</f>
        <v>2766399075</v>
      </c>
      <c r="H156" s="81" cm="1">
        <f t="array" ref="H156">INDEX('Rate Change Impact'!G:G, ROUNDUP(ROWS('Rate Change Impact'!$2:192)/36,0))</f>
        <v>2766410488</v>
      </c>
      <c r="I156" s="81" cm="1">
        <f t="array" ref="I156">INDEX('Rate Change Impact'!H:H, ROUNDUP(ROWS('Rate Change Impact'!$2:192)/36,0))</f>
        <v>11413</v>
      </c>
      <c r="J156" s="95" cm="1">
        <f t="array" ref="J156">INDEX('Rate Change Impact'!I:I, ROUNDUP(ROWS('Rate Change Impact'!$2:192)/36,0))</f>
        <v>4.1255797484929204E-6</v>
      </c>
      <c r="K156" s="93">
        <f t="shared" si="31"/>
        <v>45900</v>
      </c>
      <c r="L156" s="94">
        <f t="shared" ca="1" si="32"/>
        <v>11</v>
      </c>
      <c r="M156" s="93">
        <f t="shared" ca="1" si="33"/>
        <v>45597</v>
      </c>
      <c r="N156">
        <f t="shared" ca="1" si="27"/>
        <v>2024</v>
      </c>
      <c r="O156">
        <f t="shared" ca="1" si="36"/>
        <v>11</v>
      </c>
      <c r="P156" s="74">
        <f t="shared" si="25"/>
        <v>951.08333333333337</v>
      </c>
      <c r="Q156" s="74">
        <f t="shared" si="26"/>
        <v>475.54166666666669</v>
      </c>
      <c r="R156">
        <f t="shared" ca="1" si="34"/>
        <v>1</v>
      </c>
      <c r="S156">
        <f t="shared" ca="1" si="28"/>
        <v>3</v>
      </c>
      <c r="T156">
        <f t="shared" ca="1" si="35"/>
        <v>12</v>
      </c>
      <c r="U156" s="73">
        <f t="shared" ca="1" si="29"/>
        <v>951.08333333333337</v>
      </c>
    </row>
    <row r="157" spans="1:21" x14ac:dyDescent="0.25">
      <c r="A157" s="106" t="str">
        <f t="shared" ca="1" si="30"/>
        <v>General_Non-Tenant_2024_12</v>
      </c>
      <c r="B157" cm="1">
        <f t="array" ref="B157">INDEX('Rate Change Impact'!A:A, ROUNDUP(ROWS('Rate Change Impact'!$2:193)/36,0))</f>
        <v>5</v>
      </c>
      <c r="C157" t="str" cm="1">
        <f t="array" ref="C157">INDEX('Rate Change Impact'!B:B, ROUNDUP(ROWS('Rate Change Impact'!$2:193)/36,0))</f>
        <v>General</v>
      </c>
      <c r="D157" t="str" cm="1">
        <f t="array" ref="D157">INDEX('Rate Change Impact'!C:C, ROUNDUP(ROWS('Rate Change Impact'!$2:193)/36,0))</f>
        <v>Non-Tenant</v>
      </c>
      <c r="E157" t="str" cm="1">
        <f t="array" ref="E157">INDEX('Rate Change Impact'!D:D, ROUNDUP(ROWS('Rate Change Impact'!$2:193)/36,0))</f>
        <v>CA</v>
      </c>
      <c r="F157" s="107" cm="1">
        <f t="array" ref="F157">INDEX('Rate Change Impact'!E:E, ROUNDUP(ROWS('Rate Change Impact'!$2:193)/36,0))</f>
        <v>45536</v>
      </c>
      <c r="G157" s="81" cm="1">
        <f t="array" ref="G157">INDEX('Rate Change Impact'!F:F, ROUNDUP(ROWS('Rate Change Impact'!$2:193)/36,0))</f>
        <v>2766399075</v>
      </c>
      <c r="H157" s="81" cm="1">
        <f t="array" ref="H157">INDEX('Rate Change Impact'!G:G, ROUNDUP(ROWS('Rate Change Impact'!$2:193)/36,0))</f>
        <v>2766410488</v>
      </c>
      <c r="I157" s="81" cm="1">
        <f t="array" ref="I157">INDEX('Rate Change Impact'!H:H, ROUNDUP(ROWS('Rate Change Impact'!$2:193)/36,0))</f>
        <v>11413</v>
      </c>
      <c r="J157" s="95" cm="1">
        <f t="array" ref="J157">INDEX('Rate Change Impact'!I:I, ROUNDUP(ROWS('Rate Change Impact'!$2:193)/36,0))</f>
        <v>4.1255797484929204E-6</v>
      </c>
      <c r="K157" s="93">
        <f t="shared" si="31"/>
        <v>45900</v>
      </c>
      <c r="L157" s="94">
        <f t="shared" ca="1" si="32"/>
        <v>12</v>
      </c>
      <c r="M157" s="93">
        <f t="shared" ca="1" si="33"/>
        <v>45627</v>
      </c>
      <c r="N157">
        <f t="shared" ca="1" si="27"/>
        <v>2024</v>
      </c>
      <c r="O157">
        <f t="shared" ca="1" si="36"/>
        <v>12</v>
      </c>
      <c r="P157" s="74">
        <f t="shared" si="25"/>
        <v>951.08333333333337</v>
      </c>
      <c r="Q157" s="74">
        <f t="shared" si="26"/>
        <v>475.54166666666669</v>
      </c>
      <c r="R157">
        <f t="shared" ca="1" si="34"/>
        <v>1</v>
      </c>
      <c r="S157">
        <f t="shared" ca="1" si="28"/>
        <v>4</v>
      </c>
      <c r="T157">
        <f t="shared" ca="1" si="35"/>
        <v>12</v>
      </c>
      <c r="U157" s="73">
        <f t="shared" ca="1" si="29"/>
        <v>951.08333333333337</v>
      </c>
    </row>
    <row r="158" spans="1:21" x14ac:dyDescent="0.25">
      <c r="A158" s="106" t="str">
        <f t="shared" ca="1" si="30"/>
        <v>General_Non-Tenant_2025_1</v>
      </c>
      <c r="B158" cm="1">
        <f t="array" ref="B158">INDEX('Rate Change Impact'!A:A, ROUNDUP(ROWS('Rate Change Impact'!$2:194)/36,0))</f>
        <v>5</v>
      </c>
      <c r="C158" t="str" cm="1">
        <f t="array" ref="C158">INDEX('Rate Change Impact'!B:B, ROUNDUP(ROWS('Rate Change Impact'!$2:194)/36,0))</f>
        <v>General</v>
      </c>
      <c r="D158" t="str" cm="1">
        <f t="array" ref="D158">INDEX('Rate Change Impact'!C:C, ROUNDUP(ROWS('Rate Change Impact'!$2:194)/36,0))</f>
        <v>Non-Tenant</v>
      </c>
      <c r="E158" t="str" cm="1">
        <f t="array" ref="E158">INDEX('Rate Change Impact'!D:D, ROUNDUP(ROWS('Rate Change Impact'!$2:194)/36,0))</f>
        <v>CA</v>
      </c>
      <c r="F158" s="107" cm="1">
        <f t="array" ref="F158">INDEX('Rate Change Impact'!E:E, ROUNDUP(ROWS('Rate Change Impact'!$2:194)/36,0))</f>
        <v>45536</v>
      </c>
      <c r="G158" s="81" cm="1">
        <f t="array" ref="G158">INDEX('Rate Change Impact'!F:F, ROUNDUP(ROWS('Rate Change Impact'!$2:194)/36,0))</f>
        <v>2766399075</v>
      </c>
      <c r="H158" s="81" cm="1">
        <f t="array" ref="H158">INDEX('Rate Change Impact'!G:G, ROUNDUP(ROWS('Rate Change Impact'!$2:194)/36,0))</f>
        <v>2766410488</v>
      </c>
      <c r="I158" s="81" cm="1">
        <f t="array" ref="I158">INDEX('Rate Change Impact'!H:H, ROUNDUP(ROWS('Rate Change Impact'!$2:194)/36,0))</f>
        <v>11413</v>
      </c>
      <c r="J158" s="95" cm="1">
        <f t="array" ref="J158">INDEX('Rate Change Impact'!I:I, ROUNDUP(ROWS('Rate Change Impact'!$2:194)/36,0))</f>
        <v>4.1255797484929204E-6</v>
      </c>
      <c r="K158" s="93">
        <f t="shared" si="31"/>
        <v>45900</v>
      </c>
      <c r="L158" s="94">
        <f t="shared" ca="1" si="32"/>
        <v>13</v>
      </c>
      <c r="M158" s="93">
        <f t="shared" ca="1" si="33"/>
        <v>45658</v>
      </c>
      <c r="N158">
        <f t="shared" ca="1" si="27"/>
        <v>2025</v>
      </c>
      <c r="O158">
        <f t="shared" ca="1" si="36"/>
        <v>1</v>
      </c>
      <c r="P158" s="74">
        <f t="shared" si="25"/>
        <v>951.08333333333337</v>
      </c>
      <c r="Q158" s="74">
        <f t="shared" si="26"/>
        <v>475.54166666666669</v>
      </c>
      <c r="R158">
        <f t="shared" ca="1" si="34"/>
        <v>1</v>
      </c>
      <c r="S158">
        <f t="shared" ca="1" si="28"/>
        <v>5</v>
      </c>
      <c r="T158">
        <f t="shared" ca="1" si="35"/>
        <v>12</v>
      </c>
      <c r="U158" s="73">
        <f t="shared" ca="1" si="29"/>
        <v>951.08333333333337</v>
      </c>
    </row>
    <row r="159" spans="1:21" x14ac:dyDescent="0.25">
      <c r="A159" s="106" t="str">
        <f t="shared" ca="1" si="30"/>
        <v>General_Non-Tenant_2025_2</v>
      </c>
      <c r="B159" cm="1">
        <f t="array" ref="B159">INDEX('Rate Change Impact'!A:A, ROUNDUP(ROWS('Rate Change Impact'!$2:195)/36,0))</f>
        <v>5</v>
      </c>
      <c r="C159" t="str" cm="1">
        <f t="array" ref="C159">INDEX('Rate Change Impact'!B:B, ROUNDUP(ROWS('Rate Change Impact'!$2:195)/36,0))</f>
        <v>General</v>
      </c>
      <c r="D159" t="str" cm="1">
        <f t="array" ref="D159">INDEX('Rate Change Impact'!C:C, ROUNDUP(ROWS('Rate Change Impact'!$2:195)/36,0))</f>
        <v>Non-Tenant</v>
      </c>
      <c r="E159" t="str" cm="1">
        <f t="array" ref="E159">INDEX('Rate Change Impact'!D:D, ROUNDUP(ROWS('Rate Change Impact'!$2:195)/36,0))</f>
        <v>CA</v>
      </c>
      <c r="F159" s="107" cm="1">
        <f t="array" ref="F159">INDEX('Rate Change Impact'!E:E, ROUNDUP(ROWS('Rate Change Impact'!$2:195)/36,0))</f>
        <v>45536</v>
      </c>
      <c r="G159" s="81" cm="1">
        <f t="array" ref="G159">INDEX('Rate Change Impact'!F:F, ROUNDUP(ROWS('Rate Change Impact'!$2:195)/36,0))</f>
        <v>2766399075</v>
      </c>
      <c r="H159" s="81" cm="1">
        <f t="array" ref="H159">INDEX('Rate Change Impact'!G:G, ROUNDUP(ROWS('Rate Change Impact'!$2:195)/36,0))</f>
        <v>2766410488</v>
      </c>
      <c r="I159" s="81" cm="1">
        <f t="array" ref="I159">INDEX('Rate Change Impact'!H:H, ROUNDUP(ROWS('Rate Change Impact'!$2:195)/36,0))</f>
        <v>11413</v>
      </c>
      <c r="J159" s="95" cm="1">
        <f t="array" ref="J159">INDEX('Rate Change Impact'!I:I, ROUNDUP(ROWS('Rate Change Impact'!$2:195)/36,0))</f>
        <v>4.1255797484929204E-6</v>
      </c>
      <c r="K159" s="93">
        <f t="shared" si="31"/>
        <v>45900</v>
      </c>
      <c r="L159" s="94">
        <f t="shared" ca="1" si="32"/>
        <v>14</v>
      </c>
      <c r="M159" s="93">
        <f t="shared" ca="1" si="33"/>
        <v>45689</v>
      </c>
      <c r="N159">
        <f t="shared" ca="1" si="27"/>
        <v>2025</v>
      </c>
      <c r="O159">
        <f t="shared" ca="1" si="36"/>
        <v>2</v>
      </c>
      <c r="P159" s="74">
        <f t="shared" si="25"/>
        <v>951.08333333333337</v>
      </c>
      <c r="Q159" s="74">
        <f t="shared" si="26"/>
        <v>475.54166666666669</v>
      </c>
      <c r="R159">
        <f t="shared" ca="1" si="34"/>
        <v>1</v>
      </c>
      <c r="S159">
        <f t="shared" ca="1" si="28"/>
        <v>6</v>
      </c>
      <c r="T159">
        <f t="shared" ca="1" si="35"/>
        <v>12</v>
      </c>
      <c r="U159" s="73">
        <f t="shared" ca="1" si="29"/>
        <v>951.08333333333337</v>
      </c>
    </row>
    <row r="160" spans="1:21" x14ac:dyDescent="0.25">
      <c r="A160" s="106" t="str">
        <f t="shared" ca="1" si="30"/>
        <v>General_Non-Tenant_2025_3</v>
      </c>
      <c r="B160" cm="1">
        <f t="array" ref="B160">INDEX('Rate Change Impact'!A:A, ROUNDUP(ROWS('Rate Change Impact'!$2:196)/36,0))</f>
        <v>5</v>
      </c>
      <c r="C160" t="str" cm="1">
        <f t="array" ref="C160">INDEX('Rate Change Impact'!B:B, ROUNDUP(ROWS('Rate Change Impact'!$2:196)/36,0))</f>
        <v>General</v>
      </c>
      <c r="D160" t="str" cm="1">
        <f t="array" ref="D160">INDEX('Rate Change Impact'!C:C, ROUNDUP(ROWS('Rate Change Impact'!$2:196)/36,0))</f>
        <v>Non-Tenant</v>
      </c>
      <c r="E160" t="str" cm="1">
        <f t="array" ref="E160">INDEX('Rate Change Impact'!D:D, ROUNDUP(ROWS('Rate Change Impact'!$2:196)/36,0))</f>
        <v>CA</v>
      </c>
      <c r="F160" s="107" cm="1">
        <f t="array" ref="F160">INDEX('Rate Change Impact'!E:E, ROUNDUP(ROWS('Rate Change Impact'!$2:196)/36,0))</f>
        <v>45536</v>
      </c>
      <c r="G160" s="81" cm="1">
        <f t="array" ref="G160">INDEX('Rate Change Impact'!F:F, ROUNDUP(ROWS('Rate Change Impact'!$2:196)/36,0))</f>
        <v>2766399075</v>
      </c>
      <c r="H160" s="81" cm="1">
        <f t="array" ref="H160">INDEX('Rate Change Impact'!G:G, ROUNDUP(ROWS('Rate Change Impact'!$2:196)/36,0))</f>
        <v>2766410488</v>
      </c>
      <c r="I160" s="81" cm="1">
        <f t="array" ref="I160">INDEX('Rate Change Impact'!H:H, ROUNDUP(ROWS('Rate Change Impact'!$2:196)/36,0))</f>
        <v>11413</v>
      </c>
      <c r="J160" s="95" cm="1">
        <f t="array" ref="J160">INDEX('Rate Change Impact'!I:I, ROUNDUP(ROWS('Rate Change Impact'!$2:196)/36,0))</f>
        <v>4.1255797484929204E-6</v>
      </c>
      <c r="K160" s="93">
        <f t="shared" si="31"/>
        <v>45900</v>
      </c>
      <c r="L160" s="94">
        <f t="shared" ca="1" si="32"/>
        <v>15</v>
      </c>
      <c r="M160" s="93">
        <f t="shared" ca="1" si="33"/>
        <v>45717</v>
      </c>
      <c r="N160">
        <f t="shared" ca="1" si="27"/>
        <v>2025</v>
      </c>
      <c r="O160">
        <f t="shared" ca="1" si="36"/>
        <v>3</v>
      </c>
      <c r="P160" s="74">
        <f t="shared" si="25"/>
        <v>951.08333333333337</v>
      </c>
      <c r="Q160" s="74">
        <f t="shared" si="26"/>
        <v>475.54166666666669</v>
      </c>
      <c r="R160">
        <f t="shared" ca="1" si="34"/>
        <v>1</v>
      </c>
      <c r="S160">
        <f t="shared" ca="1" si="28"/>
        <v>7</v>
      </c>
      <c r="T160">
        <f t="shared" ca="1" si="35"/>
        <v>12</v>
      </c>
      <c r="U160" s="73">
        <f t="shared" ca="1" si="29"/>
        <v>951.08333333333337</v>
      </c>
    </row>
    <row r="161" spans="1:21" x14ac:dyDescent="0.25">
      <c r="A161" s="106" t="str">
        <f t="shared" ca="1" si="30"/>
        <v>General_Non-Tenant_2025_4</v>
      </c>
      <c r="B161" cm="1">
        <f t="array" ref="B161">INDEX('Rate Change Impact'!A:A, ROUNDUP(ROWS('Rate Change Impact'!$2:197)/36,0))</f>
        <v>5</v>
      </c>
      <c r="C161" t="str" cm="1">
        <f t="array" ref="C161">INDEX('Rate Change Impact'!B:B, ROUNDUP(ROWS('Rate Change Impact'!$2:197)/36,0))</f>
        <v>General</v>
      </c>
      <c r="D161" t="str" cm="1">
        <f t="array" ref="D161">INDEX('Rate Change Impact'!C:C, ROUNDUP(ROWS('Rate Change Impact'!$2:197)/36,0))</f>
        <v>Non-Tenant</v>
      </c>
      <c r="E161" t="str" cm="1">
        <f t="array" ref="E161">INDEX('Rate Change Impact'!D:D, ROUNDUP(ROWS('Rate Change Impact'!$2:197)/36,0))</f>
        <v>CA</v>
      </c>
      <c r="F161" s="107" cm="1">
        <f t="array" ref="F161">INDEX('Rate Change Impact'!E:E, ROUNDUP(ROWS('Rate Change Impact'!$2:197)/36,0))</f>
        <v>45536</v>
      </c>
      <c r="G161" s="81" cm="1">
        <f t="array" ref="G161">INDEX('Rate Change Impact'!F:F, ROUNDUP(ROWS('Rate Change Impact'!$2:197)/36,0))</f>
        <v>2766399075</v>
      </c>
      <c r="H161" s="81" cm="1">
        <f t="array" ref="H161">INDEX('Rate Change Impact'!G:G, ROUNDUP(ROWS('Rate Change Impact'!$2:197)/36,0))</f>
        <v>2766410488</v>
      </c>
      <c r="I161" s="81" cm="1">
        <f t="array" ref="I161">INDEX('Rate Change Impact'!H:H, ROUNDUP(ROWS('Rate Change Impact'!$2:197)/36,0))</f>
        <v>11413</v>
      </c>
      <c r="J161" s="95" cm="1">
        <f t="array" ref="J161">INDEX('Rate Change Impact'!I:I, ROUNDUP(ROWS('Rate Change Impact'!$2:197)/36,0))</f>
        <v>4.1255797484929204E-6</v>
      </c>
      <c r="K161" s="93">
        <f t="shared" si="31"/>
        <v>45900</v>
      </c>
      <c r="L161" s="94">
        <f t="shared" ca="1" si="32"/>
        <v>16</v>
      </c>
      <c r="M161" s="93">
        <f t="shared" ca="1" si="33"/>
        <v>45748</v>
      </c>
      <c r="N161">
        <f t="shared" ca="1" si="27"/>
        <v>2025</v>
      </c>
      <c r="O161">
        <f t="shared" ca="1" si="36"/>
        <v>4</v>
      </c>
      <c r="P161" s="74">
        <f t="shared" si="25"/>
        <v>951.08333333333337</v>
      </c>
      <c r="Q161" s="74">
        <f t="shared" si="26"/>
        <v>475.54166666666669</v>
      </c>
      <c r="R161">
        <f t="shared" ca="1" si="34"/>
        <v>1</v>
      </c>
      <c r="S161">
        <f t="shared" ca="1" si="28"/>
        <v>8</v>
      </c>
      <c r="T161">
        <f t="shared" ca="1" si="35"/>
        <v>12</v>
      </c>
      <c r="U161" s="73">
        <f t="shared" ca="1" si="29"/>
        <v>951.08333333333337</v>
      </c>
    </row>
    <row r="162" spans="1:21" x14ac:dyDescent="0.25">
      <c r="A162" s="106" t="str">
        <f t="shared" ca="1" si="30"/>
        <v>General_Non-Tenant_2025_5</v>
      </c>
      <c r="B162" cm="1">
        <f t="array" ref="B162">INDEX('Rate Change Impact'!A:A, ROUNDUP(ROWS('Rate Change Impact'!$2:198)/36,0))</f>
        <v>5</v>
      </c>
      <c r="C162" t="str" cm="1">
        <f t="array" ref="C162">INDEX('Rate Change Impact'!B:B, ROUNDUP(ROWS('Rate Change Impact'!$2:198)/36,0))</f>
        <v>General</v>
      </c>
      <c r="D162" t="str" cm="1">
        <f t="array" ref="D162">INDEX('Rate Change Impact'!C:C, ROUNDUP(ROWS('Rate Change Impact'!$2:198)/36,0))</f>
        <v>Non-Tenant</v>
      </c>
      <c r="E162" t="str" cm="1">
        <f t="array" ref="E162">INDEX('Rate Change Impact'!D:D, ROUNDUP(ROWS('Rate Change Impact'!$2:198)/36,0))</f>
        <v>CA</v>
      </c>
      <c r="F162" s="107" cm="1">
        <f t="array" ref="F162">INDEX('Rate Change Impact'!E:E, ROUNDUP(ROWS('Rate Change Impact'!$2:198)/36,0))</f>
        <v>45536</v>
      </c>
      <c r="G162" s="81" cm="1">
        <f t="array" ref="G162">INDEX('Rate Change Impact'!F:F, ROUNDUP(ROWS('Rate Change Impact'!$2:198)/36,0))</f>
        <v>2766399075</v>
      </c>
      <c r="H162" s="81" cm="1">
        <f t="array" ref="H162">INDEX('Rate Change Impact'!G:G, ROUNDUP(ROWS('Rate Change Impact'!$2:198)/36,0))</f>
        <v>2766410488</v>
      </c>
      <c r="I162" s="81" cm="1">
        <f t="array" ref="I162">INDEX('Rate Change Impact'!H:H, ROUNDUP(ROWS('Rate Change Impact'!$2:198)/36,0))</f>
        <v>11413</v>
      </c>
      <c r="J162" s="95" cm="1">
        <f t="array" ref="J162">INDEX('Rate Change Impact'!I:I, ROUNDUP(ROWS('Rate Change Impact'!$2:198)/36,0))</f>
        <v>4.1255797484929204E-6</v>
      </c>
      <c r="K162" s="93">
        <f t="shared" si="31"/>
        <v>45900</v>
      </c>
      <c r="L162" s="94">
        <f t="shared" ca="1" si="32"/>
        <v>17</v>
      </c>
      <c r="M162" s="93">
        <f t="shared" ca="1" si="33"/>
        <v>45778</v>
      </c>
      <c r="N162">
        <f t="shared" ca="1" si="27"/>
        <v>2025</v>
      </c>
      <c r="O162">
        <f t="shared" ca="1" si="36"/>
        <v>5</v>
      </c>
      <c r="P162" s="74">
        <f t="shared" si="25"/>
        <v>951.08333333333337</v>
      </c>
      <c r="Q162" s="74">
        <f t="shared" si="26"/>
        <v>475.54166666666669</v>
      </c>
      <c r="R162">
        <f t="shared" ca="1" si="34"/>
        <v>1</v>
      </c>
      <c r="S162">
        <f t="shared" ca="1" si="28"/>
        <v>9</v>
      </c>
      <c r="T162">
        <f t="shared" ca="1" si="35"/>
        <v>12</v>
      </c>
      <c r="U162" s="73">
        <f t="shared" ca="1" si="29"/>
        <v>951.08333333333337</v>
      </c>
    </row>
    <row r="163" spans="1:21" x14ac:dyDescent="0.25">
      <c r="A163" s="106" t="str">
        <f t="shared" ca="1" si="30"/>
        <v>General_Non-Tenant_2025_6</v>
      </c>
      <c r="B163" cm="1">
        <f t="array" ref="B163">INDEX('Rate Change Impact'!A:A, ROUNDUP(ROWS('Rate Change Impact'!$2:199)/36,0))</f>
        <v>5</v>
      </c>
      <c r="C163" t="str" cm="1">
        <f t="array" ref="C163">INDEX('Rate Change Impact'!B:B, ROUNDUP(ROWS('Rate Change Impact'!$2:199)/36,0))</f>
        <v>General</v>
      </c>
      <c r="D163" t="str" cm="1">
        <f t="array" ref="D163">INDEX('Rate Change Impact'!C:C, ROUNDUP(ROWS('Rate Change Impact'!$2:199)/36,0))</f>
        <v>Non-Tenant</v>
      </c>
      <c r="E163" t="str" cm="1">
        <f t="array" ref="E163">INDEX('Rate Change Impact'!D:D, ROUNDUP(ROWS('Rate Change Impact'!$2:199)/36,0))</f>
        <v>CA</v>
      </c>
      <c r="F163" s="107" cm="1">
        <f t="array" ref="F163">INDEX('Rate Change Impact'!E:E, ROUNDUP(ROWS('Rate Change Impact'!$2:199)/36,0))</f>
        <v>45536</v>
      </c>
      <c r="G163" s="81" cm="1">
        <f t="array" ref="G163">INDEX('Rate Change Impact'!F:F, ROUNDUP(ROWS('Rate Change Impact'!$2:199)/36,0))</f>
        <v>2766399075</v>
      </c>
      <c r="H163" s="81" cm="1">
        <f t="array" ref="H163">INDEX('Rate Change Impact'!G:G, ROUNDUP(ROWS('Rate Change Impact'!$2:199)/36,0))</f>
        <v>2766410488</v>
      </c>
      <c r="I163" s="81" cm="1">
        <f t="array" ref="I163">INDEX('Rate Change Impact'!H:H, ROUNDUP(ROWS('Rate Change Impact'!$2:199)/36,0))</f>
        <v>11413</v>
      </c>
      <c r="J163" s="95" cm="1">
        <f t="array" ref="J163">INDEX('Rate Change Impact'!I:I, ROUNDUP(ROWS('Rate Change Impact'!$2:199)/36,0))</f>
        <v>4.1255797484929204E-6</v>
      </c>
      <c r="K163" s="93">
        <f t="shared" si="31"/>
        <v>45900</v>
      </c>
      <c r="L163" s="94">
        <f t="shared" ca="1" si="32"/>
        <v>18</v>
      </c>
      <c r="M163" s="93">
        <f t="shared" ca="1" si="33"/>
        <v>45809</v>
      </c>
      <c r="N163">
        <f t="shared" ca="1" si="27"/>
        <v>2025</v>
      </c>
      <c r="O163">
        <f t="shared" ca="1" si="36"/>
        <v>6</v>
      </c>
      <c r="P163" s="74">
        <f t="shared" si="25"/>
        <v>951.08333333333337</v>
      </c>
      <c r="Q163" s="74">
        <f t="shared" si="26"/>
        <v>475.54166666666669</v>
      </c>
      <c r="R163">
        <f t="shared" ca="1" si="34"/>
        <v>1</v>
      </c>
      <c r="S163">
        <f t="shared" ca="1" si="28"/>
        <v>10</v>
      </c>
      <c r="T163">
        <f t="shared" ca="1" si="35"/>
        <v>12</v>
      </c>
      <c r="U163" s="73">
        <f t="shared" ca="1" si="29"/>
        <v>951.08333333333337</v>
      </c>
    </row>
    <row r="164" spans="1:21" x14ac:dyDescent="0.25">
      <c r="A164" s="106" t="str">
        <f t="shared" ca="1" si="30"/>
        <v>General_Non-Tenant_2025_7</v>
      </c>
      <c r="B164" cm="1">
        <f t="array" ref="B164">INDEX('Rate Change Impact'!A:A, ROUNDUP(ROWS('Rate Change Impact'!$2:200)/36,0))</f>
        <v>5</v>
      </c>
      <c r="C164" t="str" cm="1">
        <f t="array" ref="C164">INDEX('Rate Change Impact'!B:B, ROUNDUP(ROWS('Rate Change Impact'!$2:200)/36,0))</f>
        <v>General</v>
      </c>
      <c r="D164" t="str" cm="1">
        <f t="array" ref="D164">INDEX('Rate Change Impact'!C:C, ROUNDUP(ROWS('Rate Change Impact'!$2:200)/36,0))</f>
        <v>Non-Tenant</v>
      </c>
      <c r="E164" t="str" cm="1">
        <f t="array" ref="E164">INDEX('Rate Change Impact'!D:D, ROUNDUP(ROWS('Rate Change Impact'!$2:200)/36,0))</f>
        <v>CA</v>
      </c>
      <c r="F164" s="107" cm="1">
        <f t="array" ref="F164">INDEX('Rate Change Impact'!E:E, ROUNDUP(ROWS('Rate Change Impact'!$2:200)/36,0))</f>
        <v>45536</v>
      </c>
      <c r="G164" s="81" cm="1">
        <f t="array" ref="G164">INDEX('Rate Change Impact'!F:F, ROUNDUP(ROWS('Rate Change Impact'!$2:200)/36,0))</f>
        <v>2766399075</v>
      </c>
      <c r="H164" s="81" cm="1">
        <f t="array" ref="H164">INDEX('Rate Change Impact'!G:G, ROUNDUP(ROWS('Rate Change Impact'!$2:200)/36,0))</f>
        <v>2766410488</v>
      </c>
      <c r="I164" s="81" cm="1">
        <f t="array" ref="I164">INDEX('Rate Change Impact'!H:H, ROUNDUP(ROWS('Rate Change Impact'!$2:200)/36,0))</f>
        <v>11413</v>
      </c>
      <c r="J164" s="95" cm="1">
        <f t="array" ref="J164">INDEX('Rate Change Impact'!I:I, ROUNDUP(ROWS('Rate Change Impact'!$2:200)/36,0))</f>
        <v>4.1255797484929204E-6</v>
      </c>
      <c r="K164" s="93">
        <f t="shared" si="31"/>
        <v>45900</v>
      </c>
      <c r="L164" s="94">
        <f t="shared" ca="1" si="32"/>
        <v>19</v>
      </c>
      <c r="M164" s="93">
        <f t="shared" ca="1" si="33"/>
        <v>45839</v>
      </c>
      <c r="N164">
        <f t="shared" ca="1" si="27"/>
        <v>2025</v>
      </c>
      <c r="O164">
        <f t="shared" ca="1" si="36"/>
        <v>7</v>
      </c>
      <c r="P164" s="74">
        <f t="shared" si="25"/>
        <v>951.08333333333337</v>
      </c>
      <c r="Q164" s="74">
        <f t="shared" si="26"/>
        <v>475.54166666666669</v>
      </c>
      <c r="R164">
        <f t="shared" ca="1" si="34"/>
        <v>1</v>
      </c>
      <c r="S164">
        <f t="shared" ca="1" si="28"/>
        <v>11</v>
      </c>
      <c r="T164">
        <f t="shared" ca="1" si="35"/>
        <v>12</v>
      </c>
      <c r="U164" s="73">
        <f t="shared" ca="1" si="29"/>
        <v>951.08333333333337</v>
      </c>
    </row>
    <row r="165" spans="1:21" x14ac:dyDescent="0.25">
      <c r="A165" s="106" t="str">
        <f t="shared" ca="1" si="30"/>
        <v>General_Non-Tenant_2025_8</v>
      </c>
      <c r="B165" cm="1">
        <f t="array" ref="B165">INDEX('Rate Change Impact'!A:A, ROUNDUP(ROWS('Rate Change Impact'!$2:201)/36,0))</f>
        <v>5</v>
      </c>
      <c r="C165" t="str" cm="1">
        <f t="array" ref="C165">INDEX('Rate Change Impact'!B:B, ROUNDUP(ROWS('Rate Change Impact'!$2:201)/36,0))</f>
        <v>General</v>
      </c>
      <c r="D165" t="str" cm="1">
        <f t="array" ref="D165">INDEX('Rate Change Impact'!C:C, ROUNDUP(ROWS('Rate Change Impact'!$2:201)/36,0))</f>
        <v>Non-Tenant</v>
      </c>
      <c r="E165" t="str" cm="1">
        <f t="array" ref="E165">INDEX('Rate Change Impact'!D:D, ROUNDUP(ROWS('Rate Change Impact'!$2:201)/36,0))</f>
        <v>CA</v>
      </c>
      <c r="F165" s="107" cm="1">
        <f t="array" ref="F165">INDEX('Rate Change Impact'!E:E, ROUNDUP(ROWS('Rate Change Impact'!$2:201)/36,0))</f>
        <v>45536</v>
      </c>
      <c r="G165" s="81" cm="1">
        <f t="array" ref="G165">INDEX('Rate Change Impact'!F:F, ROUNDUP(ROWS('Rate Change Impact'!$2:201)/36,0))</f>
        <v>2766399075</v>
      </c>
      <c r="H165" s="81" cm="1">
        <f t="array" ref="H165">INDEX('Rate Change Impact'!G:G, ROUNDUP(ROWS('Rate Change Impact'!$2:201)/36,0))</f>
        <v>2766410488</v>
      </c>
      <c r="I165" s="81" cm="1">
        <f t="array" ref="I165">INDEX('Rate Change Impact'!H:H, ROUNDUP(ROWS('Rate Change Impact'!$2:201)/36,0))</f>
        <v>11413</v>
      </c>
      <c r="J165" s="95" cm="1">
        <f t="array" ref="J165">INDEX('Rate Change Impact'!I:I, ROUNDUP(ROWS('Rate Change Impact'!$2:201)/36,0))</f>
        <v>4.1255797484929204E-6</v>
      </c>
      <c r="K165" s="93">
        <f t="shared" si="31"/>
        <v>45900</v>
      </c>
      <c r="L165" s="94">
        <f t="shared" ca="1" si="32"/>
        <v>20</v>
      </c>
      <c r="M165" s="93">
        <f t="shared" ca="1" si="33"/>
        <v>45870</v>
      </c>
      <c r="N165">
        <f t="shared" ca="1" si="27"/>
        <v>2025</v>
      </c>
      <c r="O165">
        <f t="shared" ca="1" si="36"/>
        <v>8</v>
      </c>
      <c r="P165" s="74">
        <f t="shared" si="25"/>
        <v>951.08333333333337</v>
      </c>
      <c r="Q165" s="74">
        <f t="shared" si="26"/>
        <v>475.54166666666669</v>
      </c>
      <c r="R165">
        <f t="shared" ca="1" si="34"/>
        <v>1</v>
      </c>
      <c r="S165">
        <f t="shared" ca="1" si="28"/>
        <v>12</v>
      </c>
      <c r="T165">
        <f t="shared" ca="1" si="35"/>
        <v>12</v>
      </c>
      <c r="U165" s="73">
        <f t="shared" ca="1" si="29"/>
        <v>951.08333333333337</v>
      </c>
    </row>
    <row r="166" spans="1:21" x14ac:dyDescent="0.25">
      <c r="A166" s="106" t="str">
        <f t="shared" ca="1" si="30"/>
        <v>General_Non-Tenant_2025_9</v>
      </c>
      <c r="B166" cm="1">
        <f t="array" ref="B166">INDEX('Rate Change Impact'!A:A, ROUNDUP(ROWS('Rate Change Impact'!$2:202)/36,0))</f>
        <v>5</v>
      </c>
      <c r="C166" t="str" cm="1">
        <f t="array" ref="C166">INDEX('Rate Change Impact'!B:B, ROUNDUP(ROWS('Rate Change Impact'!$2:202)/36,0))</f>
        <v>General</v>
      </c>
      <c r="D166" t="str" cm="1">
        <f t="array" ref="D166">INDEX('Rate Change Impact'!C:C, ROUNDUP(ROWS('Rate Change Impact'!$2:202)/36,0))</f>
        <v>Non-Tenant</v>
      </c>
      <c r="E166" t="str" cm="1">
        <f t="array" ref="E166">INDEX('Rate Change Impact'!D:D, ROUNDUP(ROWS('Rate Change Impact'!$2:202)/36,0))</f>
        <v>CA</v>
      </c>
      <c r="F166" s="107" cm="1">
        <f t="array" ref="F166">INDEX('Rate Change Impact'!E:E, ROUNDUP(ROWS('Rate Change Impact'!$2:202)/36,0))</f>
        <v>45536</v>
      </c>
      <c r="G166" s="81" cm="1">
        <f t="array" ref="G166">INDEX('Rate Change Impact'!F:F, ROUNDUP(ROWS('Rate Change Impact'!$2:202)/36,0))</f>
        <v>2766399075</v>
      </c>
      <c r="H166" s="81" cm="1">
        <f t="array" ref="H166">INDEX('Rate Change Impact'!G:G, ROUNDUP(ROWS('Rate Change Impact'!$2:202)/36,0))</f>
        <v>2766410488</v>
      </c>
      <c r="I166" s="81" cm="1">
        <f t="array" ref="I166">INDEX('Rate Change Impact'!H:H, ROUNDUP(ROWS('Rate Change Impact'!$2:202)/36,0))</f>
        <v>11413</v>
      </c>
      <c r="J166" s="95" cm="1">
        <f t="array" ref="J166">INDEX('Rate Change Impact'!I:I, ROUNDUP(ROWS('Rate Change Impact'!$2:202)/36,0))</f>
        <v>4.1255797484929204E-6</v>
      </c>
      <c r="K166" s="93">
        <f t="shared" si="31"/>
        <v>45900</v>
      </c>
      <c r="L166" s="94">
        <f t="shared" ca="1" si="32"/>
        <v>21</v>
      </c>
      <c r="M166" s="93">
        <f t="shared" ca="1" si="33"/>
        <v>45901</v>
      </c>
      <c r="N166">
        <f t="shared" ca="1" si="27"/>
        <v>2025</v>
      </c>
      <c r="O166">
        <f t="shared" ca="1" si="36"/>
        <v>9</v>
      </c>
      <c r="P166" s="74">
        <f t="shared" si="25"/>
        <v>951.08333333333337</v>
      </c>
      <c r="Q166" s="74">
        <f t="shared" si="26"/>
        <v>475.54166666666669</v>
      </c>
      <c r="R166">
        <f t="shared" ca="1" si="34"/>
        <v>0</v>
      </c>
      <c r="S166">
        <f t="shared" ca="1" si="28"/>
        <v>0</v>
      </c>
      <c r="T166">
        <f t="shared" ca="1" si="35"/>
        <v>12</v>
      </c>
      <c r="U166" s="73">
        <f t="shared" ca="1" si="29"/>
        <v>0</v>
      </c>
    </row>
    <row r="167" spans="1:21" x14ac:dyDescent="0.25">
      <c r="A167" s="106" t="str">
        <f t="shared" ca="1" si="30"/>
        <v>General_Non-Tenant_2025_10</v>
      </c>
      <c r="B167" cm="1">
        <f t="array" ref="B167">INDEX('Rate Change Impact'!A:A, ROUNDUP(ROWS('Rate Change Impact'!$2:203)/36,0))</f>
        <v>5</v>
      </c>
      <c r="C167" t="str" cm="1">
        <f t="array" ref="C167">INDEX('Rate Change Impact'!B:B, ROUNDUP(ROWS('Rate Change Impact'!$2:203)/36,0))</f>
        <v>General</v>
      </c>
      <c r="D167" t="str" cm="1">
        <f t="array" ref="D167">INDEX('Rate Change Impact'!C:C, ROUNDUP(ROWS('Rate Change Impact'!$2:203)/36,0))</f>
        <v>Non-Tenant</v>
      </c>
      <c r="E167" t="str" cm="1">
        <f t="array" ref="E167">INDEX('Rate Change Impact'!D:D, ROUNDUP(ROWS('Rate Change Impact'!$2:203)/36,0))</f>
        <v>CA</v>
      </c>
      <c r="F167" s="107" cm="1">
        <f t="array" ref="F167">INDEX('Rate Change Impact'!E:E, ROUNDUP(ROWS('Rate Change Impact'!$2:203)/36,0))</f>
        <v>45536</v>
      </c>
      <c r="G167" s="81" cm="1">
        <f t="array" ref="G167">INDEX('Rate Change Impact'!F:F, ROUNDUP(ROWS('Rate Change Impact'!$2:203)/36,0))</f>
        <v>2766399075</v>
      </c>
      <c r="H167" s="81" cm="1">
        <f t="array" ref="H167">INDEX('Rate Change Impact'!G:G, ROUNDUP(ROWS('Rate Change Impact'!$2:203)/36,0))</f>
        <v>2766410488</v>
      </c>
      <c r="I167" s="81" cm="1">
        <f t="array" ref="I167">INDEX('Rate Change Impact'!H:H, ROUNDUP(ROWS('Rate Change Impact'!$2:203)/36,0))</f>
        <v>11413</v>
      </c>
      <c r="J167" s="95" cm="1">
        <f t="array" ref="J167">INDEX('Rate Change Impact'!I:I, ROUNDUP(ROWS('Rate Change Impact'!$2:203)/36,0))</f>
        <v>4.1255797484929204E-6</v>
      </c>
      <c r="K167" s="93">
        <f t="shared" si="31"/>
        <v>45900</v>
      </c>
      <c r="L167" s="94">
        <f t="shared" ca="1" si="32"/>
        <v>22</v>
      </c>
      <c r="M167" s="93">
        <f t="shared" ca="1" si="33"/>
        <v>45931</v>
      </c>
      <c r="N167">
        <f t="shared" ca="1" si="27"/>
        <v>2025</v>
      </c>
      <c r="O167">
        <f t="shared" ca="1" si="36"/>
        <v>10</v>
      </c>
      <c r="P167" s="74">
        <f t="shared" si="25"/>
        <v>951.08333333333337</v>
      </c>
      <c r="Q167" s="74">
        <f t="shared" si="26"/>
        <v>475.54166666666669</v>
      </c>
      <c r="R167">
        <f t="shared" ca="1" si="34"/>
        <v>0</v>
      </c>
      <c r="S167">
        <f t="shared" ca="1" si="28"/>
        <v>0</v>
      </c>
      <c r="T167">
        <f t="shared" ca="1" si="35"/>
        <v>12</v>
      </c>
      <c r="U167" s="73">
        <f t="shared" ca="1" si="29"/>
        <v>0</v>
      </c>
    </row>
    <row r="168" spans="1:21" x14ac:dyDescent="0.25">
      <c r="A168" s="106" t="str">
        <f t="shared" ca="1" si="30"/>
        <v>General_Non-Tenant_2025_11</v>
      </c>
      <c r="B168" cm="1">
        <f t="array" ref="B168">INDEX('Rate Change Impact'!A:A, ROUNDUP(ROWS('Rate Change Impact'!$2:204)/36,0))</f>
        <v>5</v>
      </c>
      <c r="C168" t="str" cm="1">
        <f t="array" ref="C168">INDEX('Rate Change Impact'!B:B, ROUNDUP(ROWS('Rate Change Impact'!$2:204)/36,0))</f>
        <v>General</v>
      </c>
      <c r="D168" t="str" cm="1">
        <f t="array" ref="D168">INDEX('Rate Change Impact'!C:C, ROUNDUP(ROWS('Rate Change Impact'!$2:204)/36,0))</f>
        <v>Non-Tenant</v>
      </c>
      <c r="E168" t="str" cm="1">
        <f t="array" ref="E168">INDEX('Rate Change Impact'!D:D, ROUNDUP(ROWS('Rate Change Impact'!$2:204)/36,0))</f>
        <v>CA</v>
      </c>
      <c r="F168" s="107" cm="1">
        <f t="array" ref="F168">INDEX('Rate Change Impact'!E:E, ROUNDUP(ROWS('Rate Change Impact'!$2:204)/36,0))</f>
        <v>45536</v>
      </c>
      <c r="G168" s="81" cm="1">
        <f t="array" ref="G168">INDEX('Rate Change Impact'!F:F, ROUNDUP(ROWS('Rate Change Impact'!$2:204)/36,0))</f>
        <v>2766399075</v>
      </c>
      <c r="H168" s="81" cm="1">
        <f t="array" ref="H168">INDEX('Rate Change Impact'!G:G, ROUNDUP(ROWS('Rate Change Impact'!$2:204)/36,0))</f>
        <v>2766410488</v>
      </c>
      <c r="I168" s="81" cm="1">
        <f t="array" ref="I168">INDEX('Rate Change Impact'!H:H, ROUNDUP(ROWS('Rate Change Impact'!$2:204)/36,0))</f>
        <v>11413</v>
      </c>
      <c r="J168" s="95" cm="1">
        <f t="array" ref="J168">INDEX('Rate Change Impact'!I:I, ROUNDUP(ROWS('Rate Change Impact'!$2:204)/36,0))</f>
        <v>4.1255797484929204E-6</v>
      </c>
      <c r="K168" s="93">
        <f t="shared" si="31"/>
        <v>45900</v>
      </c>
      <c r="L168" s="94">
        <f t="shared" ca="1" si="32"/>
        <v>23</v>
      </c>
      <c r="M168" s="93">
        <f t="shared" ca="1" si="33"/>
        <v>45962</v>
      </c>
      <c r="N168">
        <f t="shared" ca="1" si="27"/>
        <v>2025</v>
      </c>
      <c r="O168">
        <f t="shared" ca="1" si="36"/>
        <v>11</v>
      </c>
      <c r="P168" s="74">
        <f t="shared" si="25"/>
        <v>951.08333333333337</v>
      </c>
      <c r="Q168" s="74">
        <f t="shared" si="26"/>
        <v>475.54166666666669</v>
      </c>
      <c r="R168">
        <f t="shared" ca="1" si="34"/>
        <v>0</v>
      </c>
      <c r="S168">
        <f t="shared" ca="1" si="28"/>
        <v>0</v>
      </c>
      <c r="T168">
        <f t="shared" ca="1" si="35"/>
        <v>12</v>
      </c>
      <c r="U168" s="73">
        <f t="shared" ca="1" si="29"/>
        <v>0</v>
      </c>
    </row>
    <row r="169" spans="1:21" x14ac:dyDescent="0.25">
      <c r="A169" s="106" t="str">
        <f t="shared" ca="1" si="30"/>
        <v>General_Non-Tenant_2025_12</v>
      </c>
      <c r="B169" cm="1">
        <f t="array" ref="B169">INDEX('Rate Change Impact'!A:A, ROUNDUP(ROWS('Rate Change Impact'!$2:205)/36,0))</f>
        <v>5</v>
      </c>
      <c r="C169" t="str" cm="1">
        <f t="array" ref="C169">INDEX('Rate Change Impact'!B:B, ROUNDUP(ROWS('Rate Change Impact'!$2:205)/36,0))</f>
        <v>General</v>
      </c>
      <c r="D169" t="str" cm="1">
        <f t="array" ref="D169">INDEX('Rate Change Impact'!C:C, ROUNDUP(ROWS('Rate Change Impact'!$2:205)/36,0))</f>
        <v>Non-Tenant</v>
      </c>
      <c r="E169" t="str" cm="1">
        <f t="array" ref="E169">INDEX('Rate Change Impact'!D:D, ROUNDUP(ROWS('Rate Change Impact'!$2:205)/36,0))</f>
        <v>CA</v>
      </c>
      <c r="F169" s="107" cm="1">
        <f t="array" ref="F169">INDEX('Rate Change Impact'!E:E, ROUNDUP(ROWS('Rate Change Impact'!$2:205)/36,0))</f>
        <v>45536</v>
      </c>
      <c r="G169" s="81" cm="1">
        <f t="array" ref="G169">INDEX('Rate Change Impact'!F:F, ROUNDUP(ROWS('Rate Change Impact'!$2:205)/36,0))</f>
        <v>2766399075</v>
      </c>
      <c r="H169" s="81" cm="1">
        <f t="array" ref="H169">INDEX('Rate Change Impact'!G:G, ROUNDUP(ROWS('Rate Change Impact'!$2:205)/36,0))</f>
        <v>2766410488</v>
      </c>
      <c r="I169" s="81" cm="1">
        <f t="array" ref="I169">INDEX('Rate Change Impact'!H:H, ROUNDUP(ROWS('Rate Change Impact'!$2:205)/36,0))</f>
        <v>11413</v>
      </c>
      <c r="J169" s="95" cm="1">
        <f t="array" ref="J169">INDEX('Rate Change Impact'!I:I, ROUNDUP(ROWS('Rate Change Impact'!$2:205)/36,0))</f>
        <v>4.1255797484929204E-6</v>
      </c>
      <c r="K169" s="93">
        <f t="shared" si="31"/>
        <v>45900</v>
      </c>
      <c r="L169" s="94">
        <f t="shared" ca="1" si="32"/>
        <v>24</v>
      </c>
      <c r="M169" s="93">
        <f t="shared" ca="1" si="33"/>
        <v>45992</v>
      </c>
      <c r="N169">
        <f t="shared" ca="1" si="27"/>
        <v>2025</v>
      </c>
      <c r="O169">
        <f t="shared" ca="1" si="36"/>
        <v>12</v>
      </c>
      <c r="P169" s="74">
        <f t="shared" si="25"/>
        <v>951.08333333333337</v>
      </c>
      <c r="Q169" s="74">
        <f t="shared" si="26"/>
        <v>475.54166666666669</v>
      </c>
      <c r="R169">
        <f t="shared" ca="1" si="34"/>
        <v>0</v>
      </c>
      <c r="S169">
        <f t="shared" ca="1" si="28"/>
        <v>0</v>
      </c>
      <c r="T169">
        <f t="shared" ca="1" si="35"/>
        <v>12</v>
      </c>
      <c r="U169" s="73">
        <f t="shared" ca="1" si="29"/>
        <v>0</v>
      </c>
    </row>
    <row r="170" spans="1:21" x14ac:dyDescent="0.25">
      <c r="A170" s="106" t="str">
        <f t="shared" ca="1" si="30"/>
        <v>General_Non-Tenant_2026_1</v>
      </c>
      <c r="B170" cm="1">
        <f t="array" ref="B170">INDEX('Rate Change Impact'!A:A, ROUNDUP(ROWS('Rate Change Impact'!$2:206)/36,0))</f>
        <v>5</v>
      </c>
      <c r="C170" t="str" cm="1">
        <f t="array" ref="C170">INDEX('Rate Change Impact'!B:B, ROUNDUP(ROWS('Rate Change Impact'!$2:206)/36,0))</f>
        <v>General</v>
      </c>
      <c r="D170" t="str" cm="1">
        <f t="array" ref="D170">INDEX('Rate Change Impact'!C:C, ROUNDUP(ROWS('Rate Change Impact'!$2:206)/36,0))</f>
        <v>Non-Tenant</v>
      </c>
      <c r="E170" t="str" cm="1">
        <f t="array" ref="E170">INDEX('Rate Change Impact'!D:D, ROUNDUP(ROWS('Rate Change Impact'!$2:206)/36,0))</f>
        <v>CA</v>
      </c>
      <c r="F170" s="107" cm="1">
        <f t="array" ref="F170">INDEX('Rate Change Impact'!E:E, ROUNDUP(ROWS('Rate Change Impact'!$2:206)/36,0))</f>
        <v>45536</v>
      </c>
      <c r="G170" s="81" cm="1">
        <f t="array" ref="G170">INDEX('Rate Change Impact'!F:F, ROUNDUP(ROWS('Rate Change Impact'!$2:206)/36,0))</f>
        <v>2766399075</v>
      </c>
      <c r="H170" s="81" cm="1">
        <f t="array" ref="H170">INDEX('Rate Change Impact'!G:G, ROUNDUP(ROWS('Rate Change Impact'!$2:206)/36,0))</f>
        <v>2766410488</v>
      </c>
      <c r="I170" s="81" cm="1">
        <f t="array" ref="I170">INDEX('Rate Change Impact'!H:H, ROUNDUP(ROWS('Rate Change Impact'!$2:206)/36,0))</f>
        <v>11413</v>
      </c>
      <c r="J170" s="95" cm="1">
        <f t="array" ref="J170">INDEX('Rate Change Impact'!I:I, ROUNDUP(ROWS('Rate Change Impact'!$2:206)/36,0))</f>
        <v>4.1255797484929204E-6</v>
      </c>
      <c r="K170" s="93">
        <f t="shared" si="31"/>
        <v>45900</v>
      </c>
      <c r="L170" s="94">
        <f t="shared" ca="1" si="32"/>
        <v>25</v>
      </c>
      <c r="M170" s="93">
        <f t="shared" ca="1" si="33"/>
        <v>46023</v>
      </c>
      <c r="N170">
        <f t="shared" ca="1" si="27"/>
        <v>2026</v>
      </c>
      <c r="O170">
        <f t="shared" ca="1" si="36"/>
        <v>1</v>
      </c>
      <c r="P170" s="74">
        <f t="shared" si="25"/>
        <v>951.08333333333337</v>
      </c>
      <c r="Q170" s="74">
        <f t="shared" si="26"/>
        <v>475.54166666666669</v>
      </c>
      <c r="R170">
        <f t="shared" ca="1" si="34"/>
        <v>0</v>
      </c>
      <c r="S170">
        <f t="shared" ca="1" si="28"/>
        <v>0</v>
      </c>
      <c r="T170">
        <f t="shared" ca="1" si="35"/>
        <v>12</v>
      </c>
      <c r="U170" s="73">
        <f t="shared" ca="1" si="29"/>
        <v>0</v>
      </c>
    </row>
    <row r="171" spans="1:21" x14ac:dyDescent="0.25">
      <c r="A171" s="106" t="str">
        <f t="shared" ca="1" si="30"/>
        <v>General_Non-Tenant_2026_2</v>
      </c>
      <c r="B171" cm="1">
        <f t="array" ref="B171">INDEX('Rate Change Impact'!A:A, ROUNDUP(ROWS('Rate Change Impact'!$2:207)/36,0))</f>
        <v>5</v>
      </c>
      <c r="C171" t="str" cm="1">
        <f t="array" ref="C171">INDEX('Rate Change Impact'!B:B, ROUNDUP(ROWS('Rate Change Impact'!$2:207)/36,0))</f>
        <v>General</v>
      </c>
      <c r="D171" t="str" cm="1">
        <f t="array" ref="D171">INDEX('Rate Change Impact'!C:C, ROUNDUP(ROWS('Rate Change Impact'!$2:207)/36,0))</f>
        <v>Non-Tenant</v>
      </c>
      <c r="E171" t="str" cm="1">
        <f t="array" ref="E171">INDEX('Rate Change Impact'!D:D, ROUNDUP(ROWS('Rate Change Impact'!$2:207)/36,0))</f>
        <v>CA</v>
      </c>
      <c r="F171" s="107" cm="1">
        <f t="array" ref="F171">INDEX('Rate Change Impact'!E:E, ROUNDUP(ROWS('Rate Change Impact'!$2:207)/36,0))</f>
        <v>45536</v>
      </c>
      <c r="G171" s="81" cm="1">
        <f t="array" ref="G171">INDEX('Rate Change Impact'!F:F, ROUNDUP(ROWS('Rate Change Impact'!$2:207)/36,0))</f>
        <v>2766399075</v>
      </c>
      <c r="H171" s="81" cm="1">
        <f t="array" ref="H171">INDEX('Rate Change Impact'!G:G, ROUNDUP(ROWS('Rate Change Impact'!$2:207)/36,0))</f>
        <v>2766410488</v>
      </c>
      <c r="I171" s="81" cm="1">
        <f t="array" ref="I171">INDEX('Rate Change Impact'!H:H, ROUNDUP(ROWS('Rate Change Impact'!$2:207)/36,0))</f>
        <v>11413</v>
      </c>
      <c r="J171" s="95" cm="1">
        <f t="array" ref="J171">INDEX('Rate Change Impact'!I:I, ROUNDUP(ROWS('Rate Change Impact'!$2:207)/36,0))</f>
        <v>4.1255797484929204E-6</v>
      </c>
      <c r="K171" s="93">
        <f t="shared" si="31"/>
        <v>45900</v>
      </c>
      <c r="L171" s="94">
        <f t="shared" ca="1" si="32"/>
        <v>26</v>
      </c>
      <c r="M171" s="93">
        <f t="shared" ca="1" si="33"/>
        <v>46054</v>
      </c>
      <c r="N171">
        <f t="shared" ca="1" si="27"/>
        <v>2026</v>
      </c>
      <c r="O171">
        <f t="shared" ca="1" si="36"/>
        <v>2</v>
      </c>
      <c r="P171" s="74">
        <f t="shared" si="25"/>
        <v>951.08333333333337</v>
      </c>
      <c r="Q171" s="74">
        <f t="shared" si="26"/>
        <v>475.54166666666669</v>
      </c>
      <c r="R171">
        <f t="shared" ca="1" si="34"/>
        <v>0</v>
      </c>
      <c r="S171">
        <f t="shared" ca="1" si="28"/>
        <v>0</v>
      </c>
      <c r="T171">
        <f t="shared" ca="1" si="35"/>
        <v>12</v>
      </c>
      <c r="U171" s="73">
        <f t="shared" ca="1" si="29"/>
        <v>0</v>
      </c>
    </row>
    <row r="172" spans="1:21" x14ac:dyDescent="0.25">
      <c r="A172" s="106" t="str">
        <f t="shared" ca="1" si="30"/>
        <v>General_Non-Tenant_2026_3</v>
      </c>
      <c r="B172" cm="1">
        <f t="array" ref="B172">INDEX('Rate Change Impact'!A:A, ROUNDUP(ROWS('Rate Change Impact'!$2:208)/36,0))</f>
        <v>5</v>
      </c>
      <c r="C172" t="str" cm="1">
        <f t="array" ref="C172">INDEX('Rate Change Impact'!B:B, ROUNDUP(ROWS('Rate Change Impact'!$2:208)/36,0))</f>
        <v>General</v>
      </c>
      <c r="D172" t="str" cm="1">
        <f t="array" ref="D172">INDEX('Rate Change Impact'!C:C, ROUNDUP(ROWS('Rate Change Impact'!$2:208)/36,0))</f>
        <v>Non-Tenant</v>
      </c>
      <c r="E172" t="str" cm="1">
        <f t="array" ref="E172">INDEX('Rate Change Impact'!D:D, ROUNDUP(ROWS('Rate Change Impact'!$2:208)/36,0))</f>
        <v>CA</v>
      </c>
      <c r="F172" s="107" cm="1">
        <f t="array" ref="F172">INDEX('Rate Change Impact'!E:E, ROUNDUP(ROWS('Rate Change Impact'!$2:208)/36,0))</f>
        <v>45536</v>
      </c>
      <c r="G172" s="81" cm="1">
        <f t="array" ref="G172">INDEX('Rate Change Impact'!F:F, ROUNDUP(ROWS('Rate Change Impact'!$2:208)/36,0))</f>
        <v>2766399075</v>
      </c>
      <c r="H172" s="81" cm="1">
        <f t="array" ref="H172">INDEX('Rate Change Impact'!G:G, ROUNDUP(ROWS('Rate Change Impact'!$2:208)/36,0))</f>
        <v>2766410488</v>
      </c>
      <c r="I172" s="81" cm="1">
        <f t="array" ref="I172">INDEX('Rate Change Impact'!H:H, ROUNDUP(ROWS('Rate Change Impact'!$2:208)/36,0))</f>
        <v>11413</v>
      </c>
      <c r="J172" s="95" cm="1">
        <f t="array" ref="J172">INDEX('Rate Change Impact'!I:I, ROUNDUP(ROWS('Rate Change Impact'!$2:208)/36,0))</f>
        <v>4.1255797484929204E-6</v>
      </c>
      <c r="K172" s="93">
        <f t="shared" si="31"/>
        <v>45900</v>
      </c>
      <c r="L172" s="94">
        <f t="shared" ca="1" si="32"/>
        <v>27</v>
      </c>
      <c r="M172" s="93">
        <f t="shared" ca="1" si="33"/>
        <v>46082</v>
      </c>
      <c r="N172">
        <f t="shared" ca="1" si="27"/>
        <v>2026</v>
      </c>
      <c r="O172">
        <f t="shared" ca="1" si="36"/>
        <v>3</v>
      </c>
      <c r="P172" s="74">
        <f t="shared" si="25"/>
        <v>951.08333333333337</v>
      </c>
      <c r="Q172" s="74">
        <f t="shared" si="26"/>
        <v>475.54166666666669</v>
      </c>
      <c r="R172">
        <f t="shared" ca="1" si="34"/>
        <v>0</v>
      </c>
      <c r="S172">
        <f t="shared" ca="1" si="28"/>
        <v>0</v>
      </c>
      <c r="T172">
        <f t="shared" ca="1" si="35"/>
        <v>12</v>
      </c>
      <c r="U172" s="73">
        <f t="shared" ca="1" si="29"/>
        <v>0</v>
      </c>
    </row>
    <row r="173" spans="1:21" x14ac:dyDescent="0.25">
      <c r="A173" s="106" t="str">
        <f t="shared" ca="1" si="30"/>
        <v>General_Non-Tenant_2026_4</v>
      </c>
      <c r="B173" cm="1">
        <f t="array" ref="B173">INDEX('Rate Change Impact'!A:A, ROUNDUP(ROWS('Rate Change Impact'!$2:209)/36,0))</f>
        <v>5</v>
      </c>
      <c r="C173" t="str" cm="1">
        <f t="array" ref="C173">INDEX('Rate Change Impact'!B:B, ROUNDUP(ROWS('Rate Change Impact'!$2:209)/36,0))</f>
        <v>General</v>
      </c>
      <c r="D173" t="str" cm="1">
        <f t="array" ref="D173">INDEX('Rate Change Impact'!C:C, ROUNDUP(ROWS('Rate Change Impact'!$2:209)/36,0))</f>
        <v>Non-Tenant</v>
      </c>
      <c r="E173" t="str" cm="1">
        <f t="array" ref="E173">INDEX('Rate Change Impact'!D:D, ROUNDUP(ROWS('Rate Change Impact'!$2:209)/36,0))</f>
        <v>CA</v>
      </c>
      <c r="F173" s="107" cm="1">
        <f t="array" ref="F173">INDEX('Rate Change Impact'!E:E, ROUNDUP(ROWS('Rate Change Impact'!$2:209)/36,0))</f>
        <v>45536</v>
      </c>
      <c r="G173" s="81" cm="1">
        <f t="array" ref="G173">INDEX('Rate Change Impact'!F:F, ROUNDUP(ROWS('Rate Change Impact'!$2:209)/36,0))</f>
        <v>2766399075</v>
      </c>
      <c r="H173" s="81" cm="1">
        <f t="array" ref="H173">INDEX('Rate Change Impact'!G:G, ROUNDUP(ROWS('Rate Change Impact'!$2:209)/36,0))</f>
        <v>2766410488</v>
      </c>
      <c r="I173" s="81" cm="1">
        <f t="array" ref="I173">INDEX('Rate Change Impact'!H:H, ROUNDUP(ROWS('Rate Change Impact'!$2:209)/36,0))</f>
        <v>11413</v>
      </c>
      <c r="J173" s="95" cm="1">
        <f t="array" ref="J173">INDEX('Rate Change Impact'!I:I, ROUNDUP(ROWS('Rate Change Impact'!$2:209)/36,0))</f>
        <v>4.1255797484929204E-6</v>
      </c>
      <c r="K173" s="93">
        <f t="shared" si="31"/>
        <v>45900</v>
      </c>
      <c r="L173" s="94">
        <f t="shared" ca="1" si="32"/>
        <v>28</v>
      </c>
      <c r="M173" s="93">
        <f t="shared" ca="1" si="33"/>
        <v>46113</v>
      </c>
      <c r="N173">
        <f t="shared" ca="1" si="27"/>
        <v>2026</v>
      </c>
      <c r="O173">
        <f t="shared" ca="1" si="36"/>
        <v>4</v>
      </c>
      <c r="P173" s="74">
        <f t="shared" si="25"/>
        <v>951.08333333333337</v>
      </c>
      <c r="Q173" s="74">
        <f t="shared" si="26"/>
        <v>475.54166666666669</v>
      </c>
      <c r="R173">
        <f t="shared" ca="1" si="34"/>
        <v>0</v>
      </c>
      <c r="S173">
        <f t="shared" ca="1" si="28"/>
        <v>0</v>
      </c>
      <c r="T173">
        <f t="shared" ca="1" si="35"/>
        <v>12</v>
      </c>
      <c r="U173" s="73">
        <f t="shared" ca="1" si="29"/>
        <v>0</v>
      </c>
    </row>
    <row r="174" spans="1:21" x14ac:dyDescent="0.25">
      <c r="A174" s="106" t="str">
        <f t="shared" ca="1" si="30"/>
        <v>General_Non-Tenant_2026_5</v>
      </c>
      <c r="B174" cm="1">
        <f t="array" ref="B174">INDEX('Rate Change Impact'!A:A, ROUNDUP(ROWS('Rate Change Impact'!$2:210)/36,0))</f>
        <v>5</v>
      </c>
      <c r="C174" t="str" cm="1">
        <f t="array" ref="C174">INDEX('Rate Change Impact'!B:B, ROUNDUP(ROWS('Rate Change Impact'!$2:210)/36,0))</f>
        <v>General</v>
      </c>
      <c r="D174" t="str" cm="1">
        <f t="array" ref="D174">INDEX('Rate Change Impact'!C:C, ROUNDUP(ROWS('Rate Change Impact'!$2:210)/36,0))</f>
        <v>Non-Tenant</v>
      </c>
      <c r="E174" t="str" cm="1">
        <f t="array" ref="E174">INDEX('Rate Change Impact'!D:D, ROUNDUP(ROWS('Rate Change Impact'!$2:210)/36,0))</f>
        <v>CA</v>
      </c>
      <c r="F174" s="107" cm="1">
        <f t="array" ref="F174">INDEX('Rate Change Impact'!E:E, ROUNDUP(ROWS('Rate Change Impact'!$2:210)/36,0))</f>
        <v>45536</v>
      </c>
      <c r="G174" s="81" cm="1">
        <f t="array" ref="G174">INDEX('Rate Change Impact'!F:F, ROUNDUP(ROWS('Rate Change Impact'!$2:210)/36,0))</f>
        <v>2766399075</v>
      </c>
      <c r="H174" s="81" cm="1">
        <f t="array" ref="H174">INDEX('Rate Change Impact'!G:G, ROUNDUP(ROWS('Rate Change Impact'!$2:210)/36,0))</f>
        <v>2766410488</v>
      </c>
      <c r="I174" s="81" cm="1">
        <f t="array" ref="I174">INDEX('Rate Change Impact'!H:H, ROUNDUP(ROWS('Rate Change Impact'!$2:210)/36,0))</f>
        <v>11413</v>
      </c>
      <c r="J174" s="95" cm="1">
        <f t="array" ref="J174">INDEX('Rate Change Impact'!I:I, ROUNDUP(ROWS('Rate Change Impact'!$2:210)/36,0))</f>
        <v>4.1255797484929204E-6</v>
      </c>
      <c r="K174" s="93">
        <f t="shared" si="31"/>
        <v>45900</v>
      </c>
      <c r="L174" s="94">
        <f t="shared" ca="1" si="32"/>
        <v>29</v>
      </c>
      <c r="M174" s="93">
        <f t="shared" ca="1" si="33"/>
        <v>46143</v>
      </c>
      <c r="N174">
        <f t="shared" ca="1" si="27"/>
        <v>2026</v>
      </c>
      <c r="O174">
        <f t="shared" ca="1" si="36"/>
        <v>5</v>
      </c>
      <c r="P174" s="74">
        <f t="shared" si="25"/>
        <v>951.08333333333337</v>
      </c>
      <c r="Q174" s="74">
        <f t="shared" si="26"/>
        <v>475.54166666666669</v>
      </c>
      <c r="R174">
        <f t="shared" ca="1" si="34"/>
        <v>0</v>
      </c>
      <c r="S174">
        <f t="shared" ca="1" si="28"/>
        <v>0</v>
      </c>
      <c r="T174">
        <f t="shared" ca="1" si="35"/>
        <v>12</v>
      </c>
      <c r="U174" s="73">
        <f t="shared" ca="1" si="29"/>
        <v>0</v>
      </c>
    </row>
    <row r="175" spans="1:21" x14ac:dyDescent="0.25">
      <c r="A175" s="106" t="str">
        <f t="shared" ca="1" si="30"/>
        <v>General_Non-Tenant_2026_6</v>
      </c>
      <c r="B175" cm="1">
        <f t="array" ref="B175">INDEX('Rate Change Impact'!A:A, ROUNDUP(ROWS('Rate Change Impact'!$2:211)/36,0))</f>
        <v>5</v>
      </c>
      <c r="C175" t="str" cm="1">
        <f t="array" ref="C175">INDEX('Rate Change Impact'!B:B, ROUNDUP(ROWS('Rate Change Impact'!$2:211)/36,0))</f>
        <v>General</v>
      </c>
      <c r="D175" t="str" cm="1">
        <f t="array" ref="D175">INDEX('Rate Change Impact'!C:C, ROUNDUP(ROWS('Rate Change Impact'!$2:211)/36,0))</f>
        <v>Non-Tenant</v>
      </c>
      <c r="E175" t="str" cm="1">
        <f t="array" ref="E175">INDEX('Rate Change Impact'!D:D, ROUNDUP(ROWS('Rate Change Impact'!$2:211)/36,0))</f>
        <v>CA</v>
      </c>
      <c r="F175" s="107" cm="1">
        <f t="array" ref="F175">INDEX('Rate Change Impact'!E:E, ROUNDUP(ROWS('Rate Change Impact'!$2:211)/36,0))</f>
        <v>45536</v>
      </c>
      <c r="G175" s="81" cm="1">
        <f t="array" ref="G175">INDEX('Rate Change Impact'!F:F, ROUNDUP(ROWS('Rate Change Impact'!$2:211)/36,0))</f>
        <v>2766399075</v>
      </c>
      <c r="H175" s="81" cm="1">
        <f t="array" ref="H175">INDEX('Rate Change Impact'!G:G, ROUNDUP(ROWS('Rate Change Impact'!$2:211)/36,0))</f>
        <v>2766410488</v>
      </c>
      <c r="I175" s="81" cm="1">
        <f t="array" ref="I175">INDEX('Rate Change Impact'!H:H, ROUNDUP(ROWS('Rate Change Impact'!$2:211)/36,0))</f>
        <v>11413</v>
      </c>
      <c r="J175" s="95" cm="1">
        <f t="array" ref="J175">INDEX('Rate Change Impact'!I:I, ROUNDUP(ROWS('Rate Change Impact'!$2:211)/36,0))</f>
        <v>4.1255797484929204E-6</v>
      </c>
      <c r="K175" s="93">
        <f t="shared" si="31"/>
        <v>45900</v>
      </c>
      <c r="L175" s="94">
        <f t="shared" ca="1" si="32"/>
        <v>30</v>
      </c>
      <c r="M175" s="93">
        <f t="shared" ca="1" si="33"/>
        <v>46174</v>
      </c>
      <c r="N175">
        <f t="shared" ca="1" si="27"/>
        <v>2026</v>
      </c>
      <c r="O175">
        <f t="shared" ca="1" si="36"/>
        <v>6</v>
      </c>
      <c r="P175" s="74">
        <f t="shared" si="25"/>
        <v>951.08333333333337</v>
      </c>
      <c r="Q175" s="74">
        <f t="shared" si="26"/>
        <v>475.54166666666669</v>
      </c>
      <c r="R175">
        <f t="shared" ca="1" si="34"/>
        <v>0</v>
      </c>
      <c r="S175">
        <f t="shared" ca="1" si="28"/>
        <v>0</v>
      </c>
      <c r="T175">
        <f t="shared" ca="1" si="35"/>
        <v>12</v>
      </c>
      <c r="U175" s="73">
        <f t="shared" ca="1" si="29"/>
        <v>0</v>
      </c>
    </row>
    <row r="176" spans="1:21" x14ac:dyDescent="0.25">
      <c r="A176" s="106" t="str">
        <f t="shared" ca="1" si="30"/>
        <v>General_Non-Tenant_2026_7</v>
      </c>
      <c r="B176" cm="1">
        <f t="array" ref="B176">INDEX('Rate Change Impact'!A:A, ROUNDUP(ROWS('Rate Change Impact'!$2:212)/36,0))</f>
        <v>5</v>
      </c>
      <c r="C176" t="str" cm="1">
        <f t="array" ref="C176">INDEX('Rate Change Impact'!B:B, ROUNDUP(ROWS('Rate Change Impact'!$2:212)/36,0))</f>
        <v>General</v>
      </c>
      <c r="D176" t="str" cm="1">
        <f t="array" ref="D176">INDEX('Rate Change Impact'!C:C, ROUNDUP(ROWS('Rate Change Impact'!$2:212)/36,0))</f>
        <v>Non-Tenant</v>
      </c>
      <c r="E176" t="str" cm="1">
        <f t="array" ref="E176">INDEX('Rate Change Impact'!D:D, ROUNDUP(ROWS('Rate Change Impact'!$2:212)/36,0))</f>
        <v>CA</v>
      </c>
      <c r="F176" s="107" cm="1">
        <f t="array" ref="F176">INDEX('Rate Change Impact'!E:E, ROUNDUP(ROWS('Rate Change Impact'!$2:212)/36,0))</f>
        <v>45536</v>
      </c>
      <c r="G176" s="81" cm="1">
        <f t="array" ref="G176">INDEX('Rate Change Impact'!F:F, ROUNDUP(ROWS('Rate Change Impact'!$2:212)/36,0))</f>
        <v>2766399075</v>
      </c>
      <c r="H176" s="81" cm="1">
        <f t="array" ref="H176">INDEX('Rate Change Impact'!G:G, ROUNDUP(ROWS('Rate Change Impact'!$2:212)/36,0))</f>
        <v>2766410488</v>
      </c>
      <c r="I176" s="81" cm="1">
        <f t="array" ref="I176">INDEX('Rate Change Impact'!H:H, ROUNDUP(ROWS('Rate Change Impact'!$2:212)/36,0))</f>
        <v>11413</v>
      </c>
      <c r="J176" s="95" cm="1">
        <f t="array" ref="J176">INDEX('Rate Change Impact'!I:I, ROUNDUP(ROWS('Rate Change Impact'!$2:212)/36,0))</f>
        <v>4.1255797484929204E-6</v>
      </c>
      <c r="K176" s="93">
        <f t="shared" si="31"/>
        <v>45900</v>
      </c>
      <c r="L176" s="94">
        <f t="shared" ca="1" si="32"/>
        <v>31</v>
      </c>
      <c r="M176" s="93">
        <f t="shared" ca="1" si="33"/>
        <v>46204</v>
      </c>
      <c r="N176">
        <f t="shared" ca="1" si="27"/>
        <v>2026</v>
      </c>
      <c r="O176">
        <f t="shared" ca="1" si="36"/>
        <v>7</v>
      </c>
      <c r="P176" s="74">
        <f t="shared" si="25"/>
        <v>951.08333333333337</v>
      </c>
      <c r="Q176" s="74">
        <f t="shared" si="26"/>
        <v>475.54166666666669</v>
      </c>
      <c r="R176">
        <f t="shared" ca="1" si="34"/>
        <v>0</v>
      </c>
      <c r="S176">
        <f t="shared" ca="1" si="28"/>
        <v>0</v>
      </c>
      <c r="T176">
        <f t="shared" ca="1" si="35"/>
        <v>12</v>
      </c>
      <c r="U176" s="73">
        <f t="shared" ca="1" si="29"/>
        <v>0</v>
      </c>
    </row>
    <row r="177" spans="1:21" x14ac:dyDescent="0.25">
      <c r="A177" s="106" t="str">
        <f t="shared" ca="1" si="30"/>
        <v>General_Non-Tenant_2026_8</v>
      </c>
      <c r="B177" cm="1">
        <f t="array" ref="B177">INDEX('Rate Change Impact'!A:A, ROUNDUP(ROWS('Rate Change Impact'!$2:213)/36,0))</f>
        <v>5</v>
      </c>
      <c r="C177" t="str" cm="1">
        <f t="array" ref="C177">INDEX('Rate Change Impact'!B:B, ROUNDUP(ROWS('Rate Change Impact'!$2:213)/36,0))</f>
        <v>General</v>
      </c>
      <c r="D177" t="str" cm="1">
        <f t="array" ref="D177">INDEX('Rate Change Impact'!C:C, ROUNDUP(ROWS('Rate Change Impact'!$2:213)/36,0))</f>
        <v>Non-Tenant</v>
      </c>
      <c r="E177" t="str" cm="1">
        <f t="array" ref="E177">INDEX('Rate Change Impact'!D:D, ROUNDUP(ROWS('Rate Change Impact'!$2:213)/36,0))</f>
        <v>CA</v>
      </c>
      <c r="F177" s="107" cm="1">
        <f t="array" ref="F177">INDEX('Rate Change Impact'!E:E, ROUNDUP(ROWS('Rate Change Impact'!$2:213)/36,0))</f>
        <v>45536</v>
      </c>
      <c r="G177" s="81" cm="1">
        <f t="array" ref="G177">INDEX('Rate Change Impact'!F:F, ROUNDUP(ROWS('Rate Change Impact'!$2:213)/36,0))</f>
        <v>2766399075</v>
      </c>
      <c r="H177" s="81" cm="1">
        <f t="array" ref="H177">INDEX('Rate Change Impact'!G:G, ROUNDUP(ROWS('Rate Change Impact'!$2:213)/36,0))</f>
        <v>2766410488</v>
      </c>
      <c r="I177" s="81" cm="1">
        <f t="array" ref="I177">INDEX('Rate Change Impact'!H:H, ROUNDUP(ROWS('Rate Change Impact'!$2:213)/36,0))</f>
        <v>11413</v>
      </c>
      <c r="J177" s="95" cm="1">
        <f t="array" ref="J177">INDEX('Rate Change Impact'!I:I, ROUNDUP(ROWS('Rate Change Impact'!$2:213)/36,0))</f>
        <v>4.1255797484929204E-6</v>
      </c>
      <c r="K177" s="93">
        <f t="shared" si="31"/>
        <v>45900</v>
      </c>
      <c r="L177" s="94">
        <f t="shared" ca="1" si="32"/>
        <v>32</v>
      </c>
      <c r="M177" s="93">
        <f t="shared" ca="1" si="33"/>
        <v>46235</v>
      </c>
      <c r="N177">
        <f t="shared" ca="1" si="27"/>
        <v>2026</v>
      </c>
      <c r="O177">
        <f t="shared" ca="1" si="36"/>
        <v>8</v>
      </c>
      <c r="P177" s="74">
        <f t="shared" si="25"/>
        <v>951.08333333333337</v>
      </c>
      <c r="Q177" s="74">
        <f t="shared" si="26"/>
        <v>475.54166666666669</v>
      </c>
      <c r="R177">
        <f t="shared" ca="1" si="34"/>
        <v>0</v>
      </c>
      <c r="S177">
        <f t="shared" ca="1" si="28"/>
        <v>0</v>
      </c>
      <c r="T177">
        <f t="shared" ca="1" si="35"/>
        <v>12</v>
      </c>
      <c r="U177" s="73">
        <f t="shared" ca="1" si="29"/>
        <v>0</v>
      </c>
    </row>
    <row r="178" spans="1:21" x14ac:dyDescent="0.25">
      <c r="A178" s="106" t="str">
        <f t="shared" ca="1" si="30"/>
        <v>General_Non-Tenant_2026_9</v>
      </c>
      <c r="B178" cm="1">
        <f t="array" ref="B178">INDEX('Rate Change Impact'!A:A, ROUNDUP(ROWS('Rate Change Impact'!$2:214)/36,0))</f>
        <v>5</v>
      </c>
      <c r="C178" t="str" cm="1">
        <f t="array" ref="C178">INDEX('Rate Change Impact'!B:B, ROUNDUP(ROWS('Rate Change Impact'!$2:214)/36,0))</f>
        <v>General</v>
      </c>
      <c r="D178" t="str" cm="1">
        <f t="array" ref="D178">INDEX('Rate Change Impact'!C:C, ROUNDUP(ROWS('Rate Change Impact'!$2:214)/36,0))</f>
        <v>Non-Tenant</v>
      </c>
      <c r="E178" t="str" cm="1">
        <f t="array" ref="E178">INDEX('Rate Change Impact'!D:D, ROUNDUP(ROWS('Rate Change Impact'!$2:214)/36,0))</f>
        <v>CA</v>
      </c>
      <c r="F178" s="107" cm="1">
        <f t="array" ref="F178">INDEX('Rate Change Impact'!E:E, ROUNDUP(ROWS('Rate Change Impact'!$2:214)/36,0))</f>
        <v>45536</v>
      </c>
      <c r="G178" s="81" cm="1">
        <f t="array" ref="G178">INDEX('Rate Change Impact'!F:F, ROUNDUP(ROWS('Rate Change Impact'!$2:214)/36,0))</f>
        <v>2766399075</v>
      </c>
      <c r="H178" s="81" cm="1">
        <f t="array" ref="H178">INDEX('Rate Change Impact'!G:G, ROUNDUP(ROWS('Rate Change Impact'!$2:214)/36,0))</f>
        <v>2766410488</v>
      </c>
      <c r="I178" s="81" cm="1">
        <f t="array" ref="I178">INDEX('Rate Change Impact'!H:H, ROUNDUP(ROWS('Rate Change Impact'!$2:214)/36,0))</f>
        <v>11413</v>
      </c>
      <c r="J178" s="95" cm="1">
        <f t="array" ref="J178">INDEX('Rate Change Impact'!I:I, ROUNDUP(ROWS('Rate Change Impact'!$2:214)/36,0))</f>
        <v>4.1255797484929204E-6</v>
      </c>
      <c r="K178" s="93">
        <f t="shared" si="31"/>
        <v>45900</v>
      </c>
      <c r="L178" s="94">
        <f t="shared" ca="1" si="32"/>
        <v>33</v>
      </c>
      <c r="M178" s="93">
        <f t="shared" ca="1" si="33"/>
        <v>46266</v>
      </c>
      <c r="N178">
        <f t="shared" ca="1" si="27"/>
        <v>2026</v>
      </c>
      <c r="O178">
        <f t="shared" ca="1" si="36"/>
        <v>9</v>
      </c>
      <c r="P178" s="74">
        <f t="shared" si="25"/>
        <v>951.08333333333337</v>
      </c>
      <c r="Q178" s="74">
        <f t="shared" si="26"/>
        <v>475.54166666666669</v>
      </c>
      <c r="R178">
        <f t="shared" ca="1" si="34"/>
        <v>0</v>
      </c>
      <c r="S178">
        <f t="shared" ca="1" si="28"/>
        <v>0</v>
      </c>
      <c r="T178">
        <f t="shared" ca="1" si="35"/>
        <v>12</v>
      </c>
      <c r="U178" s="73">
        <f t="shared" ca="1" si="29"/>
        <v>0</v>
      </c>
    </row>
    <row r="179" spans="1:21" x14ac:dyDescent="0.25">
      <c r="A179" s="106" t="str">
        <f t="shared" ca="1" si="30"/>
        <v>General_Non-Tenant_2026_10</v>
      </c>
      <c r="B179" cm="1">
        <f t="array" ref="B179">INDEX('Rate Change Impact'!A:A, ROUNDUP(ROWS('Rate Change Impact'!$2:215)/36,0))</f>
        <v>5</v>
      </c>
      <c r="C179" t="str" cm="1">
        <f t="array" ref="C179">INDEX('Rate Change Impact'!B:B, ROUNDUP(ROWS('Rate Change Impact'!$2:215)/36,0))</f>
        <v>General</v>
      </c>
      <c r="D179" t="str" cm="1">
        <f t="array" ref="D179">INDEX('Rate Change Impact'!C:C, ROUNDUP(ROWS('Rate Change Impact'!$2:215)/36,0))</f>
        <v>Non-Tenant</v>
      </c>
      <c r="E179" t="str" cm="1">
        <f t="array" ref="E179">INDEX('Rate Change Impact'!D:D, ROUNDUP(ROWS('Rate Change Impact'!$2:215)/36,0))</f>
        <v>CA</v>
      </c>
      <c r="F179" s="107" cm="1">
        <f t="array" ref="F179">INDEX('Rate Change Impact'!E:E, ROUNDUP(ROWS('Rate Change Impact'!$2:215)/36,0))</f>
        <v>45536</v>
      </c>
      <c r="G179" s="81" cm="1">
        <f t="array" ref="G179">INDEX('Rate Change Impact'!F:F, ROUNDUP(ROWS('Rate Change Impact'!$2:215)/36,0))</f>
        <v>2766399075</v>
      </c>
      <c r="H179" s="81" cm="1">
        <f t="array" ref="H179">INDEX('Rate Change Impact'!G:G, ROUNDUP(ROWS('Rate Change Impact'!$2:215)/36,0))</f>
        <v>2766410488</v>
      </c>
      <c r="I179" s="81" cm="1">
        <f t="array" ref="I179">INDEX('Rate Change Impact'!H:H, ROUNDUP(ROWS('Rate Change Impact'!$2:215)/36,0))</f>
        <v>11413</v>
      </c>
      <c r="J179" s="95" cm="1">
        <f t="array" ref="J179">INDEX('Rate Change Impact'!I:I, ROUNDUP(ROWS('Rate Change Impact'!$2:215)/36,0))</f>
        <v>4.1255797484929204E-6</v>
      </c>
      <c r="K179" s="93">
        <f t="shared" si="31"/>
        <v>45900</v>
      </c>
      <c r="L179" s="94">
        <f t="shared" ca="1" si="32"/>
        <v>34</v>
      </c>
      <c r="M179" s="93">
        <f t="shared" ca="1" si="33"/>
        <v>46296</v>
      </c>
      <c r="N179">
        <f t="shared" ca="1" si="27"/>
        <v>2026</v>
      </c>
      <c r="O179">
        <f t="shared" ca="1" si="36"/>
        <v>10</v>
      </c>
      <c r="P179" s="74">
        <f t="shared" si="25"/>
        <v>951.08333333333337</v>
      </c>
      <c r="Q179" s="74">
        <f t="shared" si="26"/>
        <v>475.54166666666669</v>
      </c>
      <c r="R179">
        <f t="shared" ca="1" si="34"/>
        <v>0</v>
      </c>
      <c r="S179">
        <f t="shared" ca="1" si="28"/>
        <v>0</v>
      </c>
      <c r="T179">
        <f t="shared" ca="1" si="35"/>
        <v>12</v>
      </c>
      <c r="U179" s="73">
        <f t="shared" ca="1" si="29"/>
        <v>0</v>
      </c>
    </row>
    <row r="180" spans="1:21" x14ac:dyDescent="0.25">
      <c r="A180" s="106" t="str">
        <f t="shared" ca="1" si="30"/>
        <v>General_Non-Tenant_2026_11</v>
      </c>
      <c r="B180" cm="1">
        <f t="array" ref="B180">INDEX('Rate Change Impact'!A:A, ROUNDUP(ROWS('Rate Change Impact'!$2:216)/36,0))</f>
        <v>5</v>
      </c>
      <c r="C180" t="str" cm="1">
        <f t="array" ref="C180">INDEX('Rate Change Impact'!B:B, ROUNDUP(ROWS('Rate Change Impact'!$2:216)/36,0))</f>
        <v>General</v>
      </c>
      <c r="D180" t="str" cm="1">
        <f t="array" ref="D180">INDEX('Rate Change Impact'!C:C, ROUNDUP(ROWS('Rate Change Impact'!$2:216)/36,0))</f>
        <v>Non-Tenant</v>
      </c>
      <c r="E180" t="str" cm="1">
        <f t="array" ref="E180">INDEX('Rate Change Impact'!D:D, ROUNDUP(ROWS('Rate Change Impact'!$2:216)/36,0))</f>
        <v>CA</v>
      </c>
      <c r="F180" s="107" cm="1">
        <f t="array" ref="F180">INDEX('Rate Change Impact'!E:E, ROUNDUP(ROWS('Rate Change Impact'!$2:216)/36,0))</f>
        <v>45536</v>
      </c>
      <c r="G180" s="81" cm="1">
        <f t="array" ref="G180">INDEX('Rate Change Impact'!F:F, ROUNDUP(ROWS('Rate Change Impact'!$2:216)/36,0))</f>
        <v>2766399075</v>
      </c>
      <c r="H180" s="81" cm="1">
        <f t="array" ref="H180">INDEX('Rate Change Impact'!G:G, ROUNDUP(ROWS('Rate Change Impact'!$2:216)/36,0))</f>
        <v>2766410488</v>
      </c>
      <c r="I180" s="81" cm="1">
        <f t="array" ref="I180">INDEX('Rate Change Impact'!H:H, ROUNDUP(ROWS('Rate Change Impact'!$2:216)/36,0))</f>
        <v>11413</v>
      </c>
      <c r="J180" s="95" cm="1">
        <f t="array" ref="J180">INDEX('Rate Change Impact'!I:I, ROUNDUP(ROWS('Rate Change Impact'!$2:216)/36,0))</f>
        <v>4.1255797484929204E-6</v>
      </c>
      <c r="K180" s="93">
        <f t="shared" si="31"/>
        <v>45900</v>
      </c>
      <c r="L180" s="94">
        <f t="shared" ca="1" si="32"/>
        <v>35</v>
      </c>
      <c r="M180" s="93">
        <f t="shared" ca="1" si="33"/>
        <v>46327</v>
      </c>
      <c r="N180">
        <f t="shared" ca="1" si="27"/>
        <v>2026</v>
      </c>
      <c r="O180">
        <f t="shared" ca="1" si="36"/>
        <v>11</v>
      </c>
      <c r="P180" s="74">
        <f t="shared" si="25"/>
        <v>951.08333333333337</v>
      </c>
      <c r="Q180" s="74">
        <f t="shared" si="26"/>
        <v>475.54166666666669</v>
      </c>
      <c r="R180">
        <f t="shared" ca="1" si="34"/>
        <v>0</v>
      </c>
      <c r="S180">
        <f t="shared" ca="1" si="28"/>
        <v>0</v>
      </c>
      <c r="T180">
        <f t="shared" ca="1" si="35"/>
        <v>12</v>
      </c>
      <c r="U180" s="73">
        <f t="shared" ca="1" si="29"/>
        <v>0</v>
      </c>
    </row>
    <row r="181" spans="1:21" x14ac:dyDescent="0.25">
      <c r="A181" s="106" t="str">
        <f t="shared" ca="1" si="30"/>
        <v>General_Non-Tenant_2026_12</v>
      </c>
      <c r="B181" cm="1">
        <f t="array" ref="B181">INDEX('Rate Change Impact'!A:A, ROUNDUP(ROWS('Rate Change Impact'!$2:217)/36,0))</f>
        <v>5</v>
      </c>
      <c r="C181" t="str" cm="1">
        <f t="array" ref="C181">INDEX('Rate Change Impact'!B:B, ROUNDUP(ROWS('Rate Change Impact'!$2:217)/36,0))</f>
        <v>General</v>
      </c>
      <c r="D181" t="str" cm="1">
        <f t="array" ref="D181">INDEX('Rate Change Impact'!C:C, ROUNDUP(ROWS('Rate Change Impact'!$2:217)/36,0))</f>
        <v>Non-Tenant</v>
      </c>
      <c r="E181" t="str" cm="1">
        <f t="array" ref="E181">INDEX('Rate Change Impact'!D:D, ROUNDUP(ROWS('Rate Change Impact'!$2:217)/36,0))</f>
        <v>CA</v>
      </c>
      <c r="F181" s="107" cm="1">
        <f t="array" ref="F181">INDEX('Rate Change Impact'!E:E, ROUNDUP(ROWS('Rate Change Impact'!$2:217)/36,0))</f>
        <v>45536</v>
      </c>
      <c r="G181" s="81" cm="1">
        <f t="array" ref="G181">INDEX('Rate Change Impact'!F:F, ROUNDUP(ROWS('Rate Change Impact'!$2:217)/36,0))</f>
        <v>2766399075</v>
      </c>
      <c r="H181" s="81" cm="1">
        <f t="array" ref="H181">INDEX('Rate Change Impact'!G:G, ROUNDUP(ROWS('Rate Change Impact'!$2:217)/36,0))</f>
        <v>2766410488</v>
      </c>
      <c r="I181" s="81" cm="1">
        <f t="array" ref="I181">INDEX('Rate Change Impact'!H:H, ROUNDUP(ROWS('Rate Change Impact'!$2:217)/36,0))</f>
        <v>11413</v>
      </c>
      <c r="J181" s="95" cm="1">
        <f t="array" ref="J181">INDEX('Rate Change Impact'!I:I, ROUNDUP(ROWS('Rate Change Impact'!$2:217)/36,0))</f>
        <v>4.1255797484929204E-6</v>
      </c>
      <c r="K181" s="93">
        <f t="shared" si="31"/>
        <v>45900</v>
      </c>
      <c r="L181" s="94">
        <f t="shared" ca="1" si="32"/>
        <v>36</v>
      </c>
      <c r="M181" s="93">
        <f t="shared" ca="1" si="33"/>
        <v>46357</v>
      </c>
      <c r="N181">
        <f t="shared" ca="1" si="27"/>
        <v>2026</v>
      </c>
      <c r="O181">
        <f t="shared" ca="1" si="36"/>
        <v>12</v>
      </c>
      <c r="P181" s="74">
        <f t="shared" si="25"/>
        <v>951.08333333333337</v>
      </c>
      <c r="Q181" s="74">
        <f t="shared" si="26"/>
        <v>475.54166666666669</v>
      </c>
      <c r="R181">
        <f t="shared" ca="1" si="34"/>
        <v>0</v>
      </c>
      <c r="S181">
        <f t="shared" ca="1" si="28"/>
        <v>0</v>
      </c>
      <c r="T181">
        <f t="shared" ca="1" si="35"/>
        <v>12</v>
      </c>
      <c r="U181" s="73">
        <f t="shared" ca="1" si="29"/>
        <v>0</v>
      </c>
    </row>
    <row r="182" spans="1:21" x14ac:dyDescent="0.25">
      <c r="A182" s="106" t="str">
        <f t="shared" ca="1" si="30"/>
        <v>General_Non-Tenant_2025_1</v>
      </c>
      <c r="B182" cm="1">
        <f t="array" ref="B182">INDEX('Rate Change Impact'!A:A, ROUNDUP(ROWS('Rate Change Impact'!$2:218)/36,0))</f>
        <v>6</v>
      </c>
      <c r="C182" t="str" cm="1">
        <f t="array" ref="C182">INDEX('Rate Change Impact'!B:B, ROUNDUP(ROWS('Rate Change Impact'!$2:218)/36,0))</f>
        <v>General</v>
      </c>
      <c r="D182" t="str" cm="1">
        <f t="array" ref="D182">INDEX('Rate Change Impact'!C:C, ROUNDUP(ROWS('Rate Change Impact'!$2:218)/36,0))</f>
        <v>Non-Tenant</v>
      </c>
      <c r="E182" t="str" cm="1">
        <f t="array" ref="E182">INDEX('Rate Change Impact'!D:D, ROUNDUP(ROWS('Rate Change Impact'!$2:218)/36,0))</f>
        <v>CA</v>
      </c>
      <c r="F182" s="107" cm="1">
        <f t="array" ref="F182">INDEX('Rate Change Impact'!E:E, ROUNDUP(ROWS('Rate Change Impact'!$2:218)/36,0))</f>
        <v>45658</v>
      </c>
      <c r="G182" s="81" cm="1">
        <f t="array" ref="G182">INDEX('Rate Change Impact'!F:F, ROUNDUP(ROWS('Rate Change Impact'!$2:218)/36,0))</f>
        <v>2617024321.6479998</v>
      </c>
      <c r="H182" s="81" cm="1">
        <f t="array" ref="H182">INDEX('Rate Change Impact'!G:G, ROUNDUP(ROWS('Rate Change Impact'!$2:218)/36,0))</f>
        <v>3402131618.1423998</v>
      </c>
      <c r="I182" s="81" cm="1">
        <f t="array" ref="I182">INDEX('Rate Change Impact'!H:H, ROUNDUP(ROWS('Rate Change Impact'!$2:218)/36,0))</f>
        <v>785107296.49440002</v>
      </c>
      <c r="J182" s="95" cm="1">
        <f t="array" ref="J182">INDEX('Rate Change Impact'!I:I, ROUNDUP(ROWS('Rate Change Impact'!$2:218)/36,0))</f>
        <v>0.3</v>
      </c>
      <c r="K182" s="93">
        <f t="shared" si="31"/>
        <v>46022</v>
      </c>
      <c r="L182" s="94">
        <f t="shared" ca="1" si="32"/>
        <v>1</v>
      </c>
      <c r="M182" s="93">
        <f t="shared" ca="1" si="33"/>
        <v>45658</v>
      </c>
      <c r="N182">
        <f t="shared" ca="1" si="27"/>
        <v>2025</v>
      </c>
      <c r="O182">
        <f t="shared" ca="1" si="36"/>
        <v>1</v>
      </c>
      <c r="P182" s="74">
        <f t="shared" si="25"/>
        <v>65425608.041200005</v>
      </c>
      <c r="Q182" s="74">
        <f t="shared" si="26"/>
        <v>32712804.020600002</v>
      </c>
      <c r="R182">
        <f t="shared" ca="1" si="34"/>
        <v>1</v>
      </c>
      <c r="S182">
        <f t="shared" ca="1" si="28"/>
        <v>1</v>
      </c>
      <c r="T182">
        <f t="shared" ca="1" si="35"/>
        <v>12</v>
      </c>
      <c r="U182" s="73">
        <f t="shared" ca="1" si="29"/>
        <v>65425608.041200005</v>
      </c>
    </row>
    <row r="183" spans="1:21" x14ac:dyDescent="0.25">
      <c r="A183" s="106" t="str">
        <f t="shared" ca="1" si="30"/>
        <v>General_Non-Tenant_2025_2</v>
      </c>
      <c r="B183" cm="1">
        <f t="array" ref="B183">INDEX('Rate Change Impact'!A:A, ROUNDUP(ROWS('Rate Change Impact'!$2:219)/36,0))</f>
        <v>6</v>
      </c>
      <c r="C183" t="str" cm="1">
        <f t="array" ref="C183">INDEX('Rate Change Impact'!B:B, ROUNDUP(ROWS('Rate Change Impact'!$2:219)/36,0))</f>
        <v>General</v>
      </c>
      <c r="D183" t="str" cm="1">
        <f t="array" ref="D183">INDEX('Rate Change Impact'!C:C, ROUNDUP(ROWS('Rate Change Impact'!$2:219)/36,0))</f>
        <v>Non-Tenant</v>
      </c>
      <c r="E183" t="str" cm="1">
        <f t="array" ref="E183">INDEX('Rate Change Impact'!D:D, ROUNDUP(ROWS('Rate Change Impact'!$2:219)/36,0))</f>
        <v>CA</v>
      </c>
      <c r="F183" s="107" cm="1">
        <f t="array" ref="F183">INDEX('Rate Change Impact'!E:E, ROUNDUP(ROWS('Rate Change Impact'!$2:219)/36,0))</f>
        <v>45658</v>
      </c>
      <c r="G183" s="81" cm="1">
        <f t="array" ref="G183">INDEX('Rate Change Impact'!F:F, ROUNDUP(ROWS('Rate Change Impact'!$2:219)/36,0))</f>
        <v>2617024321.6479998</v>
      </c>
      <c r="H183" s="81" cm="1">
        <f t="array" ref="H183">INDEX('Rate Change Impact'!G:G, ROUNDUP(ROWS('Rate Change Impact'!$2:219)/36,0))</f>
        <v>3402131618.1423998</v>
      </c>
      <c r="I183" s="81" cm="1">
        <f t="array" ref="I183">INDEX('Rate Change Impact'!H:H, ROUNDUP(ROWS('Rate Change Impact'!$2:219)/36,0))</f>
        <v>785107296.49440002</v>
      </c>
      <c r="J183" s="95" cm="1">
        <f t="array" ref="J183">INDEX('Rate Change Impact'!I:I, ROUNDUP(ROWS('Rate Change Impact'!$2:219)/36,0))</f>
        <v>0.3</v>
      </c>
      <c r="K183" s="93">
        <f t="shared" si="31"/>
        <v>46022</v>
      </c>
      <c r="L183" s="94">
        <f t="shared" ca="1" si="32"/>
        <v>2</v>
      </c>
      <c r="M183" s="93">
        <f t="shared" ca="1" si="33"/>
        <v>45689</v>
      </c>
      <c r="N183">
        <f t="shared" ca="1" si="27"/>
        <v>2025</v>
      </c>
      <c r="O183">
        <f t="shared" ca="1" si="36"/>
        <v>2</v>
      </c>
      <c r="P183" s="74">
        <f t="shared" si="25"/>
        <v>65425608.041200005</v>
      </c>
      <c r="Q183" s="74">
        <f t="shared" si="26"/>
        <v>32712804.020600002</v>
      </c>
      <c r="R183">
        <f t="shared" ca="1" si="34"/>
        <v>1</v>
      </c>
      <c r="S183">
        <f t="shared" ca="1" si="28"/>
        <v>2</v>
      </c>
      <c r="T183">
        <f t="shared" ca="1" si="35"/>
        <v>12</v>
      </c>
      <c r="U183" s="73">
        <f t="shared" ca="1" si="29"/>
        <v>65425608.041200005</v>
      </c>
    </row>
    <row r="184" spans="1:21" x14ac:dyDescent="0.25">
      <c r="A184" s="106" t="str">
        <f t="shared" ca="1" si="30"/>
        <v>General_Non-Tenant_2025_3</v>
      </c>
      <c r="B184" cm="1">
        <f t="array" ref="B184">INDEX('Rate Change Impact'!A:A, ROUNDUP(ROWS('Rate Change Impact'!$2:220)/36,0))</f>
        <v>6</v>
      </c>
      <c r="C184" t="str" cm="1">
        <f t="array" ref="C184">INDEX('Rate Change Impact'!B:B, ROUNDUP(ROWS('Rate Change Impact'!$2:220)/36,0))</f>
        <v>General</v>
      </c>
      <c r="D184" t="str" cm="1">
        <f t="array" ref="D184">INDEX('Rate Change Impact'!C:C, ROUNDUP(ROWS('Rate Change Impact'!$2:220)/36,0))</f>
        <v>Non-Tenant</v>
      </c>
      <c r="E184" t="str" cm="1">
        <f t="array" ref="E184">INDEX('Rate Change Impact'!D:D, ROUNDUP(ROWS('Rate Change Impact'!$2:220)/36,0))</f>
        <v>CA</v>
      </c>
      <c r="F184" s="107" cm="1">
        <f t="array" ref="F184">INDEX('Rate Change Impact'!E:E, ROUNDUP(ROWS('Rate Change Impact'!$2:220)/36,0))</f>
        <v>45658</v>
      </c>
      <c r="G184" s="81" cm="1">
        <f t="array" ref="G184">INDEX('Rate Change Impact'!F:F, ROUNDUP(ROWS('Rate Change Impact'!$2:220)/36,0))</f>
        <v>2617024321.6479998</v>
      </c>
      <c r="H184" s="81" cm="1">
        <f t="array" ref="H184">INDEX('Rate Change Impact'!G:G, ROUNDUP(ROWS('Rate Change Impact'!$2:220)/36,0))</f>
        <v>3402131618.1423998</v>
      </c>
      <c r="I184" s="81" cm="1">
        <f t="array" ref="I184">INDEX('Rate Change Impact'!H:H, ROUNDUP(ROWS('Rate Change Impact'!$2:220)/36,0))</f>
        <v>785107296.49440002</v>
      </c>
      <c r="J184" s="95" cm="1">
        <f t="array" ref="J184">INDEX('Rate Change Impact'!I:I, ROUNDUP(ROWS('Rate Change Impact'!$2:220)/36,0))</f>
        <v>0.3</v>
      </c>
      <c r="K184" s="93">
        <f t="shared" si="31"/>
        <v>46022</v>
      </c>
      <c r="L184" s="94">
        <f t="shared" ca="1" si="32"/>
        <v>3</v>
      </c>
      <c r="M184" s="93">
        <f t="shared" ca="1" si="33"/>
        <v>45717</v>
      </c>
      <c r="N184">
        <f t="shared" ca="1" si="27"/>
        <v>2025</v>
      </c>
      <c r="O184">
        <f t="shared" ca="1" si="36"/>
        <v>3</v>
      </c>
      <c r="P184" s="74">
        <f t="shared" si="25"/>
        <v>65425608.041200005</v>
      </c>
      <c r="Q184" s="74">
        <f t="shared" si="26"/>
        <v>32712804.020600002</v>
      </c>
      <c r="R184">
        <f t="shared" ca="1" si="34"/>
        <v>1</v>
      </c>
      <c r="S184">
        <f t="shared" ca="1" si="28"/>
        <v>3</v>
      </c>
      <c r="T184">
        <f t="shared" ca="1" si="35"/>
        <v>12</v>
      </c>
      <c r="U184" s="73">
        <f t="shared" ca="1" si="29"/>
        <v>65425608.041200005</v>
      </c>
    </row>
    <row r="185" spans="1:21" x14ac:dyDescent="0.25">
      <c r="A185" s="106" t="str">
        <f t="shared" ca="1" si="30"/>
        <v>General_Non-Tenant_2025_4</v>
      </c>
      <c r="B185" cm="1">
        <f t="array" ref="B185">INDEX('Rate Change Impact'!A:A, ROUNDUP(ROWS('Rate Change Impact'!$2:221)/36,0))</f>
        <v>6</v>
      </c>
      <c r="C185" t="str" cm="1">
        <f t="array" ref="C185">INDEX('Rate Change Impact'!B:B, ROUNDUP(ROWS('Rate Change Impact'!$2:221)/36,0))</f>
        <v>General</v>
      </c>
      <c r="D185" t="str" cm="1">
        <f t="array" ref="D185">INDEX('Rate Change Impact'!C:C, ROUNDUP(ROWS('Rate Change Impact'!$2:221)/36,0))</f>
        <v>Non-Tenant</v>
      </c>
      <c r="E185" t="str" cm="1">
        <f t="array" ref="E185">INDEX('Rate Change Impact'!D:D, ROUNDUP(ROWS('Rate Change Impact'!$2:221)/36,0))</f>
        <v>CA</v>
      </c>
      <c r="F185" s="107" cm="1">
        <f t="array" ref="F185">INDEX('Rate Change Impact'!E:E, ROUNDUP(ROWS('Rate Change Impact'!$2:221)/36,0))</f>
        <v>45658</v>
      </c>
      <c r="G185" s="81" cm="1">
        <f t="array" ref="G185">INDEX('Rate Change Impact'!F:F, ROUNDUP(ROWS('Rate Change Impact'!$2:221)/36,0))</f>
        <v>2617024321.6479998</v>
      </c>
      <c r="H185" s="81" cm="1">
        <f t="array" ref="H185">INDEX('Rate Change Impact'!G:G, ROUNDUP(ROWS('Rate Change Impact'!$2:221)/36,0))</f>
        <v>3402131618.1423998</v>
      </c>
      <c r="I185" s="81" cm="1">
        <f t="array" ref="I185">INDEX('Rate Change Impact'!H:H, ROUNDUP(ROWS('Rate Change Impact'!$2:221)/36,0))</f>
        <v>785107296.49440002</v>
      </c>
      <c r="J185" s="95" cm="1">
        <f t="array" ref="J185">INDEX('Rate Change Impact'!I:I, ROUNDUP(ROWS('Rate Change Impact'!$2:221)/36,0))</f>
        <v>0.3</v>
      </c>
      <c r="K185" s="93">
        <f t="shared" si="31"/>
        <v>46022</v>
      </c>
      <c r="L185" s="94">
        <f t="shared" ca="1" si="32"/>
        <v>4</v>
      </c>
      <c r="M185" s="93">
        <f t="shared" ca="1" si="33"/>
        <v>45748</v>
      </c>
      <c r="N185">
        <f t="shared" ca="1" si="27"/>
        <v>2025</v>
      </c>
      <c r="O185">
        <f t="shared" ca="1" si="36"/>
        <v>4</v>
      </c>
      <c r="P185" s="74">
        <f t="shared" ref="P185:P248" si="37">I185/12</f>
        <v>65425608.041200005</v>
      </c>
      <c r="Q185" s="74">
        <f t="shared" ref="Q185:Q248" si="38">I185/24</f>
        <v>32712804.020600002</v>
      </c>
      <c r="R185">
        <f t="shared" ca="1" si="34"/>
        <v>1</v>
      </c>
      <c r="S185">
        <f t="shared" ca="1" si="28"/>
        <v>4</v>
      </c>
      <c r="T185">
        <f t="shared" ca="1" si="35"/>
        <v>12</v>
      </c>
      <c r="U185" s="73">
        <f t="shared" ca="1" si="29"/>
        <v>65425608.041200005</v>
      </c>
    </row>
    <row r="186" spans="1:21" x14ac:dyDescent="0.25">
      <c r="A186" s="106" t="str">
        <f t="shared" ca="1" si="30"/>
        <v>General_Non-Tenant_2025_5</v>
      </c>
      <c r="B186" cm="1">
        <f t="array" ref="B186">INDEX('Rate Change Impact'!A:A, ROUNDUP(ROWS('Rate Change Impact'!$2:222)/36,0))</f>
        <v>6</v>
      </c>
      <c r="C186" t="str" cm="1">
        <f t="array" ref="C186">INDEX('Rate Change Impact'!B:B, ROUNDUP(ROWS('Rate Change Impact'!$2:222)/36,0))</f>
        <v>General</v>
      </c>
      <c r="D186" t="str" cm="1">
        <f t="array" ref="D186">INDEX('Rate Change Impact'!C:C, ROUNDUP(ROWS('Rate Change Impact'!$2:222)/36,0))</f>
        <v>Non-Tenant</v>
      </c>
      <c r="E186" t="str" cm="1">
        <f t="array" ref="E186">INDEX('Rate Change Impact'!D:D, ROUNDUP(ROWS('Rate Change Impact'!$2:222)/36,0))</f>
        <v>CA</v>
      </c>
      <c r="F186" s="107" cm="1">
        <f t="array" ref="F186">INDEX('Rate Change Impact'!E:E, ROUNDUP(ROWS('Rate Change Impact'!$2:222)/36,0))</f>
        <v>45658</v>
      </c>
      <c r="G186" s="81" cm="1">
        <f t="array" ref="G186">INDEX('Rate Change Impact'!F:F, ROUNDUP(ROWS('Rate Change Impact'!$2:222)/36,0))</f>
        <v>2617024321.6479998</v>
      </c>
      <c r="H186" s="81" cm="1">
        <f t="array" ref="H186">INDEX('Rate Change Impact'!G:G, ROUNDUP(ROWS('Rate Change Impact'!$2:222)/36,0))</f>
        <v>3402131618.1423998</v>
      </c>
      <c r="I186" s="81" cm="1">
        <f t="array" ref="I186">INDEX('Rate Change Impact'!H:H, ROUNDUP(ROWS('Rate Change Impact'!$2:222)/36,0))</f>
        <v>785107296.49440002</v>
      </c>
      <c r="J186" s="95" cm="1">
        <f t="array" ref="J186">INDEX('Rate Change Impact'!I:I, ROUNDUP(ROWS('Rate Change Impact'!$2:222)/36,0))</f>
        <v>0.3</v>
      </c>
      <c r="K186" s="93">
        <f t="shared" si="31"/>
        <v>46022</v>
      </c>
      <c r="L186" s="94">
        <f t="shared" ca="1" si="32"/>
        <v>5</v>
      </c>
      <c r="M186" s="93">
        <f t="shared" ca="1" si="33"/>
        <v>45778</v>
      </c>
      <c r="N186">
        <f t="shared" ref="N186:N249" ca="1" si="39">YEAR(M186)</f>
        <v>2025</v>
      </c>
      <c r="O186">
        <f t="shared" ca="1" si="36"/>
        <v>5</v>
      </c>
      <c r="P186" s="74">
        <f t="shared" si="37"/>
        <v>65425608.041200005</v>
      </c>
      <c r="Q186" s="74">
        <f t="shared" si="38"/>
        <v>32712804.020600002</v>
      </c>
      <c r="R186">
        <f t="shared" ca="1" si="34"/>
        <v>1</v>
      </c>
      <c r="S186">
        <f t="shared" ref="S186:S249" ca="1" si="40">IF(R186=0,0,R186+S185)</f>
        <v>5</v>
      </c>
      <c r="T186">
        <f t="shared" ca="1" si="35"/>
        <v>12</v>
      </c>
      <c r="U186" s="73">
        <f t="shared" ref="U186:U249" ca="1" si="41">IF(S186=0,0,IF(AND(T186=13,OR(S186=1,S186=13)),Q186,P186))</f>
        <v>65425608.041200005</v>
      </c>
    </row>
    <row r="187" spans="1:21" x14ac:dyDescent="0.25">
      <c r="A187" s="106" t="str">
        <f t="shared" ca="1" si="30"/>
        <v>General_Non-Tenant_2025_6</v>
      </c>
      <c r="B187" cm="1">
        <f t="array" ref="B187">INDEX('Rate Change Impact'!A:A, ROUNDUP(ROWS('Rate Change Impact'!$2:223)/36,0))</f>
        <v>6</v>
      </c>
      <c r="C187" t="str" cm="1">
        <f t="array" ref="C187">INDEX('Rate Change Impact'!B:B, ROUNDUP(ROWS('Rate Change Impact'!$2:223)/36,0))</f>
        <v>General</v>
      </c>
      <c r="D187" t="str" cm="1">
        <f t="array" ref="D187">INDEX('Rate Change Impact'!C:C, ROUNDUP(ROWS('Rate Change Impact'!$2:223)/36,0))</f>
        <v>Non-Tenant</v>
      </c>
      <c r="E187" t="str" cm="1">
        <f t="array" ref="E187">INDEX('Rate Change Impact'!D:D, ROUNDUP(ROWS('Rate Change Impact'!$2:223)/36,0))</f>
        <v>CA</v>
      </c>
      <c r="F187" s="107" cm="1">
        <f t="array" ref="F187">INDEX('Rate Change Impact'!E:E, ROUNDUP(ROWS('Rate Change Impact'!$2:223)/36,0))</f>
        <v>45658</v>
      </c>
      <c r="G187" s="81" cm="1">
        <f t="array" ref="G187">INDEX('Rate Change Impact'!F:F, ROUNDUP(ROWS('Rate Change Impact'!$2:223)/36,0))</f>
        <v>2617024321.6479998</v>
      </c>
      <c r="H187" s="81" cm="1">
        <f t="array" ref="H187">INDEX('Rate Change Impact'!G:G, ROUNDUP(ROWS('Rate Change Impact'!$2:223)/36,0))</f>
        <v>3402131618.1423998</v>
      </c>
      <c r="I187" s="81" cm="1">
        <f t="array" ref="I187">INDEX('Rate Change Impact'!H:H, ROUNDUP(ROWS('Rate Change Impact'!$2:223)/36,0))</f>
        <v>785107296.49440002</v>
      </c>
      <c r="J187" s="95" cm="1">
        <f t="array" ref="J187">INDEX('Rate Change Impact'!I:I, ROUNDUP(ROWS('Rate Change Impact'!$2:223)/36,0))</f>
        <v>0.3</v>
      </c>
      <c r="K187" s="93">
        <f t="shared" si="31"/>
        <v>46022</v>
      </c>
      <c r="L187" s="94">
        <f t="shared" ca="1" si="32"/>
        <v>6</v>
      </c>
      <c r="M187" s="93">
        <f t="shared" ca="1" si="33"/>
        <v>45809</v>
      </c>
      <c r="N187">
        <f t="shared" ca="1" si="39"/>
        <v>2025</v>
      </c>
      <c r="O187">
        <f t="shared" ca="1" si="36"/>
        <v>6</v>
      </c>
      <c r="P187" s="74">
        <f t="shared" si="37"/>
        <v>65425608.041200005</v>
      </c>
      <c r="Q187" s="74">
        <f t="shared" si="38"/>
        <v>32712804.020600002</v>
      </c>
      <c r="R187">
        <f t="shared" ca="1" si="34"/>
        <v>1</v>
      </c>
      <c r="S187">
        <f t="shared" ca="1" si="40"/>
        <v>6</v>
      </c>
      <c r="T187">
        <f t="shared" ca="1" si="35"/>
        <v>12</v>
      </c>
      <c r="U187" s="73">
        <f t="shared" ca="1" si="41"/>
        <v>65425608.041200005</v>
      </c>
    </row>
    <row r="188" spans="1:21" x14ac:dyDescent="0.25">
      <c r="A188" s="106" t="str">
        <f t="shared" ca="1" si="30"/>
        <v>General_Non-Tenant_2025_7</v>
      </c>
      <c r="B188" cm="1">
        <f t="array" ref="B188">INDEX('Rate Change Impact'!A:A, ROUNDUP(ROWS('Rate Change Impact'!$2:224)/36,0))</f>
        <v>6</v>
      </c>
      <c r="C188" t="str" cm="1">
        <f t="array" ref="C188">INDEX('Rate Change Impact'!B:B, ROUNDUP(ROWS('Rate Change Impact'!$2:224)/36,0))</f>
        <v>General</v>
      </c>
      <c r="D188" t="str" cm="1">
        <f t="array" ref="D188">INDEX('Rate Change Impact'!C:C, ROUNDUP(ROWS('Rate Change Impact'!$2:224)/36,0))</f>
        <v>Non-Tenant</v>
      </c>
      <c r="E188" t="str" cm="1">
        <f t="array" ref="E188">INDEX('Rate Change Impact'!D:D, ROUNDUP(ROWS('Rate Change Impact'!$2:224)/36,0))</f>
        <v>CA</v>
      </c>
      <c r="F188" s="107" cm="1">
        <f t="array" ref="F188">INDEX('Rate Change Impact'!E:E, ROUNDUP(ROWS('Rate Change Impact'!$2:224)/36,0))</f>
        <v>45658</v>
      </c>
      <c r="G188" s="81" cm="1">
        <f t="array" ref="G188">INDEX('Rate Change Impact'!F:F, ROUNDUP(ROWS('Rate Change Impact'!$2:224)/36,0))</f>
        <v>2617024321.6479998</v>
      </c>
      <c r="H188" s="81" cm="1">
        <f t="array" ref="H188">INDEX('Rate Change Impact'!G:G, ROUNDUP(ROWS('Rate Change Impact'!$2:224)/36,0))</f>
        <v>3402131618.1423998</v>
      </c>
      <c r="I188" s="81" cm="1">
        <f t="array" ref="I188">INDEX('Rate Change Impact'!H:H, ROUNDUP(ROWS('Rate Change Impact'!$2:224)/36,0))</f>
        <v>785107296.49440002</v>
      </c>
      <c r="J188" s="95" cm="1">
        <f t="array" ref="J188">INDEX('Rate Change Impact'!I:I, ROUNDUP(ROWS('Rate Change Impact'!$2:224)/36,0))</f>
        <v>0.3</v>
      </c>
      <c r="K188" s="93">
        <f t="shared" si="31"/>
        <v>46022</v>
      </c>
      <c r="L188" s="94">
        <f t="shared" ca="1" si="32"/>
        <v>7</v>
      </c>
      <c r="M188" s="93">
        <f t="shared" ca="1" si="33"/>
        <v>45839</v>
      </c>
      <c r="N188">
        <f t="shared" ca="1" si="39"/>
        <v>2025</v>
      </c>
      <c r="O188">
        <f t="shared" ca="1" si="36"/>
        <v>7</v>
      </c>
      <c r="P188" s="74">
        <f t="shared" si="37"/>
        <v>65425608.041200005</v>
      </c>
      <c r="Q188" s="74">
        <f t="shared" si="38"/>
        <v>32712804.020600002</v>
      </c>
      <c r="R188">
        <f t="shared" ca="1" si="34"/>
        <v>1</v>
      </c>
      <c r="S188">
        <f t="shared" ca="1" si="40"/>
        <v>7</v>
      </c>
      <c r="T188">
        <f t="shared" ca="1" si="35"/>
        <v>12</v>
      </c>
      <c r="U188" s="73">
        <f t="shared" ca="1" si="41"/>
        <v>65425608.041200005</v>
      </c>
    </row>
    <row r="189" spans="1:21" x14ac:dyDescent="0.25">
      <c r="A189" s="106" t="str">
        <f t="shared" ca="1" si="30"/>
        <v>General_Non-Tenant_2025_8</v>
      </c>
      <c r="B189" cm="1">
        <f t="array" ref="B189">INDEX('Rate Change Impact'!A:A, ROUNDUP(ROWS('Rate Change Impact'!$2:225)/36,0))</f>
        <v>6</v>
      </c>
      <c r="C189" t="str" cm="1">
        <f t="array" ref="C189">INDEX('Rate Change Impact'!B:B, ROUNDUP(ROWS('Rate Change Impact'!$2:225)/36,0))</f>
        <v>General</v>
      </c>
      <c r="D189" t="str" cm="1">
        <f t="array" ref="D189">INDEX('Rate Change Impact'!C:C, ROUNDUP(ROWS('Rate Change Impact'!$2:225)/36,0))</f>
        <v>Non-Tenant</v>
      </c>
      <c r="E189" t="str" cm="1">
        <f t="array" ref="E189">INDEX('Rate Change Impact'!D:D, ROUNDUP(ROWS('Rate Change Impact'!$2:225)/36,0))</f>
        <v>CA</v>
      </c>
      <c r="F189" s="107" cm="1">
        <f t="array" ref="F189">INDEX('Rate Change Impact'!E:E, ROUNDUP(ROWS('Rate Change Impact'!$2:225)/36,0))</f>
        <v>45658</v>
      </c>
      <c r="G189" s="81" cm="1">
        <f t="array" ref="G189">INDEX('Rate Change Impact'!F:F, ROUNDUP(ROWS('Rate Change Impact'!$2:225)/36,0))</f>
        <v>2617024321.6479998</v>
      </c>
      <c r="H189" s="81" cm="1">
        <f t="array" ref="H189">INDEX('Rate Change Impact'!G:G, ROUNDUP(ROWS('Rate Change Impact'!$2:225)/36,0))</f>
        <v>3402131618.1423998</v>
      </c>
      <c r="I189" s="81" cm="1">
        <f t="array" ref="I189">INDEX('Rate Change Impact'!H:H, ROUNDUP(ROWS('Rate Change Impact'!$2:225)/36,0))</f>
        <v>785107296.49440002</v>
      </c>
      <c r="J189" s="95" cm="1">
        <f t="array" ref="J189">INDEX('Rate Change Impact'!I:I, ROUNDUP(ROWS('Rate Change Impact'!$2:225)/36,0))</f>
        <v>0.3</v>
      </c>
      <c r="K189" s="93">
        <f t="shared" si="31"/>
        <v>46022</v>
      </c>
      <c r="L189" s="94">
        <f t="shared" ca="1" si="32"/>
        <v>8</v>
      </c>
      <c r="M189" s="93">
        <f t="shared" ca="1" si="33"/>
        <v>45870</v>
      </c>
      <c r="N189">
        <f t="shared" ca="1" si="39"/>
        <v>2025</v>
      </c>
      <c r="O189">
        <f t="shared" ca="1" si="36"/>
        <v>8</v>
      </c>
      <c r="P189" s="74">
        <f t="shared" si="37"/>
        <v>65425608.041200005</v>
      </c>
      <c r="Q189" s="74">
        <f t="shared" si="38"/>
        <v>32712804.020600002</v>
      </c>
      <c r="R189">
        <f t="shared" ca="1" si="34"/>
        <v>1</v>
      </c>
      <c r="S189">
        <f t="shared" ca="1" si="40"/>
        <v>8</v>
      </c>
      <c r="T189">
        <f t="shared" ca="1" si="35"/>
        <v>12</v>
      </c>
      <c r="U189" s="73">
        <f t="shared" ca="1" si="41"/>
        <v>65425608.041200005</v>
      </c>
    </row>
    <row r="190" spans="1:21" x14ac:dyDescent="0.25">
      <c r="A190" s="106" t="str">
        <f t="shared" ca="1" si="30"/>
        <v>General_Non-Tenant_2025_9</v>
      </c>
      <c r="B190" cm="1">
        <f t="array" ref="B190">INDEX('Rate Change Impact'!A:A, ROUNDUP(ROWS('Rate Change Impact'!$2:226)/36,0))</f>
        <v>6</v>
      </c>
      <c r="C190" t="str" cm="1">
        <f t="array" ref="C190">INDEX('Rate Change Impact'!B:B, ROUNDUP(ROWS('Rate Change Impact'!$2:226)/36,0))</f>
        <v>General</v>
      </c>
      <c r="D190" t="str" cm="1">
        <f t="array" ref="D190">INDEX('Rate Change Impact'!C:C, ROUNDUP(ROWS('Rate Change Impact'!$2:226)/36,0))</f>
        <v>Non-Tenant</v>
      </c>
      <c r="E190" t="str" cm="1">
        <f t="array" ref="E190">INDEX('Rate Change Impact'!D:D, ROUNDUP(ROWS('Rate Change Impact'!$2:226)/36,0))</f>
        <v>CA</v>
      </c>
      <c r="F190" s="107" cm="1">
        <f t="array" ref="F190">INDEX('Rate Change Impact'!E:E, ROUNDUP(ROWS('Rate Change Impact'!$2:226)/36,0))</f>
        <v>45658</v>
      </c>
      <c r="G190" s="81" cm="1">
        <f t="array" ref="G190">INDEX('Rate Change Impact'!F:F, ROUNDUP(ROWS('Rate Change Impact'!$2:226)/36,0))</f>
        <v>2617024321.6479998</v>
      </c>
      <c r="H190" s="81" cm="1">
        <f t="array" ref="H190">INDEX('Rate Change Impact'!G:G, ROUNDUP(ROWS('Rate Change Impact'!$2:226)/36,0))</f>
        <v>3402131618.1423998</v>
      </c>
      <c r="I190" s="81" cm="1">
        <f t="array" ref="I190">INDEX('Rate Change Impact'!H:H, ROUNDUP(ROWS('Rate Change Impact'!$2:226)/36,0))</f>
        <v>785107296.49440002</v>
      </c>
      <c r="J190" s="95" cm="1">
        <f t="array" ref="J190">INDEX('Rate Change Impact'!I:I, ROUNDUP(ROWS('Rate Change Impact'!$2:226)/36,0))</f>
        <v>0.3</v>
      </c>
      <c r="K190" s="93">
        <f t="shared" si="31"/>
        <v>46022</v>
      </c>
      <c r="L190" s="94">
        <f t="shared" ca="1" si="32"/>
        <v>9</v>
      </c>
      <c r="M190" s="93">
        <f t="shared" ca="1" si="33"/>
        <v>45901</v>
      </c>
      <c r="N190">
        <f t="shared" ca="1" si="39"/>
        <v>2025</v>
      </c>
      <c r="O190">
        <f t="shared" ca="1" si="36"/>
        <v>9</v>
      </c>
      <c r="P190" s="74">
        <f t="shared" si="37"/>
        <v>65425608.041200005</v>
      </c>
      <c r="Q190" s="74">
        <f t="shared" si="38"/>
        <v>32712804.020600002</v>
      </c>
      <c r="R190">
        <f t="shared" ca="1" si="34"/>
        <v>1</v>
      </c>
      <c r="S190">
        <f t="shared" ca="1" si="40"/>
        <v>9</v>
      </c>
      <c r="T190">
        <f t="shared" ca="1" si="35"/>
        <v>12</v>
      </c>
      <c r="U190" s="73">
        <f t="shared" ca="1" si="41"/>
        <v>65425608.041200005</v>
      </c>
    </row>
    <row r="191" spans="1:21" x14ac:dyDescent="0.25">
      <c r="A191" s="106" t="str">
        <f t="shared" ca="1" si="30"/>
        <v>General_Non-Tenant_2025_10</v>
      </c>
      <c r="B191" cm="1">
        <f t="array" ref="B191">INDEX('Rate Change Impact'!A:A, ROUNDUP(ROWS('Rate Change Impact'!$2:227)/36,0))</f>
        <v>6</v>
      </c>
      <c r="C191" t="str" cm="1">
        <f t="array" ref="C191">INDEX('Rate Change Impact'!B:B, ROUNDUP(ROWS('Rate Change Impact'!$2:227)/36,0))</f>
        <v>General</v>
      </c>
      <c r="D191" t="str" cm="1">
        <f t="array" ref="D191">INDEX('Rate Change Impact'!C:C, ROUNDUP(ROWS('Rate Change Impact'!$2:227)/36,0))</f>
        <v>Non-Tenant</v>
      </c>
      <c r="E191" t="str" cm="1">
        <f t="array" ref="E191">INDEX('Rate Change Impact'!D:D, ROUNDUP(ROWS('Rate Change Impact'!$2:227)/36,0))</f>
        <v>CA</v>
      </c>
      <c r="F191" s="107" cm="1">
        <f t="array" ref="F191">INDEX('Rate Change Impact'!E:E, ROUNDUP(ROWS('Rate Change Impact'!$2:227)/36,0))</f>
        <v>45658</v>
      </c>
      <c r="G191" s="81" cm="1">
        <f t="array" ref="G191">INDEX('Rate Change Impact'!F:F, ROUNDUP(ROWS('Rate Change Impact'!$2:227)/36,0))</f>
        <v>2617024321.6479998</v>
      </c>
      <c r="H191" s="81" cm="1">
        <f t="array" ref="H191">INDEX('Rate Change Impact'!G:G, ROUNDUP(ROWS('Rate Change Impact'!$2:227)/36,0))</f>
        <v>3402131618.1423998</v>
      </c>
      <c r="I191" s="81" cm="1">
        <f t="array" ref="I191">INDEX('Rate Change Impact'!H:H, ROUNDUP(ROWS('Rate Change Impact'!$2:227)/36,0))</f>
        <v>785107296.49440002</v>
      </c>
      <c r="J191" s="95" cm="1">
        <f t="array" ref="J191">INDEX('Rate Change Impact'!I:I, ROUNDUP(ROWS('Rate Change Impact'!$2:227)/36,0))</f>
        <v>0.3</v>
      </c>
      <c r="K191" s="93">
        <f t="shared" si="31"/>
        <v>46022</v>
      </c>
      <c r="L191" s="94">
        <f t="shared" ca="1" si="32"/>
        <v>10</v>
      </c>
      <c r="M191" s="93">
        <f t="shared" ca="1" si="33"/>
        <v>45931</v>
      </c>
      <c r="N191">
        <f t="shared" ca="1" si="39"/>
        <v>2025</v>
      </c>
      <c r="O191">
        <f t="shared" ca="1" si="36"/>
        <v>10</v>
      </c>
      <c r="P191" s="74">
        <f t="shared" si="37"/>
        <v>65425608.041200005</v>
      </c>
      <c r="Q191" s="74">
        <f t="shared" si="38"/>
        <v>32712804.020600002</v>
      </c>
      <c r="R191">
        <f t="shared" ca="1" si="34"/>
        <v>1</v>
      </c>
      <c r="S191">
        <f t="shared" ca="1" si="40"/>
        <v>10</v>
      </c>
      <c r="T191">
        <f t="shared" ca="1" si="35"/>
        <v>12</v>
      </c>
      <c r="U191" s="73">
        <f t="shared" ca="1" si="41"/>
        <v>65425608.041200005</v>
      </c>
    </row>
    <row r="192" spans="1:21" x14ac:dyDescent="0.25">
      <c r="A192" s="106" t="str">
        <f t="shared" ca="1" si="30"/>
        <v>General_Non-Tenant_2025_11</v>
      </c>
      <c r="B192" cm="1">
        <f t="array" ref="B192">INDEX('Rate Change Impact'!A:A, ROUNDUP(ROWS('Rate Change Impact'!$2:228)/36,0))</f>
        <v>6</v>
      </c>
      <c r="C192" t="str" cm="1">
        <f t="array" ref="C192">INDEX('Rate Change Impact'!B:B, ROUNDUP(ROWS('Rate Change Impact'!$2:228)/36,0))</f>
        <v>General</v>
      </c>
      <c r="D192" t="str" cm="1">
        <f t="array" ref="D192">INDEX('Rate Change Impact'!C:C, ROUNDUP(ROWS('Rate Change Impact'!$2:228)/36,0))</f>
        <v>Non-Tenant</v>
      </c>
      <c r="E192" t="str" cm="1">
        <f t="array" ref="E192">INDEX('Rate Change Impact'!D:D, ROUNDUP(ROWS('Rate Change Impact'!$2:228)/36,0))</f>
        <v>CA</v>
      </c>
      <c r="F192" s="107" cm="1">
        <f t="array" ref="F192">INDEX('Rate Change Impact'!E:E, ROUNDUP(ROWS('Rate Change Impact'!$2:228)/36,0))</f>
        <v>45658</v>
      </c>
      <c r="G192" s="81" cm="1">
        <f t="array" ref="G192">INDEX('Rate Change Impact'!F:F, ROUNDUP(ROWS('Rate Change Impact'!$2:228)/36,0))</f>
        <v>2617024321.6479998</v>
      </c>
      <c r="H192" s="81" cm="1">
        <f t="array" ref="H192">INDEX('Rate Change Impact'!G:G, ROUNDUP(ROWS('Rate Change Impact'!$2:228)/36,0))</f>
        <v>3402131618.1423998</v>
      </c>
      <c r="I192" s="81" cm="1">
        <f t="array" ref="I192">INDEX('Rate Change Impact'!H:H, ROUNDUP(ROWS('Rate Change Impact'!$2:228)/36,0))</f>
        <v>785107296.49440002</v>
      </c>
      <c r="J192" s="95" cm="1">
        <f t="array" ref="J192">INDEX('Rate Change Impact'!I:I, ROUNDUP(ROWS('Rate Change Impact'!$2:228)/36,0))</f>
        <v>0.3</v>
      </c>
      <c r="K192" s="93">
        <f t="shared" si="31"/>
        <v>46022</v>
      </c>
      <c r="L192" s="94">
        <f t="shared" ca="1" si="32"/>
        <v>11</v>
      </c>
      <c r="M192" s="93">
        <f t="shared" ca="1" si="33"/>
        <v>45962</v>
      </c>
      <c r="N192">
        <f t="shared" ca="1" si="39"/>
        <v>2025</v>
      </c>
      <c r="O192">
        <f t="shared" ca="1" si="36"/>
        <v>11</v>
      </c>
      <c r="P192" s="74">
        <f t="shared" si="37"/>
        <v>65425608.041200005</v>
      </c>
      <c r="Q192" s="74">
        <f t="shared" si="38"/>
        <v>32712804.020600002</v>
      </c>
      <c r="R192">
        <f t="shared" ca="1" si="34"/>
        <v>1</v>
      </c>
      <c r="S192">
        <f t="shared" ca="1" si="40"/>
        <v>11</v>
      </c>
      <c r="T192">
        <f t="shared" ca="1" si="35"/>
        <v>12</v>
      </c>
      <c r="U192" s="73">
        <f t="shared" ca="1" si="41"/>
        <v>65425608.041200005</v>
      </c>
    </row>
    <row r="193" spans="1:21" x14ac:dyDescent="0.25">
      <c r="A193" s="106" t="str">
        <f t="shared" ca="1" si="30"/>
        <v>General_Non-Tenant_2025_12</v>
      </c>
      <c r="B193" cm="1">
        <f t="array" ref="B193">INDEX('Rate Change Impact'!A:A, ROUNDUP(ROWS('Rate Change Impact'!$2:229)/36,0))</f>
        <v>6</v>
      </c>
      <c r="C193" t="str" cm="1">
        <f t="array" ref="C193">INDEX('Rate Change Impact'!B:B, ROUNDUP(ROWS('Rate Change Impact'!$2:229)/36,0))</f>
        <v>General</v>
      </c>
      <c r="D193" t="str" cm="1">
        <f t="array" ref="D193">INDEX('Rate Change Impact'!C:C, ROUNDUP(ROWS('Rate Change Impact'!$2:229)/36,0))</f>
        <v>Non-Tenant</v>
      </c>
      <c r="E193" t="str" cm="1">
        <f t="array" ref="E193">INDEX('Rate Change Impact'!D:D, ROUNDUP(ROWS('Rate Change Impact'!$2:229)/36,0))</f>
        <v>CA</v>
      </c>
      <c r="F193" s="107" cm="1">
        <f t="array" ref="F193">INDEX('Rate Change Impact'!E:E, ROUNDUP(ROWS('Rate Change Impact'!$2:229)/36,0))</f>
        <v>45658</v>
      </c>
      <c r="G193" s="81" cm="1">
        <f t="array" ref="G193">INDEX('Rate Change Impact'!F:F, ROUNDUP(ROWS('Rate Change Impact'!$2:229)/36,0))</f>
        <v>2617024321.6479998</v>
      </c>
      <c r="H193" s="81" cm="1">
        <f t="array" ref="H193">INDEX('Rate Change Impact'!G:G, ROUNDUP(ROWS('Rate Change Impact'!$2:229)/36,0))</f>
        <v>3402131618.1423998</v>
      </c>
      <c r="I193" s="81" cm="1">
        <f t="array" ref="I193">INDEX('Rate Change Impact'!H:H, ROUNDUP(ROWS('Rate Change Impact'!$2:229)/36,0))</f>
        <v>785107296.49440002</v>
      </c>
      <c r="J193" s="95" cm="1">
        <f t="array" ref="J193">INDEX('Rate Change Impact'!I:I, ROUNDUP(ROWS('Rate Change Impact'!$2:229)/36,0))</f>
        <v>0.3</v>
      </c>
      <c r="K193" s="93">
        <f t="shared" si="31"/>
        <v>46022</v>
      </c>
      <c r="L193" s="94">
        <f t="shared" ca="1" si="32"/>
        <v>12</v>
      </c>
      <c r="M193" s="93">
        <f t="shared" ca="1" si="33"/>
        <v>45992</v>
      </c>
      <c r="N193">
        <f t="shared" ca="1" si="39"/>
        <v>2025</v>
      </c>
      <c r="O193">
        <f t="shared" ca="1" si="36"/>
        <v>12</v>
      </c>
      <c r="P193" s="74">
        <f t="shared" si="37"/>
        <v>65425608.041200005</v>
      </c>
      <c r="Q193" s="74">
        <f t="shared" si="38"/>
        <v>32712804.020600002</v>
      </c>
      <c r="R193">
        <f t="shared" ca="1" si="34"/>
        <v>1</v>
      </c>
      <c r="S193">
        <f t="shared" ca="1" si="40"/>
        <v>12</v>
      </c>
      <c r="T193">
        <f t="shared" ca="1" si="35"/>
        <v>12</v>
      </c>
      <c r="U193" s="73">
        <f t="shared" ca="1" si="41"/>
        <v>65425608.041200005</v>
      </c>
    </row>
    <row r="194" spans="1:21" x14ac:dyDescent="0.25">
      <c r="A194" s="106" t="str">
        <f t="shared" ref="A194:A257" ca="1" si="42">C194&amp;"_"&amp;D194&amp;"_"&amp;N194&amp;"_"&amp;O194</f>
        <v>General_Non-Tenant_2026_1</v>
      </c>
      <c r="B194" cm="1">
        <f t="array" ref="B194">INDEX('Rate Change Impact'!A:A, ROUNDUP(ROWS('Rate Change Impact'!$2:230)/36,0))</f>
        <v>6</v>
      </c>
      <c r="C194" t="str" cm="1">
        <f t="array" ref="C194">INDEX('Rate Change Impact'!B:B, ROUNDUP(ROWS('Rate Change Impact'!$2:230)/36,0))</f>
        <v>General</v>
      </c>
      <c r="D194" t="str" cm="1">
        <f t="array" ref="D194">INDEX('Rate Change Impact'!C:C, ROUNDUP(ROWS('Rate Change Impact'!$2:230)/36,0))</f>
        <v>Non-Tenant</v>
      </c>
      <c r="E194" t="str" cm="1">
        <f t="array" ref="E194">INDEX('Rate Change Impact'!D:D, ROUNDUP(ROWS('Rate Change Impact'!$2:230)/36,0))</f>
        <v>CA</v>
      </c>
      <c r="F194" s="107" cm="1">
        <f t="array" ref="F194">INDEX('Rate Change Impact'!E:E, ROUNDUP(ROWS('Rate Change Impact'!$2:230)/36,0))</f>
        <v>45658</v>
      </c>
      <c r="G194" s="81" cm="1">
        <f t="array" ref="G194">INDEX('Rate Change Impact'!F:F, ROUNDUP(ROWS('Rate Change Impact'!$2:230)/36,0))</f>
        <v>2617024321.6479998</v>
      </c>
      <c r="H194" s="81" cm="1">
        <f t="array" ref="H194">INDEX('Rate Change Impact'!G:G, ROUNDUP(ROWS('Rate Change Impact'!$2:230)/36,0))</f>
        <v>3402131618.1423998</v>
      </c>
      <c r="I194" s="81" cm="1">
        <f t="array" ref="I194">INDEX('Rate Change Impact'!H:H, ROUNDUP(ROWS('Rate Change Impact'!$2:230)/36,0))</f>
        <v>785107296.49440002</v>
      </c>
      <c r="J194" s="95" cm="1">
        <f t="array" ref="J194">INDEX('Rate Change Impact'!I:I, ROUNDUP(ROWS('Rate Change Impact'!$2:230)/36,0))</f>
        <v>0.3</v>
      </c>
      <c r="K194" s="93">
        <f t="shared" ref="K194:K257" si="43">DATE(YEAR(F194)+1,MONTH(F194),DAY(F194)-1)</f>
        <v>46022</v>
      </c>
      <c r="L194" s="94">
        <f t="shared" ref="L194:L257" ca="1" si="44">IF(B194=OFFSET(B194,-1,0),L193+1,1)</f>
        <v>13</v>
      </c>
      <c r="M194" s="93">
        <f t="shared" ref="M194:M257" ca="1" si="45">DATE(YEAR(F194),L194,1)</f>
        <v>46023</v>
      </c>
      <c r="N194">
        <f t="shared" ca="1" si="39"/>
        <v>2026</v>
      </c>
      <c r="O194">
        <f t="shared" ca="1" si="36"/>
        <v>1</v>
      </c>
      <c r="P194" s="74">
        <f t="shared" si="37"/>
        <v>65425608.041200005</v>
      </c>
      <c r="Q194" s="74">
        <f t="shared" si="38"/>
        <v>32712804.020600002</v>
      </c>
      <c r="R194">
        <f t="shared" ref="R194:R257" ca="1" si="46">IF(AND(N194*100+O194&gt;=YEAR(F194)*100+MONTH(F194),N194*100+O194&lt;=YEAR(K194)*100+ MONTH(K194)),1,0)</f>
        <v>0</v>
      </c>
      <c r="S194">
        <f t="shared" ca="1" si="40"/>
        <v>0</v>
      </c>
      <c r="T194">
        <f t="shared" ref="T194:T257" ca="1" si="47">SUMIF($B$2:$B$1181,B194,$R$2:$R$1181)</f>
        <v>12</v>
      </c>
      <c r="U194" s="73">
        <f t="shared" ca="1" si="41"/>
        <v>0</v>
      </c>
    </row>
    <row r="195" spans="1:21" x14ac:dyDescent="0.25">
      <c r="A195" s="106" t="str">
        <f t="shared" ca="1" si="42"/>
        <v>General_Non-Tenant_2026_2</v>
      </c>
      <c r="B195" cm="1">
        <f t="array" ref="B195">INDEX('Rate Change Impact'!A:A, ROUNDUP(ROWS('Rate Change Impact'!$2:231)/36,0))</f>
        <v>6</v>
      </c>
      <c r="C195" t="str" cm="1">
        <f t="array" ref="C195">INDEX('Rate Change Impact'!B:B, ROUNDUP(ROWS('Rate Change Impact'!$2:231)/36,0))</f>
        <v>General</v>
      </c>
      <c r="D195" t="str" cm="1">
        <f t="array" ref="D195">INDEX('Rate Change Impact'!C:C, ROUNDUP(ROWS('Rate Change Impact'!$2:231)/36,0))</f>
        <v>Non-Tenant</v>
      </c>
      <c r="E195" t="str" cm="1">
        <f t="array" ref="E195">INDEX('Rate Change Impact'!D:D, ROUNDUP(ROWS('Rate Change Impact'!$2:231)/36,0))</f>
        <v>CA</v>
      </c>
      <c r="F195" s="107" cm="1">
        <f t="array" ref="F195">INDEX('Rate Change Impact'!E:E, ROUNDUP(ROWS('Rate Change Impact'!$2:231)/36,0))</f>
        <v>45658</v>
      </c>
      <c r="G195" s="81" cm="1">
        <f t="array" ref="G195">INDEX('Rate Change Impact'!F:F, ROUNDUP(ROWS('Rate Change Impact'!$2:231)/36,0))</f>
        <v>2617024321.6479998</v>
      </c>
      <c r="H195" s="81" cm="1">
        <f t="array" ref="H195">INDEX('Rate Change Impact'!G:G, ROUNDUP(ROWS('Rate Change Impact'!$2:231)/36,0))</f>
        <v>3402131618.1423998</v>
      </c>
      <c r="I195" s="81" cm="1">
        <f t="array" ref="I195">INDEX('Rate Change Impact'!H:H, ROUNDUP(ROWS('Rate Change Impact'!$2:231)/36,0))</f>
        <v>785107296.49440002</v>
      </c>
      <c r="J195" s="95" cm="1">
        <f t="array" ref="J195">INDEX('Rate Change Impact'!I:I, ROUNDUP(ROWS('Rate Change Impact'!$2:231)/36,0))</f>
        <v>0.3</v>
      </c>
      <c r="K195" s="93">
        <f t="shared" si="43"/>
        <v>46022</v>
      </c>
      <c r="L195" s="94">
        <f t="shared" ca="1" si="44"/>
        <v>14</v>
      </c>
      <c r="M195" s="93">
        <f t="shared" ca="1" si="45"/>
        <v>46054</v>
      </c>
      <c r="N195">
        <f t="shared" ca="1" si="39"/>
        <v>2026</v>
      </c>
      <c r="O195">
        <f t="shared" ca="1" si="36"/>
        <v>2</v>
      </c>
      <c r="P195" s="74">
        <f t="shared" si="37"/>
        <v>65425608.041200005</v>
      </c>
      <c r="Q195" s="74">
        <f t="shared" si="38"/>
        <v>32712804.020600002</v>
      </c>
      <c r="R195">
        <f t="shared" ca="1" si="46"/>
        <v>0</v>
      </c>
      <c r="S195">
        <f t="shared" ca="1" si="40"/>
        <v>0</v>
      </c>
      <c r="T195">
        <f t="shared" ca="1" si="47"/>
        <v>12</v>
      </c>
      <c r="U195" s="73">
        <f t="shared" ca="1" si="41"/>
        <v>0</v>
      </c>
    </row>
    <row r="196" spans="1:21" x14ac:dyDescent="0.25">
      <c r="A196" s="106" t="str">
        <f t="shared" ca="1" si="42"/>
        <v>General_Non-Tenant_2026_3</v>
      </c>
      <c r="B196" cm="1">
        <f t="array" ref="B196">INDEX('Rate Change Impact'!A:A, ROUNDUP(ROWS('Rate Change Impact'!$2:232)/36,0))</f>
        <v>6</v>
      </c>
      <c r="C196" t="str" cm="1">
        <f t="array" ref="C196">INDEX('Rate Change Impact'!B:B, ROUNDUP(ROWS('Rate Change Impact'!$2:232)/36,0))</f>
        <v>General</v>
      </c>
      <c r="D196" t="str" cm="1">
        <f t="array" ref="D196">INDEX('Rate Change Impact'!C:C, ROUNDUP(ROWS('Rate Change Impact'!$2:232)/36,0))</f>
        <v>Non-Tenant</v>
      </c>
      <c r="E196" t="str" cm="1">
        <f t="array" ref="E196">INDEX('Rate Change Impact'!D:D, ROUNDUP(ROWS('Rate Change Impact'!$2:232)/36,0))</f>
        <v>CA</v>
      </c>
      <c r="F196" s="107" cm="1">
        <f t="array" ref="F196">INDEX('Rate Change Impact'!E:E, ROUNDUP(ROWS('Rate Change Impact'!$2:232)/36,0))</f>
        <v>45658</v>
      </c>
      <c r="G196" s="81" cm="1">
        <f t="array" ref="G196">INDEX('Rate Change Impact'!F:F, ROUNDUP(ROWS('Rate Change Impact'!$2:232)/36,0))</f>
        <v>2617024321.6479998</v>
      </c>
      <c r="H196" s="81" cm="1">
        <f t="array" ref="H196">INDEX('Rate Change Impact'!G:G, ROUNDUP(ROWS('Rate Change Impact'!$2:232)/36,0))</f>
        <v>3402131618.1423998</v>
      </c>
      <c r="I196" s="81" cm="1">
        <f t="array" ref="I196">INDEX('Rate Change Impact'!H:H, ROUNDUP(ROWS('Rate Change Impact'!$2:232)/36,0))</f>
        <v>785107296.49440002</v>
      </c>
      <c r="J196" s="95" cm="1">
        <f t="array" ref="J196">INDEX('Rate Change Impact'!I:I, ROUNDUP(ROWS('Rate Change Impact'!$2:232)/36,0))</f>
        <v>0.3</v>
      </c>
      <c r="K196" s="93">
        <f t="shared" si="43"/>
        <v>46022</v>
      </c>
      <c r="L196" s="94">
        <f t="shared" ca="1" si="44"/>
        <v>15</v>
      </c>
      <c r="M196" s="93">
        <f t="shared" ca="1" si="45"/>
        <v>46082</v>
      </c>
      <c r="N196">
        <f t="shared" ca="1" si="39"/>
        <v>2026</v>
      </c>
      <c r="O196">
        <f t="shared" ca="1" si="36"/>
        <v>3</v>
      </c>
      <c r="P196" s="74">
        <f t="shared" si="37"/>
        <v>65425608.041200005</v>
      </c>
      <c r="Q196" s="74">
        <f t="shared" si="38"/>
        <v>32712804.020600002</v>
      </c>
      <c r="R196">
        <f t="shared" ca="1" si="46"/>
        <v>0</v>
      </c>
      <c r="S196">
        <f t="shared" ca="1" si="40"/>
        <v>0</v>
      </c>
      <c r="T196">
        <f t="shared" ca="1" si="47"/>
        <v>12</v>
      </c>
      <c r="U196" s="73">
        <f t="shared" ca="1" si="41"/>
        <v>0</v>
      </c>
    </row>
    <row r="197" spans="1:21" x14ac:dyDescent="0.25">
      <c r="A197" s="106" t="str">
        <f t="shared" ca="1" si="42"/>
        <v>General_Non-Tenant_2026_4</v>
      </c>
      <c r="B197" cm="1">
        <f t="array" ref="B197">INDEX('Rate Change Impact'!A:A, ROUNDUP(ROWS('Rate Change Impact'!$2:233)/36,0))</f>
        <v>6</v>
      </c>
      <c r="C197" t="str" cm="1">
        <f t="array" ref="C197">INDEX('Rate Change Impact'!B:B, ROUNDUP(ROWS('Rate Change Impact'!$2:233)/36,0))</f>
        <v>General</v>
      </c>
      <c r="D197" t="str" cm="1">
        <f t="array" ref="D197">INDEX('Rate Change Impact'!C:C, ROUNDUP(ROWS('Rate Change Impact'!$2:233)/36,0))</f>
        <v>Non-Tenant</v>
      </c>
      <c r="E197" t="str" cm="1">
        <f t="array" ref="E197">INDEX('Rate Change Impact'!D:D, ROUNDUP(ROWS('Rate Change Impact'!$2:233)/36,0))</f>
        <v>CA</v>
      </c>
      <c r="F197" s="107" cm="1">
        <f t="array" ref="F197">INDEX('Rate Change Impact'!E:E, ROUNDUP(ROWS('Rate Change Impact'!$2:233)/36,0))</f>
        <v>45658</v>
      </c>
      <c r="G197" s="81" cm="1">
        <f t="array" ref="G197">INDEX('Rate Change Impact'!F:F, ROUNDUP(ROWS('Rate Change Impact'!$2:233)/36,0))</f>
        <v>2617024321.6479998</v>
      </c>
      <c r="H197" s="81" cm="1">
        <f t="array" ref="H197">INDEX('Rate Change Impact'!G:G, ROUNDUP(ROWS('Rate Change Impact'!$2:233)/36,0))</f>
        <v>3402131618.1423998</v>
      </c>
      <c r="I197" s="81" cm="1">
        <f t="array" ref="I197">INDEX('Rate Change Impact'!H:H, ROUNDUP(ROWS('Rate Change Impact'!$2:233)/36,0))</f>
        <v>785107296.49440002</v>
      </c>
      <c r="J197" s="95" cm="1">
        <f t="array" ref="J197">INDEX('Rate Change Impact'!I:I, ROUNDUP(ROWS('Rate Change Impact'!$2:233)/36,0))</f>
        <v>0.3</v>
      </c>
      <c r="K197" s="93">
        <f t="shared" si="43"/>
        <v>46022</v>
      </c>
      <c r="L197" s="94">
        <f t="shared" ca="1" si="44"/>
        <v>16</v>
      </c>
      <c r="M197" s="93">
        <f t="shared" ca="1" si="45"/>
        <v>46113</v>
      </c>
      <c r="N197">
        <f t="shared" ca="1" si="39"/>
        <v>2026</v>
      </c>
      <c r="O197">
        <f t="shared" ca="1" si="36"/>
        <v>4</v>
      </c>
      <c r="P197" s="74">
        <f t="shared" si="37"/>
        <v>65425608.041200005</v>
      </c>
      <c r="Q197" s="74">
        <f t="shared" si="38"/>
        <v>32712804.020600002</v>
      </c>
      <c r="R197">
        <f t="shared" ca="1" si="46"/>
        <v>0</v>
      </c>
      <c r="S197">
        <f t="shared" ca="1" si="40"/>
        <v>0</v>
      </c>
      <c r="T197">
        <f t="shared" ca="1" si="47"/>
        <v>12</v>
      </c>
      <c r="U197" s="73">
        <f t="shared" ca="1" si="41"/>
        <v>0</v>
      </c>
    </row>
    <row r="198" spans="1:21" x14ac:dyDescent="0.25">
      <c r="A198" s="106" t="str">
        <f t="shared" ca="1" si="42"/>
        <v>General_Non-Tenant_2026_5</v>
      </c>
      <c r="B198" cm="1">
        <f t="array" ref="B198">INDEX('Rate Change Impact'!A:A, ROUNDUP(ROWS('Rate Change Impact'!$2:234)/36,0))</f>
        <v>6</v>
      </c>
      <c r="C198" t="str" cm="1">
        <f t="array" ref="C198">INDEX('Rate Change Impact'!B:B, ROUNDUP(ROWS('Rate Change Impact'!$2:234)/36,0))</f>
        <v>General</v>
      </c>
      <c r="D198" t="str" cm="1">
        <f t="array" ref="D198">INDEX('Rate Change Impact'!C:C, ROUNDUP(ROWS('Rate Change Impact'!$2:234)/36,0))</f>
        <v>Non-Tenant</v>
      </c>
      <c r="E198" t="str" cm="1">
        <f t="array" ref="E198">INDEX('Rate Change Impact'!D:D, ROUNDUP(ROWS('Rate Change Impact'!$2:234)/36,0))</f>
        <v>CA</v>
      </c>
      <c r="F198" s="107" cm="1">
        <f t="array" ref="F198">INDEX('Rate Change Impact'!E:E, ROUNDUP(ROWS('Rate Change Impact'!$2:234)/36,0))</f>
        <v>45658</v>
      </c>
      <c r="G198" s="81" cm="1">
        <f t="array" ref="G198">INDEX('Rate Change Impact'!F:F, ROUNDUP(ROWS('Rate Change Impact'!$2:234)/36,0))</f>
        <v>2617024321.6479998</v>
      </c>
      <c r="H198" s="81" cm="1">
        <f t="array" ref="H198">INDEX('Rate Change Impact'!G:G, ROUNDUP(ROWS('Rate Change Impact'!$2:234)/36,0))</f>
        <v>3402131618.1423998</v>
      </c>
      <c r="I198" s="81" cm="1">
        <f t="array" ref="I198">INDEX('Rate Change Impact'!H:H, ROUNDUP(ROWS('Rate Change Impact'!$2:234)/36,0))</f>
        <v>785107296.49440002</v>
      </c>
      <c r="J198" s="95" cm="1">
        <f t="array" ref="J198">INDEX('Rate Change Impact'!I:I, ROUNDUP(ROWS('Rate Change Impact'!$2:234)/36,0))</f>
        <v>0.3</v>
      </c>
      <c r="K198" s="93">
        <f t="shared" si="43"/>
        <v>46022</v>
      </c>
      <c r="L198" s="94">
        <f t="shared" ca="1" si="44"/>
        <v>17</v>
      </c>
      <c r="M198" s="93">
        <f t="shared" ca="1" si="45"/>
        <v>46143</v>
      </c>
      <c r="N198">
        <f t="shared" ca="1" si="39"/>
        <v>2026</v>
      </c>
      <c r="O198">
        <f t="shared" ca="1" si="36"/>
        <v>5</v>
      </c>
      <c r="P198" s="74">
        <f t="shared" si="37"/>
        <v>65425608.041200005</v>
      </c>
      <c r="Q198" s="74">
        <f t="shared" si="38"/>
        <v>32712804.020600002</v>
      </c>
      <c r="R198">
        <f t="shared" ca="1" si="46"/>
        <v>0</v>
      </c>
      <c r="S198">
        <f t="shared" ca="1" si="40"/>
        <v>0</v>
      </c>
      <c r="T198">
        <f t="shared" ca="1" si="47"/>
        <v>12</v>
      </c>
      <c r="U198" s="73">
        <f t="shared" ca="1" si="41"/>
        <v>0</v>
      </c>
    </row>
    <row r="199" spans="1:21" x14ac:dyDescent="0.25">
      <c r="A199" s="106" t="str">
        <f t="shared" ca="1" si="42"/>
        <v>General_Non-Tenant_2026_6</v>
      </c>
      <c r="B199" cm="1">
        <f t="array" ref="B199">INDEX('Rate Change Impact'!A:A, ROUNDUP(ROWS('Rate Change Impact'!$2:235)/36,0))</f>
        <v>6</v>
      </c>
      <c r="C199" t="str" cm="1">
        <f t="array" ref="C199">INDEX('Rate Change Impact'!B:B, ROUNDUP(ROWS('Rate Change Impact'!$2:235)/36,0))</f>
        <v>General</v>
      </c>
      <c r="D199" t="str" cm="1">
        <f t="array" ref="D199">INDEX('Rate Change Impact'!C:C, ROUNDUP(ROWS('Rate Change Impact'!$2:235)/36,0))</f>
        <v>Non-Tenant</v>
      </c>
      <c r="E199" t="str" cm="1">
        <f t="array" ref="E199">INDEX('Rate Change Impact'!D:D, ROUNDUP(ROWS('Rate Change Impact'!$2:235)/36,0))</f>
        <v>CA</v>
      </c>
      <c r="F199" s="107" cm="1">
        <f t="array" ref="F199">INDEX('Rate Change Impact'!E:E, ROUNDUP(ROWS('Rate Change Impact'!$2:235)/36,0))</f>
        <v>45658</v>
      </c>
      <c r="G199" s="81" cm="1">
        <f t="array" ref="G199">INDEX('Rate Change Impact'!F:F, ROUNDUP(ROWS('Rate Change Impact'!$2:235)/36,0))</f>
        <v>2617024321.6479998</v>
      </c>
      <c r="H199" s="81" cm="1">
        <f t="array" ref="H199">INDEX('Rate Change Impact'!G:G, ROUNDUP(ROWS('Rate Change Impact'!$2:235)/36,0))</f>
        <v>3402131618.1423998</v>
      </c>
      <c r="I199" s="81" cm="1">
        <f t="array" ref="I199">INDEX('Rate Change Impact'!H:H, ROUNDUP(ROWS('Rate Change Impact'!$2:235)/36,0))</f>
        <v>785107296.49440002</v>
      </c>
      <c r="J199" s="95" cm="1">
        <f t="array" ref="J199">INDEX('Rate Change Impact'!I:I, ROUNDUP(ROWS('Rate Change Impact'!$2:235)/36,0))</f>
        <v>0.3</v>
      </c>
      <c r="K199" s="93">
        <f t="shared" si="43"/>
        <v>46022</v>
      </c>
      <c r="L199" s="94">
        <f t="shared" ca="1" si="44"/>
        <v>18</v>
      </c>
      <c r="M199" s="93">
        <f t="shared" ca="1" si="45"/>
        <v>46174</v>
      </c>
      <c r="N199">
        <f t="shared" ca="1" si="39"/>
        <v>2026</v>
      </c>
      <c r="O199">
        <f t="shared" ca="1" si="36"/>
        <v>6</v>
      </c>
      <c r="P199" s="74">
        <f t="shared" si="37"/>
        <v>65425608.041200005</v>
      </c>
      <c r="Q199" s="74">
        <f t="shared" si="38"/>
        <v>32712804.020600002</v>
      </c>
      <c r="R199">
        <f t="shared" ca="1" si="46"/>
        <v>0</v>
      </c>
      <c r="S199">
        <f t="shared" ca="1" si="40"/>
        <v>0</v>
      </c>
      <c r="T199">
        <f t="shared" ca="1" si="47"/>
        <v>12</v>
      </c>
      <c r="U199" s="73">
        <f t="shared" ca="1" si="41"/>
        <v>0</v>
      </c>
    </row>
    <row r="200" spans="1:21" x14ac:dyDescent="0.25">
      <c r="A200" s="106" t="str">
        <f t="shared" ca="1" si="42"/>
        <v>General_Non-Tenant_2026_7</v>
      </c>
      <c r="B200" cm="1">
        <f t="array" ref="B200">INDEX('Rate Change Impact'!A:A, ROUNDUP(ROWS('Rate Change Impact'!$2:236)/36,0))</f>
        <v>6</v>
      </c>
      <c r="C200" t="str" cm="1">
        <f t="array" ref="C200">INDEX('Rate Change Impact'!B:B, ROUNDUP(ROWS('Rate Change Impact'!$2:236)/36,0))</f>
        <v>General</v>
      </c>
      <c r="D200" t="str" cm="1">
        <f t="array" ref="D200">INDEX('Rate Change Impact'!C:C, ROUNDUP(ROWS('Rate Change Impact'!$2:236)/36,0))</f>
        <v>Non-Tenant</v>
      </c>
      <c r="E200" t="str" cm="1">
        <f t="array" ref="E200">INDEX('Rate Change Impact'!D:D, ROUNDUP(ROWS('Rate Change Impact'!$2:236)/36,0))</f>
        <v>CA</v>
      </c>
      <c r="F200" s="107" cm="1">
        <f t="array" ref="F200">INDEX('Rate Change Impact'!E:E, ROUNDUP(ROWS('Rate Change Impact'!$2:236)/36,0))</f>
        <v>45658</v>
      </c>
      <c r="G200" s="81" cm="1">
        <f t="array" ref="G200">INDEX('Rate Change Impact'!F:F, ROUNDUP(ROWS('Rate Change Impact'!$2:236)/36,0))</f>
        <v>2617024321.6479998</v>
      </c>
      <c r="H200" s="81" cm="1">
        <f t="array" ref="H200">INDEX('Rate Change Impact'!G:G, ROUNDUP(ROWS('Rate Change Impact'!$2:236)/36,0))</f>
        <v>3402131618.1423998</v>
      </c>
      <c r="I200" s="81" cm="1">
        <f t="array" ref="I200">INDEX('Rate Change Impact'!H:H, ROUNDUP(ROWS('Rate Change Impact'!$2:236)/36,0))</f>
        <v>785107296.49440002</v>
      </c>
      <c r="J200" s="95" cm="1">
        <f t="array" ref="J200">INDEX('Rate Change Impact'!I:I, ROUNDUP(ROWS('Rate Change Impact'!$2:236)/36,0))</f>
        <v>0.3</v>
      </c>
      <c r="K200" s="93">
        <f t="shared" si="43"/>
        <v>46022</v>
      </c>
      <c r="L200" s="94">
        <f t="shared" ca="1" si="44"/>
        <v>19</v>
      </c>
      <c r="M200" s="93">
        <f t="shared" ca="1" si="45"/>
        <v>46204</v>
      </c>
      <c r="N200">
        <f t="shared" ca="1" si="39"/>
        <v>2026</v>
      </c>
      <c r="O200">
        <f t="shared" ca="1" si="36"/>
        <v>7</v>
      </c>
      <c r="P200" s="74">
        <f t="shared" si="37"/>
        <v>65425608.041200005</v>
      </c>
      <c r="Q200" s="74">
        <f t="shared" si="38"/>
        <v>32712804.020600002</v>
      </c>
      <c r="R200">
        <f t="shared" ca="1" si="46"/>
        <v>0</v>
      </c>
      <c r="S200">
        <f t="shared" ca="1" si="40"/>
        <v>0</v>
      </c>
      <c r="T200">
        <f t="shared" ca="1" si="47"/>
        <v>12</v>
      </c>
      <c r="U200" s="73">
        <f t="shared" ca="1" si="41"/>
        <v>0</v>
      </c>
    </row>
    <row r="201" spans="1:21" x14ac:dyDescent="0.25">
      <c r="A201" s="106" t="str">
        <f t="shared" ca="1" si="42"/>
        <v>General_Non-Tenant_2026_8</v>
      </c>
      <c r="B201" cm="1">
        <f t="array" ref="B201">INDEX('Rate Change Impact'!A:A, ROUNDUP(ROWS('Rate Change Impact'!$2:237)/36,0))</f>
        <v>6</v>
      </c>
      <c r="C201" t="str" cm="1">
        <f t="array" ref="C201">INDEX('Rate Change Impact'!B:B, ROUNDUP(ROWS('Rate Change Impact'!$2:237)/36,0))</f>
        <v>General</v>
      </c>
      <c r="D201" t="str" cm="1">
        <f t="array" ref="D201">INDEX('Rate Change Impact'!C:C, ROUNDUP(ROWS('Rate Change Impact'!$2:237)/36,0))</f>
        <v>Non-Tenant</v>
      </c>
      <c r="E201" t="str" cm="1">
        <f t="array" ref="E201">INDEX('Rate Change Impact'!D:D, ROUNDUP(ROWS('Rate Change Impact'!$2:237)/36,0))</f>
        <v>CA</v>
      </c>
      <c r="F201" s="107" cm="1">
        <f t="array" ref="F201">INDEX('Rate Change Impact'!E:E, ROUNDUP(ROWS('Rate Change Impact'!$2:237)/36,0))</f>
        <v>45658</v>
      </c>
      <c r="G201" s="81" cm="1">
        <f t="array" ref="G201">INDEX('Rate Change Impact'!F:F, ROUNDUP(ROWS('Rate Change Impact'!$2:237)/36,0))</f>
        <v>2617024321.6479998</v>
      </c>
      <c r="H201" s="81" cm="1">
        <f t="array" ref="H201">INDEX('Rate Change Impact'!G:G, ROUNDUP(ROWS('Rate Change Impact'!$2:237)/36,0))</f>
        <v>3402131618.1423998</v>
      </c>
      <c r="I201" s="81" cm="1">
        <f t="array" ref="I201">INDEX('Rate Change Impact'!H:H, ROUNDUP(ROWS('Rate Change Impact'!$2:237)/36,0))</f>
        <v>785107296.49440002</v>
      </c>
      <c r="J201" s="95" cm="1">
        <f t="array" ref="J201">INDEX('Rate Change Impact'!I:I, ROUNDUP(ROWS('Rate Change Impact'!$2:237)/36,0))</f>
        <v>0.3</v>
      </c>
      <c r="K201" s="93">
        <f t="shared" si="43"/>
        <v>46022</v>
      </c>
      <c r="L201" s="94">
        <f t="shared" ca="1" si="44"/>
        <v>20</v>
      </c>
      <c r="M201" s="93">
        <f t="shared" ca="1" si="45"/>
        <v>46235</v>
      </c>
      <c r="N201">
        <f t="shared" ca="1" si="39"/>
        <v>2026</v>
      </c>
      <c r="O201">
        <f t="shared" ca="1" si="36"/>
        <v>8</v>
      </c>
      <c r="P201" s="74">
        <f t="shared" si="37"/>
        <v>65425608.041200005</v>
      </c>
      <c r="Q201" s="74">
        <f t="shared" si="38"/>
        <v>32712804.020600002</v>
      </c>
      <c r="R201">
        <f t="shared" ca="1" si="46"/>
        <v>0</v>
      </c>
      <c r="S201">
        <f t="shared" ca="1" si="40"/>
        <v>0</v>
      </c>
      <c r="T201">
        <f t="shared" ca="1" si="47"/>
        <v>12</v>
      </c>
      <c r="U201" s="73">
        <f t="shared" ca="1" si="41"/>
        <v>0</v>
      </c>
    </row>
    <row r="202" spans="1:21" x14ac:dyDescent="0.25">
      <c r="A202" s="106" t="str">
        <f t="shared" ca="1" si="42"/>
        <v>General_Non-Tenant_2026_9</v>
      </c>
      <c r="B202" cm="1">
        <f t="array" ref="B202">INDEX('Rate Change Impact'!A:A, ROUNDUP(ROWS('Rate Change Impact'!$2:238)/36,0))</f>
        <v>6</v>
      </c>
      <c r="C202" t="str" cm="1">
        <f t="array" ref="C202">INDEX('Rate Change Impact'!B:B, ROUNDUP(ROWS('Rate Change Impact'!$2:238)/36,0))</f>
        <v>General</v>
      </c>
      <c r="D202" t="str" cm="1">
        <f t="array" ref="D202">INDEX('Rate Change Impact'!C:C, ROUNDUP(ROWS('Rate Change Impact'!$2:238)/36,0))</f>
        <v>Non-Tenant</v>
      </c>
      <c r="E202" t="str" cm="1">
        <f t="array" ref="E202">INDEX('Rate Change Impact'!D:D, ROUNDUP(ROWS('Rate Change Impact'!$2:238)/36,0))</f>
        <v>CA</v>
      </c>
      <c r="F202" s="107" cm="1">
        <f t="array" ref="F202">INDEX('Rate Change Impact'!E:E, ROUNDUP(ROWS('Rate Change Impact'!$2:238)/36,0))</f>
        <v>45658</v>
      </c>
      <c r="G202" s="81" cm="1">
        <f t="array" ref="G202">INDEX('Rate Change Impact'!F:F, ROUNDUP(ROWS('Rate Change Impact'!$2:238)/36,0))</f>
        <v>2617024321.6479998</v>
      </c>
      <c r="H202" s="81" cm="1">
        <f t="array" ref="H202">INDEX('Rate Change Impact'!G:G, ROUNDUP(ROWS('Rate Change Impact'!$2:238)/36,0))</f>
        <v>3402131618.1423998</v>
      </c>
      <c r="I202" s="81" cm="1">
        <f t="array" ref="I202">INDEX('Rate Change Impact'!H:H, ROUNDUP(ROWS('Rate Change Impact'!$2:238)/36,0))</f>
        <v>785107296.49440002</v>
      </c>
      <c r="J202" s="95" cm="1">
        <f t="array" ref="J202">INDEX('Rate Change Impact'!I:I, ROUNDUP(ROWS('Rate Change Impact'!$2:238)/36,0))</f>
        <v>0.3</v>
      </c>
      <c r="K202" s="93">
        <f t="shared" si="43"/>
        <v>46022</v>
      </c>
      <c r="L202" s="94">
        <f t="shared" ca="1" si="44"/>
        <v>21</v>
      </c>
      <c r="M202" s="93">
        <f t="shared" ca="1" si="45"/>
        <v>46266</v>
      </c>
      <c r="N202">
        <f t="shared" ca="1" si="39"/>
        <v>2026</v>
      </c>
      <c r="O202">
        <f t="shared" ca="1" si="36"/>
        <v>9</v>
      </c>
      <c r="P202" s="74">
        <f t="shared" si="37"/>
        <v>65425608.041200005</v>
      </c>
      <c r="Q202" s="74">
        <f t="shared" si="38"/>
        <v>32712804.020600002</v>
      </c>
      <c r="R202">
        <f t="shared" ca="1" si="46"/>
        <v>0</v>
      </c>
      <c r="S202">
        <f t="shared" ca="1" si="40"/>
        <v>0</v>
      </c>
      <c r="T202">
        <f t="shared" ca="1" si="47"/>
        <v>12</v>
      </c>
      <c r="U202" s="73">
        <f t="shared" ca="1" si="41"/>
        <v>0</v>
      </c>
    </row>
    <row r="203" spans="1:21" x14ac:dyDescent="0.25">
      <c r="A203" s="106" t="str">
        <f t="shared" ca="1" si="42"/>
        <v>General_Non-Tenant_2026_10</v>
      </c>
      <c r="B203" cm="1">
        <f t="array" ref="B203">INDEX('Rate Change Impact'!A:A, ROUNDUP(ROWS('Rate Change Impact'!$2:239)/36,0))</f>
        <v>6</v>
      </c>
      <c r="C203" t="str" cm="1">
        <f t="array" ref="C203">INDEX('Rate Change Impact'!B:B, ROUNDUP(ROWS('Rate Change Impact'!$2:239)/36,0))</f>
        <v>General</v>
      </c>
      <c r="D203" t="str" cm="1">
        <f t="array" ref="D203">INDEX('Rate Change Impact'!C:C, ROUNDUP(ROWS('Rate Change Impact'!$2:239)/36,0))</f>
        <v>Non-Tenant</v>
      </c>
      <c r="E203" t="str" cm="1">
        <f t="array" ref="E203">INDEX('Rate Change Impact'!D:D, ROUNDUP(ROWS('Rate Change Impact'!$2:239)/36,0))</f>
        <v>CA</v>
      </c>
      <c r="F203" s="107" cm="1">
        <f t="array" ref="F203">INDEX('Rate Change Impact'!E:E, ROUNDUP(ROWS('Rate Change Impact'!$2:239)/36,0))</f>
        <v>45658</v>
      </c>
      <c r="G203" s="81" cm="1">
        <f t="array" ref="G203">INDEX('Rate Change Impact'!F:F, ROUNDUP(ROWS('Rate Change Impact'!$2:239)/36,0))</f>
        <v>2617024321.6479998</v>
      </c>
      <c r="H203" s="81" cm="1">
        <f t="array" ref="H203">INDEX('Rate Change Impact'!G:G, ROUNDUP(ROWS('Rate Change Impact'!$2:239)/36,0))</f>
        <v>3402131618.1423998</v>
      </c>
      <c r="I203" s="81" cm="1">
        <f t="array" ref="I203">INDEX('Rate Change Impact'!H:H, ROUNDUP(ROWS('Rate Change Impact'!$2:239)/36,0))</f>
        <v>785107296.49440002</v>
      </c>
      <c r="J203" s="95" cm="1">
        <f t="array" ref="J203">INDEX('Rate Change Impact'!I:I, ROUNDUP(ROWS('Rate Change Impact'!$2:239)/36,0))</f>
        <v>0.3</v>
      </c>
      <c r="K203" s="93">
        <f t="shared" si="43"/>
        <v>46022</v>
      </c>
      <c r="L203" s="94">
        <f t="shared" ca="1" si="44"/>
        <v>22</v>
      </c>
      <c r="M203" s="93">
        <f t="shared" ca="1" si="45"/>
        <v>46296</v>
      </c>
      <c r="N203">
        <f t="shared" ca="1" si="39"/>
        <v>2026</v>
      </c>
      <c r="O203">
        <f t="shared" ca="1" si="36"/>
        <v>10</v>
      </c>
      <c r="P203" s="74">
        <f t="shared" si="37"/>
        <v>65425608.041200005</v>
      </c>
      <c r="Q203" s="74">
        <f t="shared" si="38"/>
        <v>32712804.020600002</v>
      </c>
      <c r="R203">
        <f t="shared" ca="1" si="46"/>
        <v>0</v>
      </c>
      <c r="S203">
        <f t="shared" ca="1" si="40"/>
        <v>0</v>
      </c>
      <c r="T203">
        <f t="shared" ca="1" si="47"/>
        <v>12</v>
      </c>
      <c r="U203" s="73">
        <f t="shared" ca="1" si="41"/>
        <v>0</v>
      </c>
    </row>
    <row r="204" spans="1:21" x14ac:dyDescent="0.25">
      <c r="A204" s="106" t="str">
        <f t="shared" ca="1" si="42"/>
        <v>General_Non-Tenant_2026_11</v>
      </c>
      <c r="B204" cm="1">
        <f t="array" ref="B204">INDEX('Rate Change Impact'!A:A, ROUNDUP(ROWS('Rate Change Impact'!$2:240)/36,0))</f>
        <v>6</v>
      </c>
      <c r="C204" t="str" cm="1">
        <f t="array" ref="C204">INDEX('Rate Change Impact'!B:B, ROUNDUP(ROWS('Rate Change Impact'!$2:240)/36,0))</f>
        <v>General</v>
      </c>
      <c r="D204" t="str" cm="1">
        <f t="array" ref="D204">INDEX('Rate Change Impact'!C:C, ROUNDUP(ROWS('Rate Change Impact'!$2:240)/36,0))</f>
        <v>Non-Tenant</v>
      </c>
      <c r="E204" t="str" cm="1">
        <f t="array" ref="E204">INDEX('Rate Change Impact'!D:D, ROUNDUP(ROWS('Rate Change Impact'!$2:240)/36,0))</f>
        <v>CA</v>
      </c>
      <c r="F204" s="107" cm="1">
        <f t="array" ref="F204">INDEX('Rate Change Impact'!E:E, ROUNDUP(ROWS('Rate Change Impact'!$2:240)/36,0))</f>
        <v>45658</v>
      </c>
      <c r="G204" s="81" cm="1">
        <f t="array" ref="G204">INDEX('Rate Change Impact'!F:F, ROUNDUP(ROWS('Rate Change Impact'!$2:240)/36,0))</f>
        <v>2617024321.6479998</v>
      </c>
      <c r="H204" s="81" cm="1">
        <f t="array" ref="H204">INDEX('Rate Change Impact'!G:G, ROUNDUP(ROWS('Rate Change Impact'!$2:240)/36,0))</f>
        <v>3402131618.1423998</v>
      </c>
      <c r="I204" s="81" cm="1">
        <f t="array" ref="I204">INDEX('Rate Change Impact'!H:H, ROUNDUP(ROWS('Rate Change Impact'!$2:240)/36,0))</f>
        <v>785107296.49440002</v>
      </c>
      <c r="J204" s="95" cm="1">
        <f t="array" ref="J204">INDEX('Rate Change Impact'!I:I, ROUNDUP(ROWS('Rate Change Impact'!$2:240)/36,0))</f>
        <v>0.3</v>
      </c>
      <c r="K204" s="93">
        <f t="shared" si="43"/>
        <v>46022</v>
      </c>
      <c r="L204" s="94">
        <f t="shared" ca="1" si="44"/>
        <v>23</v>
      </c>
      <c r="M204" s="93">
        <f t="shared" ca="1" si="45"/>
        <v>46327</v>
      </c>
      <c r="N204">
        <f t="shared" ca="1" si="39"/>
        <v>2026</v>
      </c>
      <c r="O204">
        <f t="shared" ca="1" si="36"/>
        <v>11</v>
      </c>
      <c r="P204" s="74">
        <f t="shared" si="37"/>
        <v>65425608.041200005</v>
      </c>
      <c r="Q204" s="74">
        <f t="shared" si="38"/>
        <v>32712804.020600002</v>
      </c>
      <c r="R204">
        <f t="shared" ca="1" si="46"/>
        <v>0</v>
      </c>
      <c r="S204">
        <f t="shared" ca="1" si="40"/>
        <v>0</v>
      </c>
      <c r="T204">
        <f t="shared" ca="1" si="47"/>
        <v>12</v>
      </c>
      <c r="U204" s="73">
        <f t="shared" ca="1" si="41"/>
        <v>0</v>
      </c>
    </row>
    <row r="205" spans="1:21" x14ac:dyDescent="0.25">
      <c r="A205" s="106" t="str">
        <f t="shared" ca="1" si="42"/>
        <v>General_Non-Tenant_2026_12</v>
      </c>
      <c r="B205" cm="1">
        <f t="array" ref="B205">INDEX('Rate Change Impact'!A:A, ROUNDUP(ROWS('Rate Change Impact'!$2:241)/36,0))</f>
        <v>6</v>
      </c>
      <c r="C205" t="str" cm="1">
        <f t="array" ref="C205">INDEX('Rate Change Impact'!B:B, ROUNDUP(ROWS('Rate Change Impact'!$2:241)/36,0))</f>
        <v>General</v>
      </c>
      <c r="D205" t="str" cm="1">
        <f t="array" ref="D205">INDEX('Rate Change Impact'!C:C, ROUNDUP(ROWS('Rate Change Impact'!$2:241)/36,0))</f>
        <v>Non-Tenant</v>
      </c>
      <c r="E205" t="str" cm="1">
        <f t="array" ref="E205">INDEX('Rate Change Impact'!D:D, ROUNDUP(ROWS('Rate Change Impact'!$2:241)/36,0))</f>
        <v>CA</v>
      </c>
      <c r="F205" s="107" cm="1">
        <f t="array" ref="F205">INDEX('Rate Change Impact'!E:E, ROUNDUP(ROWS('Rate Change Impact'!$2:241)/36,0))</f>
        <v>45658</v>
      </c>
      <c r="G205" s="81" cm="1">
        <f t="array" ref="G205">INDEX('Rate Change Impact'!F:F, ROUNDUP(ROWS('Rate Change Impact'!$2:241)/36,0))</f>
        <v>2617024321.6479998</v>
      </c>
      <c r="H205" s="81" cm="1">
        <f t="array" ref="H205">INDEX('Rate Change Impact'!G:G, ROUNDUP(ROWS('Rate Change Impact'!$2:241)/36,0))</f>
        <v>3402131618.1423998</v>
      </c>
      <c r="I205" s="81" cm="1">
        <f t="array" ref="I205">INDEX('Rate Change Impact'!H:H, ROUNDUP(ROWS('Rate Change Impact'!$2:241)/36,0))</f>
        <v>785107296.49440002</v>
      </c>
      <c r="J205" s="95" cm="1">
        <f t="array" ref="J205">INDEX('Rate Change Impact'!I:I, ROUNDUP(ROWS('Rate Change Impact'!$2:241)/36,0))</f>
        <v>0.3</v>
      </c>
      <c r="K205" s="93">
        <f t="shared" si="43"/>
        <v>46022</v>
      </c>
      <c r="L205" s="94">
        <f t="shared" ca="1" si="44"/>
        <v>24</v>
      </c>
      <c r="M205" s="93">
        <f t="shared" ca="1" si="45"/>
        <v>46357</v>
      </c>
      <c r="N205">
        <f t="shared" ca="1" si="39"/>
        <v>2026</v>
      </c>
      <c r="O205">
        <f t="shared" ca="1" si="36"/>
        <v>12</v>
      </c>
      <c r="P205" s="74">
        <f t="shared" si="37"/>
        <v>65425608.041200005</v>
      </c>
      <c r="Q205" s="74">
        <f t="shared" si="38"/>
        <v>32712804.020600002</v>
      </c>
      <c r="R205">
        <f t="shared" ca="1" si="46"/>
        <v>0</v>
      </c>
      <c r="S205">
        <f t="shared" ca="1" si="40"/>
        <v>0</v>
      </c>
      <c r="T205">
        <f t="shared" ca="1" si="47"/>
        <v>12</v>
      </c>
      <c r="U205" s="73">
        <f t="shared" ca="1" si="41"/>
        <v>0</v>
      </c>
    </row>
    <row r="206" spans="1:21" x14ac:dyDescent="0.25">
      <c r="A206" s="106" t="str">
        <f t="shared" ca="1" si="42"/>
        <v>General_Non-Tenant_2027_1</v>
      </c>
      <c r="B206" cm="1">
        <f t="array" ref="B206">INDEX('Rate Change Impact'!A:A, ROUNDUP(ROWS('Rate Change Impact'!$2:242)/36,0))</f>
        <v>6</v>
      </c>
      <c r="C206" t="str" cm="1">
        <f t="array" ref="C206">INDEX('Rate Change Impact'!B:B, ROUNDUP(ROWS('Rate Change Impact'!$2:242)/36,0))</f>
        <v>General</v>
      </c>
      <c r="D206" t="str" cm="1">
        <f t="array" ref="D206">INDEX('Rate Change Impact'!C:C, ROUNDUP(ROWS('Rate Change Impact'!$2:242)/36,0))</f>
        <v>Non-Tenant</v>
      </c>
      <c r="E206" t="str" cm="1">
        <f t="array" ref="E206">INDEX('Rate Change Impact'!D:D, ROUNDUP(ROWS('Rate Change Impact'!$2:242)/36,0))</f>
        <v>CA</v>
      </c>
      <c r="F206" s="107" cm="1">
        <f t="array" ref="F206">INDEX('Rate Change Impact'!E:E, ROUNDUP(ROWS('Rate Change Impact'!$2:242)/36,0))</f>
        <v>45658</v>
      </c>
      <c r="G206" s="81" cm="1">
        <f t="array" ref="G206">INDEX('Rate Change Impact'!F:F, ROUNDUP(ROWS('Rate Change Impact'!$2:242)/36,0))</f>
        <v>2617024321.6479998</v>
      </c>
      <c r="H206" s="81" cm="1">
        <f t="array" ref="H206">INDEX('Rate Change Impact'!G:G, ROUNDUP(ROWS('Rate Change Impact'!$2:242)/36,0))</f>
        <v>3402131618.1423998</v>
      </c>
      <c r="I206" s="81" cm="1">
        <f t="array" ref="I206">INDEX('Rate Change Impact'!H:H, ROUNDUP(ROWS('Rate Change Impact'!$2:242)/36,0))</f>
        <v>785107296.49440002</v>
      </c>
      <c r="J206" s="95" cm="1">
        <f t="array" ref="J206">INDEX('Rate Change Impact'!I:I, ROUNDUP(ROWS('Rate Change Impact'!$2:242)/36,0))</f>
        <v>0.3</v>
      </c>
      <c r="K206" s="93">
        <f t="shared" si="43"/>
        <v>46022</v>
      </c>
      <c r="L206" s="94">
        <f t="shared" ca="1" si="44"/>
        <v>25</v>
      </c>
      <c r="M206" s="93">
        <f t="shared" ca="1" si="45"/>
        <v>46388</v>
      </c>
      <c r="N206">
        <f t="shared" ca="1" si="39"/>
        <v>2027</v>
      </c>
      <c r="O206">
        <f t="shared" ca="1" si="36"/>
        <v>1</v>
      </c>
      <c r="P206" s="74">
        <f t="shared" si="37"/>
        <v>65425608.041200005</v>
      </c>
      <c r="Q206" s="74">
        <f t="shared" si="38"/>
        <v>32712804.020600002</v>
      </c>
      <c r="R206">
        <f t="shared" ca="1" si="46"/>
        <v>0</v>
      </c>
      <c r="S206">
        <f t="shared" ca="1" si="40"/>
        <v>0</v>
      </c>
      <c r="T206">
        <f t="shared" ca="1" si="47"/>
        <v>12</v>
      </c>
      <c r="U206" s="73">
        <f t="shared" ca="1" si="41"/>
        <v>0</v>
      </c>
    </row>
    <row r="207" spans="1:21" x14ac:dyDescent="0.25">
      <c r="A207" s="106" t="str">
        <f t="shared" ca="1" si="42"/>
        <v>General_Non-Tenant_2027_2</v>
      </c>
      <c r="B207" cm="1">
        <f t="array" ref="B207">INDEX('Rate Change Impact'!A:A, ROUNDUP(ROWS('Rate Change Impact'!$2:243)/36,0))</f>
        <v>6</v>
      </c>
      <c r="C207" t="str" cm="1">
        <f t="array" ref="C207">INDEX('Rate Change Impact'!B:B, ROUNDUP(ROWS('Rate Change Impact'!$2:243)/36,0))</f>
        <v>General</v>
      </c>
      <c r="D207" t="str" cm="1">
        <f t="array" ref="D207">INDEX('Rate Change Impact'!C:C, ROUNDUP(ROWS('Rate Change Impact'!$2:243)/36,0))</f>
        <v>Non-Tenant</v>
      </c>
      <c r="E207" t="str" cm="1">
        <f t="array" ref="E207">INDEX('Rate Change Impact'!D:D, ROUNDUP(ROWS('Rate Change Impact'!$2:243)/36,0))</f>
        <v>CA</v>
      </c>
      <c r="F207" s="107" cm="1">
        <f t="array" ref="F207">INDEX('Rate Change Impact'!E:E, ROUNDUP(ROWS('Rate Change Impact'!$2:243)/36,0))</f>
        <v>45658</v>
      </c>
      <c r="G207" s="81" cm="1">
        <f t="array" ref="G207">INDEX('Rate Change Impact'!F:F, ROUNDUP(ROWS('Rate Change Impact'!$2:243)/36,0))</f>
        <v>2617024321.6479998</v>
      </c>
      <c r="H207" s="81" cm="1">
        <f t="array" ref="H207">INDEX('Rate Change Impact'!G:G, ROUNDUP(ROWS('Rate Change Impact'!$2:243)/36,0))</f>
        <v>3402131618.1423998</v>
      </c>
      <c r="I207" s="81" cm="1">
        <f t="array" ref="I207">INDEX('Rate Change Impact'!H:H, ROUNDUP(ROWS('Rate Change Impact'!$2:243)/36,0))</f>
        <v>785107296.49440002</v>
      </c>
      <c r="J207" s="95" cm="1">
        <f t="array" ref="J207">INDEX('Rate Change Impact'!I:I, ROUNDUP(ROWS('Rate Change Impact'!$2:243)/36,0))</f>
        <v>0.3</v>
      </c>
      <c r="K207" s="93">
        <f t="shared" si="43"/>
        <v>46022</v>
      </c>
      <c r="L207" s="94">
        <f t="shared" ca="1" si="44"/>
        <v>26</v>
      </c>
      <c r="M207" s="93">
        <f t="shared" ca="1" si="45"/>
        <v>46419</v>
      </c>
      <c r="N207">
        <f t="shared" ca="1" si="39"/>
        <v>2027</v>
      </c>
      <c r="O207">
        <f t="shared" ca="1" si="36"/>
        <v>2</v>
      </c>
      <c r="P207" s="74">
        <f t="shared" si="37"/>
        <v>65425608.041200005</v>
      </c>
      <c r="Q207" s="74">
        <f t="shared" si="38"/>
        <v>32712804.020600002</v>
      </c>
      <c r="R207">
        <f t="shared" ca="1" si="46"/>
        <v>0</v>
      </c>
      <c r="S207">
        <f t="shared" ca="1" si="40"/>
        <v>0</v>
      </c>
      <c r="T207">
        <f t="shared" ca="1" si="47"/>
        <v>12</v>
      </c>
      <c r="U207" s="73">
        <f t="shared" ca="1" si="41"/>
        <v>0</v>
      </c>
    </row>
    <row r="208" spans="1:21" x14ac:dyDescent="0.25">
      <c r="A208" s="106" t="str">
        <f t="shared" ca="1" si="42"/>
        <v>General_Non-Tenant_2027_3</v>
      </c>
      <c r="B208" cm="1">
        <f t="array" ref="B208">INDEX('Rate Change Impact'!A:A, ROUNDUP(ROWS('Rate Change Impact'!$2:244)/36,0))</f>
        <v>6</v>
      </c>
      <c r="C208" t="str" cm="1">
        <f t="array" ref="C208">INDEX('Rate Change Impact'!B:B, ROUNDUP(ROWS('Rate Change Impact'!$2:244)/36,0))</f>
        <v>General</v>
      </c>
      <c r="D208" t="str" cm="1">
        <f t="array" ref="D208">INDEX('Rate Change Impact'!C:C, ROUNDUP(ROWS('Rate Change Impact'!$2:244)/36,0))</f>
        <v>Non-Tenant</v>
      </c>
      <c r="E208" t="str" cm="1">
        <f t="array" ref="E208">INDEX('Rate Change Impact'!D:D, ROUNDUP(ROWS('Rate Change Impact'!$2:244)/36,0))</f>
        <v>CA</v>
      </c>
      <c r="F208" s="107" cm="1">
        <f t="array" ref="F208">INDEX('Rate Change Impact'!E:E, ROUNDUP(ROWS('Rate Change Impact'!$2:244)/36,0))</f>
        <v>45658</v>
      </c>
      <c r="G208" s="81" cm="1">
        <f t="array" ref="G208">INDEX('Rate Change Impact'!F:F, ROUNDUP(ROWS('Rate Change Impact'!$2:244)/36,0))</f>
        <v>2617024321.6479998</v>
      </c>
      <c r="H208" s="81" cm="1">
        <f t="array" ref="H208">INDEX('Rate Change Impact'!G:G, ROUNDUP(ROWS('Rate Change Impact'!$2:244)/36,0))</f>
        <v>3402131618.1423998</v>
      </c>
      <c r="I208" s="81" cm="1">
        <f t="array" ref="I208">INDEX('Rate Change Impact'!H:H, ROUNDUP(ROWS('Rate Change Impact'!$2:244)/36,0))</f>
        <v>785107296.49440002</v>
      </c>
      <c r="J208" s="95" cm="1">
        <f t="array" ref="J208">INDEX('Rate Change Impact'!I:I, ROUNDUP(ROWS('Rate Change Impact'!$2:244)/36,0))</f>
        <v>0.3</v>
      </c>
      <c r="K208" s="93">
        <f t="shared" si="43"/>
        <v>46022</v>
      </c>
      <c r="L208" s="94">
        <f t="shared" ca="1" si="44"/>
        <v>27</v>
      </c>
      <c r="M208" s="93">
        <f t="shared" ca="1" si="45"/>
        <v>46447</v>
      </c>
      <c r="N208">
        <f t="shared" ca="1" si="39"/>
        <v>2027</v>
      </c>
      <c r="O208">
        <f t="shared" ca="1" si="36"/>
        <v>3</v>
      </c>
      <c r="P208" s="74">
        <f t="shared" si="37"/>
        <v>65425608.041200005</v>
      </c>
      <c r="Q208" s="74">
        <f t="shared" si="38"/>
        <v>32712804.020600002</v>
      </c>
      <c r="R208">
        <f t="shared" ca="1" si="46"/>
        <v>0</v>
      </c>
      <c r="S208">
        <f t="shared" ca="1" si="40"/>
        <v>0</v>
      </c>
      <c r="T208">
        <f t="shared" ca="1" si="47"/>
        <v>12</v>
      </c>
      <c r="U208" s="73">
        <f t="shared" ca="1" si="41"/>
        <v>0</v>
      </c>
    </row>
    <row r="209" spans="1:21" x14ac:dyDescent="0.25">
      <c r="A209" s="106" t="str">
        <f t="shared" ca="1" si="42"/>
        <v>General_Non-Tenant_2027_4</v>
      </c>
      <c r="B209" cm="1">
        <f t="array" ref="B209">INDEX('Rate Change Impact'!A:A, ROUNDUP(ROWS('Rate Change Impact'!$2:245)/36,0))</f>
        <v>6</v>
      </c>
      <c r="C209" t="str" cm="1">
        <f t="array" ref="C209">INDEX('Rate Change Impact'!B:B, ROUNDUP(ROWS('Rate Change Impact'!$2:245)/36,0))</f>
        <v>General</v>
      </c>
      <c r="D209" t="str" cm="1">
        <f t="array" ref="D209">INDEX('Rate Change Impact'!C:C, ROUNDUP(ROWS('Rate Change Impact'!$2:245)/36,0))</f>
        <v>Non-Tenant</v>
      </c>
      <c r="E209" t="str" cm="1">
        <f t="array" ref="E209">INDEX('Rate Change Impact'!D:D, ROUNDUP(ROWS('Rate Change Impact'!$2:245)/36,0))</f>
        <v>CA</v>
      </c>
      <c r="F209" s="107" cm="1">
        <f t="array" ref="F209">INDEX('Rate Change Impact'!E:E, ROUNDUP(ROWS('Rate Change Impact'!$2:245)/36,0))</f>
        <v>45658</v>
      </c>
      <c r="G209" s="81" cm="1">
        <f t="array" ref="G209">INDEX('Rate Change Impact'!F:F, ROUNDUP(ROWS('Rate Change Impact'!$2:245)/36,0))</f>
        <v>2617024321.6479998</v>
      </c>
      <c r="H209" s="81" cm="1">
        <f t="array" ref="H209">INDEX('Rate Change Impact'!G:G, ROUNDUP(ROWS('Rate Change Impact'!$2:245)/36,0))</f>
        <v>3402131618.1423998</v>
      </c>
      <c r="I209" s="81" cm="1">
        <f t="array" ref="I209">INDEX('Rate Change Impact'!H:H, ROUNDUP(ROWS('Rate Change Impact'!$2:245)/36,0))</f>
        <v>785107296.49440002</v>
      </c>
      <c r="J209" s="95" cm="1">
        <f t="array" ref="J209">INDEX('Rate Change Impact'!I:I, ROUNDUP(ROWS('Rate Change Impact'!$2:245)/36,0))</f>
        <v>0.3</v>
      </c>
      <c r="K209" s="93">
        <f t="shared" si="43"/>
        <v>46022</v>
      </c>
      <c r="L209" s="94">
        <f t="shared" ca="1" si="44"/>
        <v>28</v>
      </c>
      <c r="M209" s="93">
        <f t="shared" ca="1" si="45"/>
        <v>46478</v>
      </c>
      <c r="N209">
        <f t="shared" ca="1" si="39"/>
        <v>2027</v>
      </c>
      <c r="O209">
        <f t="shared" ca="1" si="36"/>
        <v>4</v>
      </c>
      <c r="P209" s="74">
        <f t="shared" si="37"/>
        <v>65425608.041200005</v>
      </c>
      <c r="Q209" s="74">
        <f t="shared" si="38"/>
        <v>32712804.020600002</v>
      </c>
      <c r="R209">
        <f t="shared" ca="1" si="46"/>
        <v>0</v>
      </c>
      <c r="S209">
        <f t="shared" ca="1" si="40"/>
        <v>0</v>
      </c>
      <c r="T209">
        <f t="shared" ca="1" si="47"/>
        <v>12</v>
      </c>
      <c r="U209" s="73">
        <f t="shared" ca="1" si="41"/>
        <v>0</v>
      </c>
    </row>
    <row r="210" spans="1:21" x14ac:dyDescent="0.25">
      <c r="A210" s="106" t="str">
        <f t="shared" ca="1" si="42"/>
        <v>General_Non-Tenant_2027_5</v>
      </c>
      <c r="B210" cm="1">
        <f t="array" ref="B210">INDEX('Rate Change Impact'!A:A, ROUNDUP(ROWS('Rate Change Impact'!$2:246)/36,0))</f>
        <v>6</v>
      </c>
      <c r="C210" t="str" cm="1">
        <f t="array" ref="C210">INDEX('Rate Change Impact'!B:B, ROUNDUP(ROWS('Rate Change Impact'!$2:246)/36,0))</f>
        <v>General</v>
      </c>
      <c r="D210" t="str" cm="1">
        <f t="array" ref="D210">INDEX('Rate Change Impact'!C:C, ROUNDUP(ROWS('Rate Change Impact'!$2:246)/36,0))</f>
        <v>Non-Tenant</v>
      </c>
      <c r="E210" t="str" cm="1">
        <f t="array" ref="E210">INDEX('Rate Change Impact'!D:D, ROUNDUP(ROWS('Rate Change Impact'!$2:246)/36,0))</f>
        <v>CA</v>
      </c>
      <c r="F210" s="107" cm="1">
        <f t="array" ref="F210">INDEX('Rate Change Impact'!E:E, ROUNDUP(ROWS('Rate Change Impact'!$2:246)/36,0))</f>
        <v>45658</v>
      </c>
      <c r="G210" s="81" cm="1">
        <f t="array" ref="G210">INDEX('Rate Change Impact'!F:F, ROUNDUP(ROWS('Rate Change Impact'!$2:246)/36,0))</f>
        <v>2617024321.6479998</v>
      </c>
      <c r="H210" s="81" cm="1">
        <f t="array" ref="H210">INDEX('Rate Change Impact'!G:G, ROUNDUP(ROWS('Rate Change Impact'!$2:246)/36,0))</f>
        <v>3402131618.1423998</v>
      </c>
      <c r="I210" s="81" cm="1">
        <f t="array" ref="I210">INDEX('Rate Change Impact'!H:H, ROUNDUP(ROWS('Rate Change Impact'!$2:246)/36,0))</f>
        <v>785107296.49440002</v>
      </c>
      <c r="J210" s="95" cm="1">
        <f t="array" ref="J210">INDEX('Rate Change Impact'!I:I, ROUNDUP(ROWS('Rate Change Impact'!$2:246)/36,0))</f>
        <v>0.3</v>
      </c>
      <c r="K210" s="93">
        <f t="shared" si="43"/>
        <v>46022</v>
      </c>
      <c r="L210" s="94">
        <f t="shared" ca="1" si="44"/>
        <v>29</v>
      </c>
      <c r="M210" s="93">
        <f t="shared" ca="1" si="45"/>
        <v>46508</v>
      </c>
      <c r="N210">
        <f t="shared" ca="1" si="39"/>
        <v>2027</v>
      </c>
      <c r="O210">
        <f t="shared" ca="1" si="36"/>
        <v>5</v>
      </c>
      <c r="P210" s="74">
        <f t="shared" si="37"/>
        <v>65425608.041200005</v>
      </c>
      <c r="Q210" s="74">
        <f t="shared" si="38"/>
        <v>32712804.020600002</v>
      </c>
      <c r="R210">
        <f t="shared" ca="1" si="46"/>
        <v>0</v>
      </c>
      <c r="S210">
        <f t="shared" ca="1" si="40"/>
        <v>0</v>
      </c>
      <c r="T210">
        <f t="shared" ca="1" si="47"/>
        <v>12</v>
      </c>
      <c r="U210" s="73">
        <f t="shared" ca="1" si="41"/>
        <v>0</v>
      </c>
    </row>
    <row r="211" spans="1:21" x14ac:dyDescent="0.25">
      <c r="A211" s="106" t="str">
        <f t="shared" ca="1" si="42"/>
        <v>General_Non-Tenant_2027_6</v>
      </c>
      <c r="B211" cm="1">
        <f t="array" ref="B211">INDEX('Rate Change Impact'!A:A, ROUNDUP(ROWS('Rate Change Impact'!$2:247)/36,0))</f>
        <v>6</v>
      </c>
      <c r="C211" t="str" cm="1">
        <f t="array" ref="C211">INDEX('Rate Change Impact'!B:B, ROUNDUP(ROWS('Rate Change Impact'!$2:247)/36,0))</f>
        <v>General</v>
      </c>
      <c r="D211" t="str" cm="1">
        <f t="array" ref="D211">INDEX('Rate Change Impact'!C:C, ROUNDUP(ROWS('Rate Change Impact'!$2:247)/36,0))</f>
        <v>Non-Tenant</v>
      </c>
      <c r="E211" t="str" cm="1">
        <f t="array" ref="E211">INDEX('Rate Change Impact'!D:D, ROUNDUP(ROWS('Rate Change Impact'!$2:247)/36,0))</f>
        <v>CA</v>
      </c>
      <c r="F211" s="107" cm="1">
        <f t="array" ref="F211">INDEX('Rate Change Impact'!E:E, ROUNDUP(ROWS('Rate Change Impact'!$2:247)/36,0))</f>
        <v>45658</v>
      </c>
      <c r="G211" s="81" cm="1">
        <f t="array" ref="G211">INDEX('Rate Change Impact'!F:F, ROUNDUP(ROWS('Rate Change Impact'!$2:247)/36,0))</f>
        <v>2617024321.6479998</v>
      </c>
      <c r="H211" s="81" cm="1">
        <f t="array" ref="H211">INDEX('Rate Change Impact'!G:G, ROUNDUP(ROWS('Rate Change Impact'!$2:247)/36,0))</f>
        <v>3402131618.1423998</v>
      </c>
      <c r="I211" s="81" cm="1">
        <f t="array" ref="I211">INDEX('Rate Change Impact'!H:H, ROUNDUP(ROWS('Rate Change Impact'!$2:247)/36,0))</f>
        <v>785107296.49440002</v>
      </c>
      <c r="J211" s="95" cm="1">
        <f t="array" ref="J211">INDEX('Rate Change Impact'!I:I, ROUNDUP(ROWS('Rate Change Impact'!$2:247)/36,0))</f>
        <v>0.3</v>
      </c>
      <c r="K211" s="93">
        <f t="shared" si="43"/>
        <v>46022</v>
      </c>
      <c r="L211" s="94">
        <f t="shared" ca="1" si="44"/>
        <v>30</v>
      </c>
      <c r="M211" s="93">
        <f t="shared" ca="1" si="45"/>
        <v>46539</v>
      </c>
      <c r="N211">
        <f t="shared" ca="1" si="39"/>
        <v>2027</v>
      </c>
      <c r="O211">
        <f t="shared" ca="1" si="36"/>
        <v>6</v>
      </c>
      <c r="P211" s="74">
        <f t="shared" si="37"/>
        <v>65425608.041200005</v>
      </c>
      <c r="Q211" s="74">
        <f t="shared" si="38"/>
        <v>32712804.020600002</v>
      </c>
      <c r="R211">
        <f t="shared" ca="1" si="46"/>
        <v>0</v>
      </c>
      <c r="S211">
        <f t="shared" ca="1" si="40"/>
        <v>0</v>
      </c>
      <c r="T211">
        <f t="shared" ca="1" si="47"/>
        <v>12</v>
      </c>
      <c r="U211" s="73">
        <f t="shared" ca="1" si="41"/>
        <v>0</v>
      </c>
    </row>
    <row r="212" spans="1:21" x14ac:dyDescent="0.25">
      <c r="A212" s="106" t="str">
        <f t="shared" ca="1" si="42"/>
        <v>General_Non-Tenant_2027_7</v>
      </c>
      <c r="B212" cm="1">
        <f t="array" ref="B212">INDEX('Rate Change Impact'!A:A, ROUNDUP(ROWS('Rate Change Impact'!$2:248)/36,0))</f>
        <v>6</v>
      </c>
      <c r="C212" t="str" cm="1">
        <f t="array" ref="C212">INDEX('Rate Change Impact'!B:B, ROUNDUP(ROWS('Rate Change Impact'!$2:248)/36,0))</f>
        <v>General</v>
      </c>
      <c r="D212" t="str" cm="1">
        <f t="array" ref="D212">INDEX('Rate Change Impact'!C:C, ROUNDUP(ROWS('Rate Change Impact'!$2:248)/36,0))</f>
        <v>Non-Tenant</v>
      </c>
      <c r="E212" t="str" cm="1">
        <f t="array" ref="E212">INDEX('Rate Change Impact'!D:D, ROUNDUP(ROWS('Rate Change Impact'!$2:248)/36,0))</f>
        <v>CA</v>
      </c>
      <c r="F212" s="107" cm="1">
        <f t="array" ref="F212">INDEX('Rate Change Impact'!E:E, ROUNDUP(ROWS('Rate Change Impact'!$2:248)/36,0))</f>
        <v>45658</v>
      </c>
      <c r="G212" s="81" cm="1">
        <f t="array" ref="G212">INDEX('Rate Change Impact'!F:F, ROUNDUP(ROWS('Rate Change Impact'!$2:248)/36,0))</f>
        <v>2617024321.6479998</v>
      </c>
      <c r="H212" s="81" cm="1">
        <f t="array" ref="H212">INDEX('Rate Change Impact'!G:G, ROUNDUP(ROWS('Rate Change Impact'!$2:248)/36,0))</f>
        <v>3402131618.1423998</v>
      </c>
      <c r="I212" s="81" cm="1">
        <f t="array" ref="I212">INDEX('Rate Change Impact'!H:H, ROUNDUP(ROWS('Rate Change Impact'!$2:248)/36,0))</f>
        <v>785107296.49440002</v>
      </c>
      <c r="J212" s="95" cm="1">
        <f t="array" ref="J212">INDEX('Rate Change Impact'!I:I, ROUNDUP(ROWS('Rate Change Impact'!$2:248)/36,0))</f>
        <v>0.3</v>
      </c>
      <c r="K212" s="93">
        <f t="shared" si="43"/>
        <v>46022</v>
      </c>
      <c r="L212" s="94">
        <f t="shared" ca="1" si="44"/>
        <v>31</v>
      </c>
      <c r="M212" s="93">
        <f t="shared" ca="1" si="45"/>
        <v>46569</v>
      </c>
      <c r="N212">
        <f t="shared" ca="1" si="39"/>
        <v>2027</v>
      </c>
      <c r="O212">
        <f t="shared" ca="1" si="36"/>
        <v>7</v>
      </c>
      <c r="P212" s="74">
        <f t="shared" si="37"/>
        <v>65425608.041200005</v>
      </c>
      <c r="Q212" s="74">
        <f t="shared" si="38"/>
        <v>32712804.020600002</v>
      </c>
      <c r="R212">
        <f t="shared" ca="1" si="46"/>
        <v>0</v>
      </c>
      <c r="S212">
        <f t="shared" ca="1" si="40"/>
        <v>0</v>
      </c>
      <c r="T212">
        <f t="shared" ca="1" si="47"/>
        <v>12</v>
      </c>
      <c r="U212" s="73">
        <f t="shared" ca="1" si="41"/>
        <v>0</v>
      </c>
    </row>
    <row r="213" spans="1:21" x14ac:dyDescent="0.25">
      <c r="A213" s="106" t="str">
        <f t="shared" ca="1" si="42"/>
        <v>General_Non-Tenant_2027_8</v>
      </c>
      <c r="B213" cm="1">
        <f t="array" ref="B213">INDEX('Rate Change Impact'!A:A, ROUNDUP(ROWS('Rate Change Impact'!$2:249)/36,0))</f>
        <v>6</v>
      </c>
      <c r="C213" t="str" cm="1">
        <f t="array" ref="C213">INDEX('Rate Change Impact'!B:B, ROUNDUP(ROWS('Rate Change Impact'!$2:249)/36,0))</f>
        <v>General</v>
      </c>
      <c r="D213" t="str" cm="1">
        <f t="array" ref="D213">INDEX('Rate Change Impact'!C:C, ROUNDUP(ROWS('Rate Change Impact'!$2:249)/36,0))</f>
        <v>Non-Tenant</v>
      </c>
      <c r="E213" t="str" cm="1">
        <f t="array" ref="E213">INDEX('Rate Change Impact'!D:D, ROUNDUP(ROWS('Rate Change Impact'!$2:249)/36,0))</f>
        <v>CA</v>
      </c>
      <c r="F213" s="107" cm="1">
        <f t="array" ref="F213">INDEX('Rate Change Impact'!E:E, ROUNDUP(ROWS('Rate Change Impact'!$2:249)/36,0))</f>
        <v>45658</v>
      </c>
      <c r="G213" s="81" cm="1">
        <f t="array" ref="G213">INDEX('Rate Change Impact'!F:F, ROUNDUP(ROWS('Rate Change Impact'!$2:249)/36,0))</f>
        <v>2617024321.6479998</v>
      </c>
      <c r="H213" s="81" cm="1">
        <f t="array" ref="H213">INDEX('Rate Change Impact'!G:G, ROUNDUP(ROWS('Rate Change Impact'!$2:249)/36,0))</f>
        <v>3402131618.1423998</v>
      </c>
      <c r="I213" s="81" cm="1">
        <f t="array" ref="I213">INDEX('Rate Change Impact'!H:H, ROUNDUP(ROWS('Rate Change Impact'!$2:249)/36,0))</f>
        <v>785107296.49440002</v>
      </c>
      <c r="J213" s="95" cm="1">
        <f t="array" ref="J213">INDEX('Rate Change Impact'!I:I, ROUNDUP(ROWS('Rate Change Impact'!$2:249)/36,0))</f>
        <v>0.3</v>
      </c>
      <c r="K213" s="93">
        <f t="shared" si="43"/>
        <v>46022</v>
      </c>
      <c r="L213" s="94">
        <f t="shared" ca="1" si="44"/>
        <v>32</v>
      </c>
      <c r="M213" s="93">
        <f t="shared" ca="1" si="45"/>
        <v>46600</v>
      </c>
      <c r="N213">
        <f t="shared" ca="1" si="39"/>
        <v>2027</v>
      </c>
      <c r="O213">
        <f t="shared" ca="1" si="36"/>
        <v>8</v>
      </c>
      <c r="P213" s="74">
        <f t="shared" si="37"/>
        <v>65425608.041200005</v>
      </c>
      <c r="Q213" s="74">
        <f t="shared" si="38"/>
        <v>32712804.020600002</v>
      </c>
      <c r="R213">
        <f t="shared" ca="1" si="46"/>
        <v>0</v>
      </c>
      <c r="S213">
        <f t="shared" ca="1" si="40"/>
        <v>0</v>
      </c>
      <c r="T213">
        <f t="shared" ca="1" si="47"/>
        <v>12</v>
      </c>
      <c r="U213" s="73">
        <f t="shared" ca="1" si="41"/>
        <v>0</v>
      </c>
    </row>
    <row r="214" spans="1:21" x14ac:dyDescent="0.25">
      <c r="A214" s="106" t="str">
        <f t="shared" ca="1" si="42"/>
        <v>General_Non-Tenant_2027_9</v>
      </c>
      <c r="B214" cm="1">
        <f t="array" ref="B214">INDEX('Rate Change Impact'!A:A, ROUNDUP(ROWS('Rate Change Impact'!$2:250)/36,0))</f>
        <v>6</v>
      </c>
      <c r="C214" t="str" cm="1">
        <f t="array" ref="C214">INDEX('Rate Change Impact'!B:B, ROUNDUP(ROWS('Rate Change Impact'!$2:250)/36,0))</f>
        <v>General</v>
      </c>
      <c r="D214" t="str" cm="1">
        <f t="array" ref="D214">INDEX('Rate Change Impact'!C:C, ROUNDUP(ROWS('Rate Change Impact'!$2:250)/36,0))</f>
        <v>Non-Tenant</v>
      </c>
      <c r="E214" t="str" cm="1">
        <f t="array" ref="E214">INDEX('Rate Change Impact'!D:D, ROUNDUP(ROWS('Rate Change Impact'!$2:250)/36,0))</f>
        <v>CA</v>
      </c>
      <c r="F214" s="107" cm="1">
        <f t="array" ref="F214">INDEX('Rate Change Impact'!E:E, ROUNDUP(ROWS('Rate Change Impact'!$2:250)/36,0))</f>
        <v>45658</v>
      </c>
      <c r="G214" s="81" cm="1">
        <f t="array" ref="G214">INDEX('Rate Change Impact'!F:F, ROUNDUP(ROWS('Rate Change Impact'!$2:250)/36,0))</f>
        <v>2617024321.6479998</v>
      </c>
      <c r="H214" s="81" cm="1">
        <f t="array" ref="H214">INDEX('Rate Change Impact'!G:G, ROUNDUP(ROWS('Rate Change Impact'!$2:250)/36,0))</f>
        <v>3402131618.1423998</v>
      </c>
      <c r="I214" s="81" cm="1">
        <f t="array" ref="I214">INDEX('Rate Change Impact'!H:H, ROUNDUP(ROWS('Rate Change Impact'!$2:250)/36,0))</f>
        <v>785107296.49440002</v>
      </c>
      <c r="J214" s="95" cm="1">
        <f t="array" ref="J214">INDEX('Rate Change Impact'!I:I, ROUNDUP(ROWS('Rate Change Impact'!$2:250)/36,0))</f>
        <v>0.3</v>
      </c>
      <c r="K214" s="93">
        <f t="shared" si="43"/>
        <v>46022</v>
      </c>
      <c r="L214" s="94">
        <f t="shared" ca="1" si="44"/>
        <v>33</v>
      </c>
      <c r="M214" s="93">
        <f t="shared" ca="1" si="45"/>
        <v>46631</v>
      </c>
      <c r="N214">
        <f t="shared" ca="1" si="39"/>
        <v>2027</v>
      </c>
      <c r="O214">
        <f t="shared" ca="1" si="36"/>
        <v>9</v>
      </c>
      <c r="P214" s="74">
        <f t="shared" si="37"/>
        <v>65425608.041200005</v>
      </c>
      <c r="Q214" s="74">
        <f t="shared" si="38"/>
        <v>32712804.020600002</v>
      </c>
      <c r="R214">
        <f t="shared" ca="1" si="46"/>
        <v>0</v>
      </c>
      <c r="S214">
        <f t="shared" ca="1" si="40"/>
        <v>0</v>
      </c>
      <c r="T214">
        <f t="shared" ca="1" si="47"/>
        <v>12</v>
      </c>
      <c r="U214" s="73">
        <f t="shared" ca="1" si="41"/>
        <v>0</v>
      </c>
    </row>
    <row r="215" spans="1:21" x14ac:dyDescent="0.25">
      <c r="A215" s="106" t="str">
        <f t="shared" ca="1" si="42"/>
        <v>General_Non-Tenant_2027_10</v>
      </c>
      <c r="B215" cm="1">
        <f t="array" ref="B215">INDEX('Rate Change Impact'!A:A, ROUNDUP(ROWS('Rate Change Impact'!$2:251)/36,0))</f>
        <v>6</v>
      </c>
      <c r="C215" t="str" cm="1">
        <f t="array" ref="C215">INDEX('Rate Change Impact'!B:B, ROUNDUP(ROWS('Rate Change Impact'!$2:251)/36,0))</f>
        <v>General</v>
      </c>
      <c r="D215" t="str" cm="1">
        <f t="array" ref="D215">INDEX('Rate Change Impact'!C:C, ROUNDUP(ROWS('Rate Change Impact'!$2:251)/36,0))</f>
        <v>Non-Tenant</v>
      </c>
      <c r="E215" t="str" cm="1">
        <f t="array" ref="E215">INDEX('Rate Change Impact'!D:D, ROUNDUP(ROWS('Rate Change Impact'!$2:251)/36,0))</f>
        <v>CA</v>
      </c>
      <c r="F215" s="107" cm="1">
        <f t="array" ref="F215">INDEX('Rate Change Impact'!E:E, ROUNDUP(ROWS('Rate Change Impact'!$2:251)/36,0))</f>
        <v>45658</v>
      </c>
      <c r="G215" s="81" cm="1">
        <f t="array" ref="G215">INDEX('Rate Change Impact'!F:F, ROUNDUP(ROWS('Rate Change Impact'!$2:251)/36,0))</f>
        <v>2617024321.6479998</v>
      </c>
      <c r="H215" s="81" cm="1">
        <f t="array" ref="H215">INDEX('Rate Change Impact'!G:G, ROUNDUP(ROWS('Rate Change Impact'!$2:251)/36,0))</f>
        <v>3402131618.1423998</v>
      </c>
      <c r="I215" s="81" cm="1">
        <f t="array" ref="I215">INDEX('Rate Change Impact'!H:H, ROUNDUP(ROWS('Rate Change Impact'!$2:251)/36,0))</f>
        <v>785107296.49440002</v>
      </c>
      <c r="J215" s="95" cm="1">
        <f t="array" ref="J215">INDEX('Rate Change Impact'!I:I, ROUNDUP(ROWS('Rate Change Impact'!$2:251)/36,0))</f>
        <v>0.3</v>
      </c>
      <c r="K215" s="93">
        <f t="shared" si="43"/>
        <v>46022</v>
      </c>
      <c r="L215" s="94">
        <f t="shared" ca="1" si="44"/>
        <v>34</v>
      </c>
      <c r="M215" s="93">
        <f t="shared" ca="1" si="45"/>
        <v>46661</v>
      </c>
      <c r="N215">
        <f t="shared" ca="1" si="39"/>
        <v>2027</v>
      </c>
      <c r="O215">
        <f t="shared" ca="1" si="36"/>
        <v>10</v>
      </c>
      <c r="P215" s="74">
        <f t="shared" si="37"/>
        <v>65425608.041200005</v>
      </c>
      <c r="Q215" s="74">
        <f t="shared" si="38"/>
        <v>32712804.020600002</v>
      </c>
      <c r="R215">
        <f t="shared" ca="1" si="46"/>
        <v>0</v>
      </c>
      <c r="S215">
        <f t="shared" ca="1" si="40"/>
        <v>0</v>
      </c>
      <c r="T215">
        <f t="shared" ca="1" si="47"/>
        <v>12</v>
      </c>
      <c r="U215" s="73">
        <f t="shared" ca="1" si="41"/>
        <v>0</v>
      </c>
    </row>
    <row r="216" spans="1:21" x14ac:dyDescent="0.25">
      <c r="A216" s="106" t="str">
        <f t="shared" ca="1" si="42"/>
        <v>General_Non-Tenant_2027_11</v>
      </c>
      <c r="B216" cm="1">
        <f t="array" ref="B216">INDEX('Rate Change Impact'!A:A, ROUNDUP(ROWS('Rate Change Impact'!$2:252)/36,0))</f>
        <v>6</v>
      </c>
      <c r="C216" t="str" cm="1">
        <f t="array" ref="C216">INDEX('Rate Change Impact'!B:B, ROUNDUP(ROWS('Rate Change Impact'!$2:252)/36,0))</f>
        <v>General</v>
      </c>
      <c r="D216" t="str" cm="1">
        <f t="array" ref="D216">INDEX('Rate Change Impact'!C:C, ROUNDUP(ROWS('Rate Change Impact'!$2:252)/36,0))</f>
        <v>Non-Tenant</v>
      </c>
      <c r="E216" t="str" cm="1">
        <f t="array" ref="E216">INDEX('Rate Change Impact'!D:D, ROUNDUP(ROWS('Rate Change Impact'!$2:252)/36,0))</f>
        <v>CA</v>
      </c>
      <c r="F216" s="107" cm="1">
        <f t="array" ref="F216">INDEX('Rate Change Impact'!E:E, ROUNDUP(ROWS('Rate Change Impact'!$2:252)/36,0))</f>
        <v>45658</v>
      </c>
      <c r="G216" s="81" cm="1">
        <f t="array" ref="G216">INDEX('Rate Change Impact'!F:F, ROUNDUP(ROWS('Rate Change Impact'!$2:252)/36,0))</f>
        <v>2617024321.6479998</v>
      </c>
      <c r="H216" s="81" cm="1">
        <f t="array" ref="H216">INDEX('Rate Change Impact'!G:G, ROUNDUP(ROWS('Rate Change Impact'!$2:252)/36,0))</f>
        <v>3402131618.1423998</v>
      </c>
      <c r="I216" s="81" cm="1">
        <f t="array" ref="I216">INDEX('Rate Change Impact'!H:H, ROUNDUP(ROWS('Rate Change Impact'!$2:252)/36,0))</f>
        <v>785107296.49440002</v>
      </c>
      <c r="J216" s="95" cm="1">
        <f t="array" ref="J216">INDEX('Rate Change Impact'!I:I, ROUNDUP(ROWS('Rate Change Impact'!$2:252)/36,0))</f>
        <v>0.3</v>
      </c>
      <c r="K216" s="93">
        <f t="shared" si="43"/>
        <v>46022</v>
      </c>
      <c r="L216" s="94">
        <f t="shared" ca="1" si="44"/>
        <v>35</v>
      </c>
      <c r="M216" s="93">
        <f t="shared" ca="1" si="45"/>
        <v>46692</v>
      </c>
      <c r="N216">
        <f t="shared" ca="1" si="39"/>
        <v>2027</v>
      </c>
      <c r="O216">
        <f t="shared" ca="1" si="36"/>
        <v>11</v>
      </c>
      <c r="P216" s="74">
        <f t="shared" si="37"/>
        <v>65425608.041200005</v>
      </c>
      <c r="Q216" s="74">
        <f t="shared" si="38"/>
        <v>32712804.020600002</v>
      </c>
      <c r="R216">
        <f t="shared" ca="1" si="46"/>
        <v>0</v>
      </c>
      <c r="S216">
        <f t="shared" ca="1" si="40"/>
        <v>0</v>
      </c>
      <c r="T216">
        <f t="shared" ca="1" si="47"/>
        <v>12</v>
      </c>
      <c r="U216" s="73">
        <f t="shared" ca="1" si="41"/>
        <v>0</v>
      </c>
    </row>
    <row r="217" spans="1:21" x14ac:dyDescent="0.25">
      <c r="A217" s="106" t="str">
        <f t="shared" ca="1" si="42"/>
        <v>General_Non-Tenant_2027_12</v>
      </c>
      <c r="B217" cm="1">
        <f t="array" ref="B217">INDEX('Rate Change Impact'!A:A, ROUNDUP(ROWS('Rate Change Impact'!$2:253)/36,0))</f>
        <v>6</v>
      </c>
      <c r="C217" t="str" cm="1">
        <f t="array" ref="C217">INDEX('Rate Change Impact'!B:B, ROUNDUP(ROWS('Rate Change Impact'!$2:253)/36,0))</f>
        <v>General</v>
      </c>
      <c r="D217" t="str" cm="1">
        <f t="array" ref="D217">INDEX('Rate Change Impact'!C:C, ROUNDUP(ROWS('Rate Change Impact'!$2:253)/36,0))</f>
        <v>Non-Tenant</v>
      </c>
      <c r="E217" t="str" cm="1">
        <f t="array" ref="E217">INDEX('Rate Change Impact'!D:D, ROUNDUP(ROWS('Rate Change Impact'!$2:253)/36,0))</f>
        <v>CA</v>
      </c>
      <c r="F217" s="107" cm="1">
        <f t="array" ref="F217">INDEX('Rate Change Impact'!E:E, ROUNDUP(ROWS('Rate Change Impact'!$2:253)/36,0))</f>
        <v>45658</v>
      </c>
      <c r="G217" s="81" cm="1">
        <f t="array" ref="G217">INDEX('Rate Change Impact'!F:F, ROUNDUP(ROWS('Rate Change Impact'!$2:253)/36,0))</f>
        <v>2617024321.6479998</v>
      </c>
      <c r="H217" s="81" cm="1">
        <f t="array" ref="H217">INDEX('Rate Change Impact'!G:G, ROUNDUP(ROWS('Rate Change Impact'!$2:253)/36,0))</f>
        <v>3402131618.1423998</v>
      </c>
      <c r="I217" s="81" cm="1">
        <f t="array" ref="I217">INDEX('Rate Change Impact'!H:H, ROUNDUP(ROWS('Rate Change Impact'!$2:253)/36,0))</f>
        <v>785107296.49440002</v>
      </c>
      <c r="J217" s="95" cm="1">
        <f t="array" ref="J217">INDEX('Rate Change Impact'!I:I, ROUNDUP(ROWS('Rate Change Impact'!$2:253)/36,0))</f>
        <v>0.3</v>
      </c>
      <c r="K217" s="93">
        <f t="shared" si="43"/>
        <v>46022</v>
      </c>
      <c r="L217" s="94">
        <f t="shared" ca="1" si="44"/>
        <v>36</v>
      </c>
      <c r="M217" s="93">
        <f t="shared" ca="1" si="45"/>
        <v>46722</v>
      </c>
      <c r="N217">
        <f t="shared" ca="1" si="39"/>
        <v>2027</v>
      </c>
      <c r="O217">
        <f t="shared" ca="1" si="36"/>
        <v>12</v>
      </c>
      <c r="P217" s="74">
        <f t="shared" si="37"/>
        <v>65425608.041200005</v>
      </c>
      <c r="Q217" s="74">
        <f t="shared" si="38"/>
        <v>32712804.020600002</v>
      </c>
      <c r="R217">
        <f t="shared" ca="1" si="46"/>
        <v>0</v>
      </c>
      <c r="S217">
        <f t="shared" ca="1" si="40"/>
        <v>0</v>
      </c>
      <c r="T217">
        <f t="shared" ca="1" si="47"/>
        <v>12</v>
      </c>
      <c r="U217" s="73">
        <f t="shared" ca="1" si="41"/>
        <v>0</v>
      </c>
    </row>
    <row r="218" spans="1:21" x14ac:dyDescent="0.25">
      <c r="A218" s="106" t="str">
        <f t="shared" ca="1" si="42"/>
        <v>General_Tenant_2022_1</v>
      </c>
      <c r="B218" cm="1">
        <f t="array" ref="B218">INDEX('Rate Change Impact'!A:A, ROUNDUP(ROWS('Rate Change Impact'!$2:254)/36,0))</f>
        <v>7</v>
      </c>
      <c r="C218" t="str" cm="1">
        <f t="array" ref="C218">INDEX('Rate Change Impact'!B:B, ROUNDUP(ROWS('Rate Change Impact'!$2:254)/36,0))</f>
        <v>General</v>
      </c>
      <c r="D218" t="str" cm="1">
        <f t="array" ref="D218">INDEX('Rate Change Impact'!C:C, ROUNDUP(ROWS('Rate Change Impact'!$2:254)/36,0))</f>
        <v>Tenant</v>
      </c>
      <c r="E218" t="str" cm="1">
        <f t="array" ref="E218">INDEX('Rate Change Impact'!D:D, ROUNDUP(ROWS('Rate Change Impact'!$2:254)/36,0))</f>
        <v>CA</v>
      </c>
      <c r="F218" s="107" cm="1">
        <f t="array" ref="F218">INDEX('Rate Change Impact'!E:E, ROUNDUP(ROWS('Rate Change Impact'!$2:254)/36,0))</f>
        <v>44593</v>
      </c>
      <c r="G218" s="81" cm="1">
        <f t="array" ref="G218">INDEX('Rate Change Impact'!F:F, ROUNDUP(ROWS('Rate Change Impact'!$2:254)/36,0))</f>
        <v>178054492</v>
      </c>
      <c r="H218" s="81" cm="1">
        <f t="array" ref="H218">INDEX('Rate Change Impact'!G:G, ROUNDUP(ROWS('Rate Change Impact'!$2:254)/36,0))</f>
        <v>178054492</v>
      </c>
      <c r="I218" s="81" cm="1">
        <f t="array" ref="I218">INDEX('Rate Change Impact'!H:H, ROUNDUP(ROWS('Rate Change Impact'!$2:254)/36,0))</f>
        <v>0</v>
      </c>
      <c r="J218" s="95" cm="1">
        <f t="array" ref="J218">INDEX('Rate Change Impact'!I:I, ROUNDUP(ROWS('Rate Change Impact'!$2:254)/36,0))</f>
        <v>0</v>
      </c>
      <c r="K218" s="93">
        <f t="shared" si="43"/>
        <v>44957</v>
      </c>
      <c r="L218" s="94">
        <f t="shared" ca="1" si="44"/>
        <v>1</v>
      </c>
      <c r="M218" s="93">
        <f t="shared" ca="1" si="45"/>
        <v>44562</v>
      </c>
      <c r="N218">
        <f t="shared" ca="1" si="39"/>
        <v>2022</v>
      </c>
      <c r="O218">
        <f t="shared" ref="O218:O281" ca="1" si="48">MONTH(M218)</f>
        <v>1</v>
      </c>
      <c r="P218" s="74">
        <f t="shared" si="37"/>
        <v>0</v>
      </c>
      <c r="Q218" s="74">
        <f t="shared" si="38"/>
        <v>0</v>
      </c>
      <c r="R218">
        <f t="shared" ca="1" si="46"/>
        <v>0</v>
      </c>
      <c r="S218">
        <f t="shared" ca="1" si="40"/>
        <v>0</v>
      </c>
      <c r="T218">
        <f t="shared" ca="1" si="47"/>
        <v>12</v>
      </c>
      <c r="U218" s="73">
        <f t="shared" ca="1" si="41"/>
        <v>0</v>
      </c>
    </row>
    <row r="219" spans="1:21" x14ac:dyDescent="0.25">
      <c r="A219" s="106" t="str">
        <f t="shared" ca="1" si="42"/>
        <v>General_Tenant_2022_2</v>
      </c>
      <c r="B219" cm="1">
        <f t="array" ref="B219">INDEX('Rate Change Impact'!A:A, ROUNDUP(ROWS('Rate Change Impact'!$2:255)/36,0))</f>
        <v>7</v>
      </c>
      <c r="C219" t="str" cm="1">
        <f t="array" ref="C219">INDEX('Rate Change Impact'!B:B, ROUNDUP(ROWS('Rate Change Impact'!$2:255)/36,0))</f>
        <v>General</v>
      </c>
      <c r="D219" t="str" cm="1">
        <f t="array" ref="D219">INDEX('Rate Change Impact'!C:C, ROUNDUP(ROWS('Rate Change Impact'!$2:255)/36,0))</f>
        <v>Tenant</v>
      </c>
      <c r="E219" t="str" cm="1">
        <f t="array" ref="E219">INDEX('Rate Change Impact'!D:D, ROUNDUP(ROWS('Rate Change Impact'!$2:255)/36,0))</f>
        <v>CA</v>
      </c>
      <c r="F219" s="107" cm="1">
        <f t="array" ref="F219">INDEX('Rate Change Impact'!E:E, ROUNDUP(ROWS('Rate Change Impact'!$2:255)/36,0))</f>
        <v>44593</v>
      </c>
      <c r="G219" s="81" cm="1">
        <f t="array" ref="G219">INDEX('Rate Change Impact'!F:F, ROUNDUP(ROWS('Rate Change Impact'!$2:255)/36,0))</f>
        <v>178054492</v>
      </c>
      <c r="H219" s="81" cm="1">
        <f t="array" ref="H219">INDEX('Rate Change Impact'!G:G, ROUNDUP(ROWS('Rate Change Impact'!$2:255)/36,0))</f>
        <v>178054492</v>
      </c>
      <c r="I219" s="81" cm="1">
        <f t="array" ref="I219">INDEX('Rate Change Impact'!H:H, ROUNDUP(ROWS('Rate Change Impact'!$2:255)/36,0))</f>
        <v>0</v>
      </c>
      <c r="J219" s="95" cm="1">
        <f t="array" ref="J219">INDEX('Rate Change Impact'!I:I, ROUNDUP(ROWS('Rate Change Impact'!$2:255)/36,0))</f>
        <v>0</v>
      </c>
      <c r="K219" s="93">
        <f t="shared" si="43"/>
        <v>44957</v>
      </c>
      <c r="L219" s="94">
        <f t="shared" ca="1" si="44"/>
        <v>2</v>
      </c>
      <c r="M219" s="93">
        <f t="shared" ca="1" si="45"/>
        <v>44593</v>
      </c>
      <c r="N219">
        <f t="shared" ca="1" si="39"/>
        <v>2022</v>
      </c>
      <c r="O219">
        <f t="shared" ca="1" si="48"/>
        <v>2</v>
      </c>
      <c r="P219" s="74">
        <f t="shared" si="37"/>
        <v>0</v>
      </c>
      <c r="Q219" s="74">
        <f t="shared" si="38"/>
        <v>0</v>
      </c>
      <c r="R219">
        <f t="shared" ca="1" si="46"/>
        <v>1</v>
      </c>
      <c r="S219">
        <f t="shared" ca="1" si="40"/>
        <v>1</v>
      </c>
      <c r="T219">
        <f t="shared" ca="1" si="47"/>
        <v>12</v>
      </c>
      <c r="U219" s="73">
        <f t="shared" ca="1" si="41"/>
        <v>0</v>
      </c>
    </row>
    <row r="220" spans="1:21" x14ac:dyDescent="0.25">
      <c r="A220" s="106" t="str">
        <f t="shared" ca="1" si="42"/>
        <v>General_Tenant_2022_3</v>
      </c>
      <c r="B220" cm="1">
        <f t="array" ref="B220">INDEX('Rate Change Impact'!A:A, ROUNDUP(ROWS('Rate Change Impact'!$2:256)/36,0))</f>
        <v>7</v>
      </c>
      <c r="C220" t="str" cm="1">
        <f t="array" ref="C220">INDEX('Rate Change Impact'!B:B, ROUNDUP(ROWS('Rate Change Impact'!$2:256)/36,0))</f>
        <v>General</v>
      </c>
      <c r="D220" t="str" cm="1">
        <f t="array" ref="D220">INDEX('Rate Change Impact'!C:C, ROUNDUP(ROWS('Rate Change Impact'!$2:256)/36,0))</f>
        <v>Tenant</v>
      </c>
      <c r="E220" t="str" cm="1">
        <f t="array" ref="E220">INDEX('Rate Change Impact'!D:D, ROUNDUP(ROWS('Rate Change Impact'!$2:256)/36,0))</f>
        <v>CA</v>
      </c>
      <c r="F220" s="107" cm="1">
        <f t="array" ref="F220">INDEX('Rate Change Impact'!E:E, ROUNDUP(ROWS('Rate Change Impact'!$2:256)/36,0))</f>
        <v>44593</v>
      </c>
      <c r="G220" s="81" cm="1">
        <f t="array" ref="G220">INDEX('Rate Change Impact'!F:F, ROUNDUP(ROWS('Rate Change Impact'!$2:256)/36,0))</f>
        <v>178054492</v>
      </c>
      <c r="H220" s="81" cm="1">
        <f t="array" ref="H220">INDEX('Rate Change Impact'!G:G, ROUNDUP(ROWS('Rate Change Impact'!$2:256)/36,0))</f>
        <v>178054492</v>
      </c>
      <c r="I220" s="81" cm="1">
        <f t="array" ref="I220">INDEX('Rate Change Impact'!H:H, ROUNDUP(ROWS('Rate Change Impact'!$2:256)/36,0))</f>
        <v>0</v>
      </c>
      <c r="J220" s="95" cm="1">
        <f t="array" ref="J220">INDEX('Rate Change Impact'!I:I, ROUNDUP(ROWS('Rate Change Impact'!$2:256)/36,0))</f>
        <v>0</v>
      </c>
      <c r="K220" s="93">
        <f t="shared" si="43"/>
        <v>44957</v>
      </c>
      <c r="L220" s="94">
        <f t="shared" ca="1" si="44"/>
        <v>3</v>
      </c>
      <c r="M220" s="93">
        <f t="shared" ca="1" si="45"/>
        <v>44621</v>
      </c>
      <c r="N220">
        <f t="shared" ca="1" si="39"/>
        <v>2022</v>
      </c>
      <c r="O220">
        <f t="shared" ca="1" si="48"/>
        <v>3</v>
      </c>
      <c r="P220" s="74">
        <f t="shared" si="37"/>
        <v>0</v>
      </c>
      <c r="Q220" s="74">
        <f t="shared" si="38"/>
        <v>0</v>
      </c>
      <c r="R220">
        <f t="shared" ca="1" si="46"/>
        <v>1</v>
      </c>
      <c r="S220">
        <f t="shared" ca="1" si="40"/>
        <v>2</v>
      </c>
      <c r="T220">
        <f t="shared" ca="1" si="47"/>
        <v>12</v>
      </c>
      <c r="U220" s="73">
        <f t="shared" ca="1" si="41"/>
        <v>0</v>
      </c>
    </row>
    <row r="221" spans="1:21" x14ac:dyDescent="0.25">
      <c r="A221" s="106" t="str">
        <f t="shared" ca="1" si="42"/>
        <v>General_Tenant_2022_4</v>
      </c>
      <c r="B221" cm="1">
        <f t="array" ref="B221">INDEX('Rate Change Impact'!A:A, ROUNDUP(ROWS('Rate Change Impact'!$2:257)/36,0))</f>
        <v>7</v>
      </c>
      <c r="C221" t="str" cm="1">
        <f t="array" ref="C221">INDEX('Rate Change Impact'!B:B, ROUNDUP(ROWS('Rate Change Impact'!$2:257)/36,0))</f>
        <v>General</v>
      </c>
      <c r="D221" t="str" cm="1">
        <f t="array" ref="D221">INDEX('Rate Change Impact'!C:C, ROUNDUP(ROWS('Rate Change Impact'!$2:257)/36,0))</f>
        <v>Tenant</v>
      </c>
      <c r="E221" t="str" cm="1">
        <f t="array" ref="E221">INDEX('Rate Change Impact'!D:D, ROUNDUP(ROWS('Rate Change Impact'!$2:257)/36,0))</f>
        <v>CA</v>
      </c>
      <c r="F221" s="107" cm="1">
        <f t="array" ref="F221">INDEX('Rate Change Impact'!E:E, ROUNDUP(ROWS('Rate Change Impact'!$2:257)/36,0))</f>
        <v>44593</v>
      </c>
      <c r="G221" s="81" cm="1">
        <f t="array" ref="G221">INDEX('Rate Change Impact'!F:F, ROUNDUP(ROWS('Rate Change Impact'!$2:257)/36,0))</f>
        <v>178054492</v>
      </c>
      <c r="H221" s="81" cm="1">
        <f t="array" ref="H221">INDEX('Rate Change Impact'!G:G, ROUNDUP(ROWS('Rate Change Impact'!$2:257)/36,0))</f>
        <v>178054492</v>
      </c>
      <c r="I221" s="81" cm="1">
        <f t="array" ref="I221">INDEX('Rate Change Impact'!H:H, ROUNDUP(ROWS('Rate Change Impact'!$2:257)/36,0))</f>
        <v>0</v>
      </c>
      <c r="J221" s="95" cm="1">
        <f t="array" ref="J221">INDEX('Rate Change Impact'!I:I, ROUNDUP(ROWS('Rate Change Impact'!$2:257)/36,0))</f>
        <v>0</v>
      </c>
      <c r="K221" s="93">
        <f t="shared" si="43"/>
        <v>44957</v>
      </c>
      <c r="L221" s="94">
        <f t="shared" ca="1" si="44"/>
        <v>4</v>
      </c>
      <c r="M221" s="93">
        <f t="shared" ca="1" si="45"/>
        <v>44652</v>
      </c>
      <c r="N221">
        <f t="shared" ca="1" si="39"/>
        <v>2022</v>
      </c>
      <c r="O221">
        <f t="shared" ca="1" si="48"/>
        <v>4</v>
      </c>
      <c r="P221" s="74">
        <f t="shared" si="37"/>
        <v>0</v>
      </c>
      <c r="Q221" s="74">
        <f t="shared" si="38"/>
        <v>0</v>
      </c>
      <c r="R221">
        <f t="shared" ca="1" si="46"/>
        <v>1</v>
      </c>
      <c r="S221">
        <f t="shared" ca="1" si="40"/>
        <v>3</v>
      </c>
      <c r="T221">
        <f t="shared" ca="1" si="47"/>
        <v>12</v>
      </c>
      <c r="U221" s="73">
        <f t="shared" ca="1" si="41"/>
        <v>0</v>
      </c>
    </row>
    <row r="222" spans="1:21" x14ac:dyDescent="0.25">
      <c r="A222" s="106" t="str">
        <f t="shared" ca="1" si="42"/>
        <v>General_Tenant_2022_5</v>
      </c>
      <c r="B222" cm="1">
        <f t="array" ref="B222">INDEX('Rate Change Impact'!A:A, ROUNDUP(ROWS('Rate Change Impact'!$2:258)/36,0))</f>
        <v>7</v>
      </c>
      <c r="C222" t="str" cm="1">
        <f t="array" ref="C222">INDEX('Rate Change Impact'!B:B, ROUNDUP(ROWS('Rate Change Impact'!$2:258)/36,0))</f>
        <v>General</v>
      </c>
      <c r="D222" t="str" cm="1">
        <f t="array" ref="D222">INDEX('Rate Change Impact'!C:C, ROUNDUP(ROWS('Rate Change Impact'!$2:258)/36,0))</f>
        <v>Tenant</v>
      </c>
      <c r="E222" t="str" cm="1">
        <f t="array" ref="E222">INDEX('Rate Change Impact'!D:D, ROUNDUP(ROWS('Rate Change Impact'!$2:258)/36,0))</f>
        <v>CA</v>
      </c>
      <c r="F222" s="107" cm="1">
        <f t="array" ref="F222">INDEX('Rate Change Impact'!E:E, ROUNDUP(ROWS('Rate Change Impact'!$2:258)/36,0))</f>
        <v>44593</v>
      </c>
      <c r="G222" s="81" cm="1">
        <f t="array" ref="G222">INDEX('Rate Change Impact'!F:F, ROUNDUP(ROWS('Rate Change Impact'!$2:258)/36,0))</f>
        <v>178054492</v>
      </c>
      <c r="H222" s="81" cm="1">
        <f t="array" ref="H222">INDEX('Rate Change Impact'!G:G, ROUNDUP(ROWS('Rate Change Impact'!$2:258)/36,0))</f>
        <v>178054492</v>
      </c>
      <c r="I222" s="81" cm="1">
        <f t="array" ref="I222">INDEX('Rate Change Impact'!H:H, ROUNDUP(ROWS('Rate Change Impact'!$2:258)/36,0))</f>
        <v>0</v>
      </c>
      <c r="J222" s="95" cm="1">
        <f t="array" ref="J222">INDEX('Rate Change Impact'!I:I, ROUNDUP(ROWS('Rate Change Impact'!$2:258)/36,0))</f>
        <v>0</v>
      </c>
      <c r="K222" s="93">
        <f t="shared" si="43"/>
        <v>44957</v>
      </c>
      <c r="L222" s="94">
        <f t="shared" ca="1" si="44"/>
        <v>5</v>
      </c>
      <c r="M222" s="93">
        <f t="shared" ca="1" si="45"/>
        <v>44682</v>
      </c>
      <c r="N222">
        <f t="shared" ca="1" si="39"/>
        <v>2022</v>
      </c>
      <c r="O222">
        <f t="shared" ca="1" si="48"/>
        <v>5</v>
      </c>
      <c r="P222" s="74">
        <f t="shared" si="37"/>
        <v>0</v>
      </c>
      <c r="Q222" s="74">
        <f t="shared" si="38"/>
        <v>0</v>
      </c>
      <c r="R222">
        <f t="shared" ca="1" si="46"/>
        <v>1</v>
      </c>
      <c r="S222">
        <f t="shared" ca="1" si="40"/>
        <v>4</v>
      </c>
      <c r="T222">
        <f t="shared" ca="1" si="47"/>
        <v>12</v>
      </c>
      <c r="U222" s="73">
        <f t="shared" ca="1" si="41"/>
        <v>0</v>
      </c>
    </row>
    <row r="223" spans="1:21" x14ac:dyDescent="0.25">
      <c r="A223" s="106" t="str">
        <f t="shared" ca="1" si="42"/>
        <v>General_Tenant_2022_6</v>
      </c>
      <c r="B223" cm="1">
        <f t="array" ref="B223">INDEX('Rate Change Impact'!A:A, ROUNDUP(ROWS('Rate Change Impact'!$2:259)/36,0))</f>
        <v>7</v>
      </c>
      <c r="C223" t="str" cm="1">
        <f t="array" ref="C223">INDEX('Rate Change Impact'!B:B, ROUNDUP(ROWS('Rate Change Impact'!$2:259)/36,0))</f>
        <v>General</v>
      </c>
      <c r="D223" t="str" cm="1">
        <f t="array" ref="D223">INDEX('Rate Change Impact'!C:C, ROUNDUP(ROWS('Rate Change Impact'!$2:259)/36,0))</f>
        <v>Tenant</v>
      </c>
      <c r="E223" t="str" cm="1">
        <f t="array" ref="E223">INDEX('Rate Change Impact'!D:D, ROUNDUP(ROWS('Rate Change Impact'!$2:259)/36,0))</f>
        <v>CA</v>
      </c>
      <c r="F223" s="107" cm="1">
        <f t="array" ref="F223">INDEX('Rate Change Impact'!E:E, ROUNDUP(ROWS('Rate Change Impact'!$2:259)/36,0))</f>
        <v>44593</v>
      </c>
      <c r="G223" s="81" cm="1">
        <f t="array" ref="G223">INDEX('Rate Change Impact'!F:F, ROUNDUP(ROWS('Rate Change Impact'!$2:259)/36,0))</f>
        <v>178054492</v>
      </c>
      <c r="H223" s="81" cm="1">
        <f t="array" ref="H223">INDEX('Rate Change Impact'!G:G, ROUNDUP(ROWS('Rate Change Impact'!$2:259)/36,0))</f>
        <v>178054492</v>
      </c>
      <c r="I223" s="81" cm="1">
        <f t="array" ref="I223">INDEX('Rate Change Impact'!H:H, ROUNDUP(ROWS('Rate Change Impact'!$2:259)/36,0))</f>
        <v>0</v>
      </c>
      <c r="J223" s="95" cm="1">
        <f t="array" ref="J223">INDEX('Rate Change Impact'!I:I, ROUNDUP(ROWS('Rate Change Impact'!$2:259)/36,0))</f>
        <v>0</v>
      </c>
      <c r="K223" s="93">
        <f t="shared" si="43"/>
        <v>44957</v>
      </c>
      <c r="L223" s="94">
        <f t="shared" ca="1" si="44"/>
        <v>6</v>
      </c>
      <c r="M223" s="93">
        <f t="shared" ca="1" si="45"/>
        <v>44713</v>
      </c>
      <c r="N223">
        <f t="shared" ca="1" si="39"/>
        <v>2022</v>
      </c>
      <c r="O223">
        <f t="shared" ca="1" si="48"/>
        <v>6</v>
      </c>
      <c r="P223" s="74">
        <f t="shared" si="37"/>
        <v>0</v>
      </c>
      <c r="Q223" s="74">
        <f t="shared" si="38"/>
        <v>0</v>
      </c>
      <c r="R223">
        <f t="shared" ca="1" si="46"/>
        <v>1</v>
      </c>
      <c r="S223">
        <f t="shared" ca="1" si="40"/>
        <v>5</v>
      </c>
      <c r="T223">
        <f t="shared" ca="1" si="47"/>
        <v>12</v>
      </c>
      <c r="U223" s="73">
        <f t="shared" ca="1" si="41"/>
        <v>0</v>
      </c>
    </row>
    <row r="224" spans="1:21" x14ac:dyDescent="0.25">
      <c r="A224" s="106" t="str">
        <f t="shared" ca="1" si="42"/>
        <v>General_Tenant_2022_7</v>
      </c>
      <c r="B224" cm="1">
        <f t="array" ref="B224">INDEX('Rate Change Impact'!A:A, ROUNDUP(ROWS('Rate Change Impact'!$2:260)/36,0))</f>
        <v>7</v>
      </c>
      <c r="C224" t="str" cm="1">
        <f t="array" ref="C224">INDEX('Rate Change Impact'!B:B, ROUNDUP(ROWS('Rate Change Impact'!$2:260)/36,0))</f>
        <v>General</v>
      </c>
      <c r="D224" t="str" cm="1">
        <f t="array" ref="D224">INDEX('Rate Change Impact'!C:C, ROUNDUP(ROWS('Rate Change Impact'!$2:260)/36,0))</f>
        <v>Tenant</v>
      </c>
      <c r="E224" t="str" cm="1">
        <f t="array" ref="E224">INDEX('Rate Change Impact'!D:D, ROUNDUP(ROWS('Rate Change Impact'!$2:260)/36,0))</f>
        <v>CA</v>
      </c>
      <c r="F224" s="107" cm="1">
        <f t="array" ref="F224">INDEX('Rate Change Impact'!E:E, ROUNDUP(ROWS('Rate Change Impact'!$2:260)/36,0))</f>
        <v>44593</v>
      </c>
      <c r="G224" s="81" cm="1">
        <f t="array" ref="G224">INDEX('Rate Change Impact'!F:F, ROUNDUP(ROWS('Rate Change Impact'!$2:260)/36,0))</f>
        <v>178054492</v>
      </c>
      <c r="H224" s="81" cm="1">
        <f t="array" ref="H224">INDEX('Rate Change Impact'!G:G, ROUNDUP(ROWS('Rate Change Impact'!$2:260)/36,0))</f>
        <v>178054492</v>
      </c>
      <c r="I224" s="81" cm="1">
        <f t="array" ref="I224">INDEX('Rate Change Impact'!H:H, ROUNDUP(ROWS('Rate Change Impact'!$2:260)/36,0))</f>
        <v>0</v>
      </c>
      <c r="J224" s="95" cm="1">
        <f t="array" ref="J224">INDEX('Rate Change Impact'!I:I, ROUNDUP(ROWS('Rate Change Impact'!$2:260)/36,0))</f>
        <v>0</v>
      </c>
      <c r="K224" s="93">
        <f t="shared" si="43"/>
        <v>44957</v>
      </c>
      <c r="L224" s="94">
        <f t="shared" ca="1" si="44"/>
        <v>7</v>
      </c>
      <c r="M224" s="93">
        <f t="shared" ca="1" si="45"/>
        <v>44743</v>
      </c>
      <c r="N224">
        <f t="shared" ca="1" si="39"/>
        <v>2022</v>
      </c>
      <c r="O224">
        <f t="shared" ca="1" si="48"/>
        <v>7</v>
      </c>
      <c r="P224" s="74">
        <f t="shared" si="37"/>
        <v>0</v>
      </c>
      <c r="Q224" s="74">
        <f t="shared" si="38"/>
        <v>0</v>
      </c>
      <c r="R224">
        <f t="shared" ca="1" si="46"/>
        <v>1</v>
      </c>
      <c r="S224">
        <f t="shared" ca="1" si="40"/>
        <v>6</v>
      </c>
      <c r="T224">
        <f t="shared" ca="1" si="47"/>
        <v>12</v>
      </c>
      <c r="U224" s="73">
        <f t="shared" ca="1" si="41"/>
        <v>0</v>
      </c>
    </row>
    <row r="225" spans="1:21" x14ac:dyDescent="0.25">
      <c r="A225" s="106" t="str">
        <f t="shared" ca="1" si="42"/>
        <v>General_Tenant_2022_8</v>
      </c>
      <c r="B225" cm="1">
        <f t="array" ref="B225">INDEX('Rate Change Impact'!A:A, ROUNDUP(ROWS('Rate Change Impact'!$2:261)/36,0))</f>
        <v>7</v>
      </c>
      <c r="C225" t="str" cm="1">
        <f t="array" ref="C225">INDEX('Rate Change Impact'!B:B, ROUNDUP(ROWS('Rate Change Impact'!$2:261)/36,0))</f>
        <v>General</v>
      </c>
      <c r="D225" t="str" cm="1">
        <f t="array" ref="D225">INDEX('Rate Change Impact'!C:C, ROUNDUP(ROWS('Rate Change Impact'!$2:261)/36,0))</f>
        <v>Tenant</v>
      </c>
      <c r="E225" t="str" cm="1">
        <f t="array" ref="E225">INDEX('Rate Change Impact'!D:D, ROUNDUP(ROWS('Rate Change Impact'!$2:261)/36,0))</f>
        <v>CA</v>
      </c>
      <c r="F225" s="107" cm="1">
        <f t="array" ref="F225">INDEX('Rate Change Impact'!E:E, ROUNDUP(ROWS('Rate Change Impact'!$2:261)/36,0))</f>
        <v>44593</v>
      </c>
      <c r="G225" s="81" cm="1">
        <f t="array" ref="G225">INDEX('Rate Change Impact'!F:F, ROUNDUP(ROWS('Rate Change Impact'!$2:261)/36,0))</f>
        <v>178054492</v>
      </c>
      <c r="H225" s="81" cm="1">
        <f t="array" ref="H225">INDEX('Rate Change Impact'!G:G, ROUNDUP(ROWS('Rate Change Impact'!$2:261)/36,0))</f>
        <v>178054492</v>
      </c>
      <c r="I225" s="81" cm="1">
        <f t="array" ref="I225">INDEX('Rate Change Impact'!H:H, ROUNDUP(ROWS('Rate Change Impact'!$2:261)/36,0))</f>
        <v>0</v>
      </c>
      <c r="J225" s="95" cm="1">
        <f t="array" ref="J225">INDEX('Rate Change Impact'!I:I, ROUNDUP(ROWS('Rate Change Impact'!$2:261)/36,0))</f>
        <v>0</v>
      </c>
      <c r="K225" s="93">
        <f t="shared" si="43"/>
        <v>44957</v>
      </c>
      <c r="L225" s="94">
        <f t="shared" ca="1" si="44"/>
        <v>8</v>
      </c>
      <c r="M225" s="93">
        <f t="shared" ca="1" si="45"/>
        <v>44774</v>
      </c>
      <c r="N225">
        <f t="shared" ca="1" si="39"/>
        <v>2022</v>
      </c>
      <c r="O225">
        <f t="shared" ca="1" si="48"/>
        <v>8</v>
      </c>
      <c r="P225" s="74">
        <f t="shared" si="37"/>
        <v>0</v>
      </c>
      <c r="Q225" s="74">
        <f t="shared" si="38"/>
        <v>0</v>
      </c>
      <c r="R225">
        <f t="shared" ca="1" si="46"/>
        <v>1</v>
      </c>
      <c r="S225">
        <f t="shared" ca="1" si="40"/>
        <v>7</v>
      </c>
      <c r="T225">
        <f t="shared" ca="1" si="47"/>
        <v>12</v>
      </c>
      <c r="U225" s="73">
        <f t="shared" ca="1" si="41"/>
        <v>0</v>
      </c>
    </row>
    <row r="226" spans="1:21" x14ac:dyDescent="0.25">
      <c r="A226" s="106" t="str">
        <f t="shared" ca="1" si="42"/>
        <v>General_Tenant_2022_9</v>
      </c>
      <c r="B226" cm="1">
        <f t="array" ref="B226">INDEX('Rate Change Impact'!A:A, ROUNDUP(ROWS('Rate Change Impact'!$2:262)/36,0))</f>
        <v>7</v>
      </c>
      <c r="C226" t="str" cm="1">
        <f t="array" ref="C226">INDEX('Rate Change Impact'!B:B, ROUNDUP(ROWS('Rate Change Impact'!$2:262)/36,0))</f>
        <v>General</v>
      </c>
      <c r="D226" t="str" cm="1">
        <f t="array" ref="D226">INDEX('Rate Change Impact'!C:C, ROUNDUP(ROWS('Rate Change Impact'!$2:262)/36,0))</f>
        <v>Tenant</v>
      </c>
      <c r="E226" t="str" cm="1">
        <f t="array" ref="E226">INDEX('Rate Change Impact'!D:D, ROUNDUP(ROWS('Rate Change Impact'!$2:262)/36,0))</f>
        <v>CA</v>
      </c>
      <c r="F226" s="107" cm="1">
        <f t="array" ref="F226">INDEX('Rate Change Impact'!E:E, ROUNDUP(ROWS('Rate Change Impact'!$2:262)/36,0))</f>
        <v>44593</v>
      </c>
      <c r="G226" s="81" cm="1">
        <f t="array" ref="G226">INDEX('Rate Change Impact'!F:F, ROUNDUP(ROWS('Rate Change Impact'!$2:262)/36,0))</f>
        <v>178054492</v>
      </c>
      <c r="H226" s="81" cm="1">
        <f t="array" ref="H226">INDEX('Rate Change Impact'!G:G, ROUNDUP(ROWS('Rate Change Impact'!$2:262)/36,0))</f>
        <v>178054492</v>
      </c>
      <c r="I226" s="81" cm="1">
        <f t="array" ref="I226">INDEX('Rate Change Impact'!H:H, ROUNDUP(ROWS('Rate Change Impact'!$2:262)/36,0))</f>
        <v>0</v>
      </c>
      <c r="J226" s="95" cm="1">
        <f t="array" ref="J226">INDEX('Rate Change Impact'!I:I, ROUNDUP(ROWS('Rate Change Impact'!$2:262)/36,0))</f>
        <v>0</v>
      </c>
      <c r="K226" s="93">
        <f t="shared" si="43"/>
        <v>44957</v>
      </c>
      <c r="L226" s="94">
        <f t="shared" ca="1" si="44"/>
        <v>9</v>
      </c>
      <c r="M226" s="93">
        <f t="shared" ca="1" si="45"/>
        <v>44805</v>
      </c>
      <c r="N226">
        <f t="shared" ca="1" si="39"/>
        <v>2022</v>
      </c>
      <c r="O226">
        <f t="shared" ca="1" si="48"/>
        <v>9</v>
      </c>
      <c r="P226" s="74">
        <f t="shared" si="37"/>
        <v>0</v>
      </c>
      <c r="Q226" s="74">
        <f t="shared" si="38"/>
        <v>0</v>
      </c>
      <c r="R226">
        <f t="shared" ca="1" si="46"/>
        <v>1</v>
      </c>
      <c r="S226">
        <f t="shared" ca="1" si="40"/>
        <v>8</v>
      </c>
      <c r="T226">
        <f t="shared" ca="1" si="47"/>
        <v>12</v>
      </c>
      <c r="U226" s="73">
        <f t="shared" ca="1" si="41"/>
        <v>0</v>
      </c>
    </row>
    <row r="227" spans="1:21" x14ac:dyDescent="0.25">
      <c r="A227" s="106" t="str">
        <f t="shared" ca="1" si="42"/>
        <v>General_Tenant_2022_10</v>
      </c>
      <c r="B227" cm="1">
        <f t="array" ref="B227">INDEX('Rate Change Impact'!A:A, ROUNDUP(ROWS('Rate Change Impact'!$2:263)/36,0))</f>
        <v>7</v>
      </c>
      <c r="C227" t="str" cm="1">
        <f t="array" ref="C227">INDEX('Rate Change Impact'!B:B, ROUNDUP(ROWS('Rate Change Impact'!$2:263)/36,0))</f>
        <v>General</v>
      </c>
      <c r="D227" t="str" cm="1">
        <f t="array" ref="D227">INDEX('Rate Change Impact'!C:C, ROUNDUP(ROWS('Rate Change Impact'!$2:263)/36,0))</f>
        <v>Tenant</v>
      </c>
      <c r="E227" t="str" cm="1">
        <f t="array" ref="E227">INDEX('Rate Change Impact'!D:D, ROUNDUP(ROWS('Rate Change Impact'!$2:263)/36,0))</f>
        <v>CA</v>
      </c>
      <c r="F227" s="107" cm="1">
        <f t="array" ref="F227">INDEX('Rate Change Impact'!E:E, ROUNDUP(ROWS('Rate Change Impact'!$2:263)/36,0))</f>
        <v>44593</v>
      </c>
      <c r="G227" s="81" cm="1">
        <f t="array" ref="G227">INDEX('Rate Change Impact'!F:F, ROUNDUP(ROWS('Rate Change Impact'!$2:263)/36,0))</f>
        <v>178054492</v>
      </c>
      <c r="H227" s="81" cm="1">
        <f t="array" ref="H227">INDEX('Rate Change Impact'!G:G, ROUNDUP(ROWS('Rate Change Impact'!$2:263)/36,0))</f>
        <v>178054492</v>
      </c>
      <c r="I227" s="81" cm="1">
        <f t="array" ref="I227">INDEX('Rate Change Impact'!H:H, ROUNDUP(ROWS('Rate Change Impact'!$2:263)/36,0))</f>
        <v>0</v>
      </c>
      <c r="J227" s="95" cm="1">
        <f t="array" ref="J227">INDEX('Rate Change Impact'!I:I, ROUNDUP(ROWS('Rate Change Impact'!$2:263)/36,0))</f>
        <v>0</v>
      </c>
      <c r="K227" s="93">
        <f t="shared" si="43"/>
        <v>44957</v>
      </c>
      <c r="L227" s="94">
        <f t="shared" ca="1" si="44"/>
        <v>10</v>
      </c>
      <c r="M227" s="93">
        <f t="shared" ca="1" si="45"/>
        <v>44835</v>
      </c>
      <c r="N227">
        <f t="shared" ca="1" si="39"/>
        <v>2022</v>
      </c>
      <c r="O227">
        <f t="shared" ca="1" si="48"/>
        <v>10</v>
      </c>
      <c r="P227" s="74">
        <f t="shared" si="37"/>
        <v>0</v>
      </c>
      <c r="Q227" s="74">
        <f t="shared" si="38"/>
        <v>0</v>
      </c>
      <c r="R227">
        <f t="shared" ca="1" si="46"/>
        <v>1</v>
      </c>
      <c r="S227">
        <f t="shared" ca="1" si="40"/>
        <v>9</v>
      </c>
      <c r="T227">
        <f t="shared" ca="1" si="47"/>
        <v>12</v>
      </c>
      <c r="U227" s="73">
        <f t="shared" ca="1" si="41"/>
        <v>0</v>
      </c>
    </row>
    <row r="228" spans="1:21" x14ac:dyDescent="0.25">
      <c r="A228" s="106" t="str">
        <f t="shared" ca="1" si="42"/>
        <v>General_Tenant_2022_11</v>
      </c>
      <c r="B228" cm="1">
        <f t="array" ref="B228">INDEX('Rate Change Impact'!A:A, ROUNDUP(ROWS('Rate Change Impact'!$2:264)/36,0))</f>
        <v>7</v>
      </c>
      <c r="C228" t="str" cm="1">
        <f t="array" ref="C228">INDEX('Rate Change Impact'!B:B, ROUNDUP(ROWS('Rate Change Impact'!$2:264)/36,0))</f>
        <v>General</v>
      </c>
      <c r="D228" t="str" cm="1">
        <f t="array" ref="D228">INDEX('Rate Change Impact'!C:C, ROUNDUP(ROWS('Rate Change Impact'!$2:264)/36,0))</f>
        <v>Tenant</v>
      </c>
      <c r="E228" t="str" cm="1">
        <f t="array" ref="E228">INDEX('Rate Change Impact'!D:D, ROUNDUP(ROWS('Rate Change Impact'!$2:264)/36,0))</f>
        <v>CA</v>
      </c>
      <c r="F228" s="107" cm="1">
        <f t="array" ref="F228">INDEX('Rate Change Impact'!E:E, ROUNDUP(ROWS('Rate Change Impact'!$2:264)/36,0))</f>
        <v>44593</v>
      </c>
      <c r="G228" s="81" cm="1">
        <f t="array" ref="G228">INDEX('Rate Change Impact'!F:F, ROUNDUP(ROWS('Rate Change Impact'!$2:264)/36,0))</f>
        <v>178054492</v>
      </c>
      <c r="H228" s="81" cm="1">
        <f t="array" ref="H228">INDEX('Rate Change Impact'!G:G, ROUNDUP(ROWS('Rate Change Impact'!$2:264)/36,0))</f>
        <v>178054492</v>
      </c>
      <c r="I228" s="81" cm="1">
        <f t="array" ref="I228">INDEX('Rate Change Impact'!H:H, ROUNDUP(ROWS('Rate Change Impact'!$2:264)/36,0))</f>
        <v>0</v>
      </c>
      <c r="J228" s="95" cm="1">
        <f t="array" ref="J228">INDEX('Rate Change Impact'!I:I, ROUNDUP(ROWS('Rate Change Impact'!$2:264)/36,0))</f>
        <v>0</v>
      </c>
      <c r="K228" s="93">
        <f t="shared" si="43"/>
        <v>44957</v>
      </c>
      <c r="L228" s="94">
        <f t="shared" ca="1" si="44"/>
        <v>11</v>
      </c>
      <c r="M228" s="93">
        <f t="shared" ca="1" si="45"/>
        <v>44866</v>
      </c>
      <c r="N228">
        <f t="shared" ca="1" si="39"/>
        <v>2022</v>
      </c>
      <c r="O228">
        <f t="shared" ca="1" si="48"/>
        <v>11</v>
      </c>
      <c r="P228" s="74">
        <f t="shared" si="37"/>
        <v>0</v>
      </c>
      <c r="Q228" s="74">
        <f t="shared" si="38"/>
        <v>0</v>
      </c>
      <c r="R228">
        <f t="shared" ca="1" si="46"/>
        <v>1</v>
      </c>
      <c r="S228">
        <f t="shared" ca="1" si="40"/>
        <v>10</v>
      </c>
      <c r="T228">
        <f t="shared" ca="1" si="47"/>
        <v>12</v>
      </c>
      <c r="U228" s="73">
        <f t="shared" ca="1" si="41"/>
        <v>0</v>
      </c>
    </row>
    <row r="229" spans="1:21" x14ac:dyDescent="0.25">
      <c r="A229" s="106" t="str">
        <f t="shared" ca="1" si="42"/>
        <v>General_Tenant_2022_12</v>
      </c>
      <c r="B229" cm="1">
        <f t="array" ref="B229">INDEX('Rate Change Impact'!A:A, ROUNDUP(ROWS('Rate Change Impact'!$2:265)/36,0))</f>
        <v>7</v>
      </c>
      <c r="C229" t="str" cm="1">
        <f t="array" ref="C229">INDEX('Rate Change Impact'!B:B, ROUNDUP(ROWS('Rate Change Impact'!$2:265)/36,0))</f>
        <v>General</v>
      </c>
      <c r="D229" t="str" cm="1">
        <f t="array" ref="D229">INDEX('Rate Change Impact'!C:C, ROUNDUP(ROWS('Rate Change Impact'!$2:265)/36,0))</f>
        <v>Tenant</v>
      </c>
      <c r="E229" t="str" cm="1">
        <f t="array" ref="E229">INDEX('Rate Change Impact'!D:D, ROUNDUP(ROWS('Rate Change Impact'!$2:265)/36,0))</f>
        <v>CA</v>
      </c>
      <c r="F229" s="107" cm="1">
        <f t="array" ref="F229">INDEX('Rate Change Impact'!E:E, ROUNDUP(ROWS('Rate Change Impact'!$2:265)/36,0))</f>
        <v>44593</v>
      </c>
      <c r="G229" s="81" cm="1">
        <f t="array" ref="G229">INDEX('Rate Change Impact'!F:F, ROUNDUP(ROWS('Rate Change Impact'!$2:265)/36,0))</f>
        <v>178054492</v>
      </c>
      <c r="H229" s="81" cm="1">
        <f t="array" ref="H229">INDEX('Rate Change Impact'!G:G, ROUNDUP(ROWS('Rate Change Impact'!$2:265)/36,0))</f>
        <v>178054492</v>
      </c>
      <c r="I229" s="81" cm="1">
        <f t="array" ref="I229">INDEX('Rate Change Impact'!H:H, ROUNDUP(ROWS('Rate Change Impact'!$2:265)/36,0))</f>
        <v>0</v>
      </c>
      <c r="J229" s="95" cm="1">
        <f t="array" ref="J229">INDEX('Rate Change Impact'!I:I, ROUNDUP(ROWS('Rate Change Impact'!$2:265)/36,0))</f>
        <v>0</v>
      </c>
      <c r="K229" s="93">
        <f t="shared" si="43"/>
        <v>44957</v>
      </c>
      <c r="L229" s="94">
        <f t="shared" ca="1" si="44"/>
        <v>12</v>
      </c>
      <c r="M229" s="93">
        <f t="shared" ca="1" si="45"/>
        <v>44896</v>
      </c>
      <c r="N229">
        <f t="shared" ca="1" si="39"/>
        <v>2022</v>
      </c>
      <c r="O229">
        <f t="shared" ca="1" si="48"/>
        <v>12</v>
      </c>
      <c r="P229" s="74">
        <f t="shared" si="37"/>
        <v>0</v>
      </c>
      <c r="Q229" s="74">
        <f t="shared" si="38"/>
        <v>0</v>
      </c>
      <c r="R229">
        <f t="shared" ca="1" si="46"/>
        <v>1</v>
      </c>
      <c r="S229">
        <f t="shared" ca="1" si="40"/>
        <v>11</v>
      </c>
      <c r="T229">
        <f t="shared" ca="1" si="47"/>
        <v>12</v>
      </c>
      <c r="U229" s="73">
        <f t="shared" ca="1" si="41"/>
        <v>0</v>
      </c>
    </row>
    <row r="230" spans="1:21" x14ac:dyDescent="0.25">
      <c r="A230" s="106" t="str">
        <f t="shared" ca="1" si="42"/>
        <v>General_Tenant_2023_1</v>
      </c>
      <c r="B230" cm="1">
        <f t="array" ref="B230">INDEX('Rate Change Impact'!A:A, ROUNDUP(ROWS('Rate Change Impact'!$2:266)/36,0))</f>
        <v>7</v>
      </c>
      <c r="C230" t="str" cm="1">
        <f t="array" ref="C230">INDEX('Rate Change Impact'!B:B, ROUNDUP(ROWS('Rate Change Impact'!$2:266)/36,0))</f>
        <v>General</v>
      </c>
      <c r="D230" t="str" cm="1">
        <f t="array" ref="D230">INDEX('Rate Change Impact'!C:C, ROUNDUP(ROWS('Rate Change Impact'!$2:266)/36,0))</f>
        <v>Tenant</v>
      </c>
      <c r="E230" t="str" cm="1">
        <f t="array" ref="E230">INDEX('Rate Change Impact'!D:D, ROUNDUP(ROWS('Rate Change Impact'!$2:266)/36,0))</f>
        <v>CA</v>
      </c>
      <c r="F230" s="107" cm="1">
        <f t="array" ref="F230">INDEX('Rate Change Impact'!E:E, ROUNDUP(ROWS('Rate Change Impact'!$2:266)/36,0))</f>
        <v>44593</v>
      </c>
      <c r="G230" s="81" cm="1">
        <f t="array" ref="G230">INDEX('Rate Change Impact'!F:F, ROUNDUP(ROWS('Rate Change Impact'!$2:266)/36,0))</f>
        <v>178054492</v>
      </c>
      <c r="H230" s="81" cm="1">
        <f t="array" ref="H230">INDEX('Rate Change Impact'!G:G, ROUNDUP(ROWS('Rate Change Impact'!$2:266)/36,0))</f>
        <v>178054492</v>
      </c>
      <c r="I230" s="81" cm="1">
        <f t="array" ref="I230">INDEX('Rate Change Impact'!H:H, ROUNDUP(ROWS('Rate Change Impact'!$2:266)/36,0))</f>
        <v>0</v>
      </c>
      <c r="J230" s="95" cm="1">
        <f t="array" ref="J230">INDEX('Rate Change Impact'!I:I, ROUNDUP(ROWS('Rate Change Impact'!$2:266)/36,0))</f>
        <v>0</v>
      </c>
      <c r="K230" s="93">
        <f t="shared" si="43"/>
        <v>44957</v>
      </c>
      <c r="L230" s="94">
        <f t="shared" ca="1" si="44"/>
        <v>13</v>
      </c>
      <c r="M230" s="93">
        <f t="shared" ca="1" si="45"/>
        <v>44927</v>
      </c>
      <c r="N230">
        <f t="shared" ca="1" si="39"/>
        <v>2023</v>
      </c>
      <c r="O230">
        <f t="shared" ca="1" si="48"/>
        <v>1</v>
      </c>
      <c r="P230" s="74">
        <f t="shared" si="37"/>
        <v>0</v>
      </c>
      <c r="Q230" s="74">
        <f t="shared" si="38"/>
        <v>0</v>
      </c>
      <c r="R230">
        <f t="shared" ca="1" si="46"/>
        <v>1</v>
      </c>
      <c r="S230">
        <f t="shared" ca="1" si="40"/>
        <v>12</v>
      </c>
      <c r="T230">
        <f t="shared" ca="1" si="47"/>
        <v>12</v>
      </c>
      <c r="U230" s="73">
        <f t="shared" ca="1" si="41"/>
        <v>0</v>
      </c>
    </row>
    <row r="231" spans="1:21" x14ac:dyDescent="0.25">
      <c r="A231" s="106" t="str">
        <f t="shared" ca="1" si="42"/>
        <v>General_Tenant_2023_2</v>
      </c>
      <c r="B231" cm="1">
        <f t="array" ref="B231">INDEX('Rate Change Impact'!A:A, ROUNDUP(ROWS('Rate Change Impact'!$2:267)/36,0))</f>
        <v>7</v>
      </c>
      <c r="C231" t="str" cm="1">
        <f t="array" ref="C231">INDEX('Rate Change Impact'!B:B, ROUNDUP(ROWS('Rate Change Impact'!$2:267)/36,0))</f>
        <v>General</v>
      </c>
      <c r="D231" t="str" cm="1">
        <f t="array" ref="D231">INDEX('Rate Change Impact'!C:C, ROUNDUP(ROWS('Rate Change Impact'!$2:267)/36,0))</f>
        <v>Tenant</v>
      </c>
      <c r="E231" t="str" cm="1">
        <f t="array" ref="E231">INDEX('Rate Change Impact'!D:D, ROUNDUP(ROWS('Rate Change Impact'!$2:267)/36,0))</f>
        <v>CA</v>
      </c>
      <c r="F231" s="107" cm="1">
        <f t="array" ref="F231">INDEX('Rate Change Impact'!E:E, ROUNDUP(ROWS('Rate Change Impact'!$2:267)/36,0))</f>
        <v>44593</v>
      </c>
      <c r="G231" s="81" cm="1">
        <f t="array" ref="G231">INDEX('Rate Change Impact'!F:F, ROUNDUP(ROWS('Rate Change Impact'!$2:267)/36,0))</f>
        <v>178054492</v>
      </c>
      <c r="H231" s="81" cm="1">
        <f t="array" ref="H231">INDEX('Rate Change Impact'!G:G, ROUNDUP(ROWS('Rate Change Impact'!$2:267)/36,0))</f>
        <v>178054492</v>
      </c>
      <c r="I231" s="81" cm="1">
        <f t="array" ref="I231">INDEX('Rate Change Impact'!H:H, ROUNDUP(ROWS('Rate Change Impact'!$2:267)/36,0))</f>
        <v>0</v>
      </c>
      <c r="J231" s="95" cm="1">
        <f t="array" ref="J231">INDEX('Rate Change Impact'!I:I, ROUNDUP(ROWS('Rate Change Impact'!$2:267)/36,0))</f>
        <v>0</v>
      </c>
      <c r="K231" s="93">
        <f t="shared" si="43"/>
        <v>44957</v>
      </c>
      <c r="L231" s="94">
        <f t="shared" ca="1" si="44"/>
        <v>14</v>
      </c>
      <c r="M231" s="93">
        <f t="shared" ca="1" si="45"/>
        <v>44958</v>
      </c>
      <c r="N231">
        <f t="shared" ca="1" si="39"/>
        <v>2023</v>
      </c>
      <c r="O231">
        <f t="shared" ca="1" si="48"/>
        <v>2</v>
      </c>
      <c r="P231" s="74">
        <f t="shared" si="37"/>
        <v>0</v>
      </c>
      <c r="Q231" s="74">
        <f t="shared" si="38"/>
        <v>0</v>
      </c>
      <c r="R231">
        <f t="shared" ca="1" si="46"/>
        <v>0</v>
      </c>
      <c r="S231">
        <f t="shared" ca="1" si="40"/>
        <v>0</v>
      </c>
      <c r="T231">
        <f t="shared" ca="1" si="47"/>
        <v>12</v>
      </c>
      <c r="U231" s="73">
        <f t="shared" ca="1" si="41"/>
        <v>0</v>
      </c>
    </row>
    <row r="232" spans="1:21" x14ac:dyDescent="0.25">
      <c r="A232" s="106" t="str">
        <f t="shared" ca="1" si="42"/>
        <v>General_Tenant_2023_3</v>
      </c>
      <c r="B232" cm="1">
        <f t="array" ref="B232">INDEX('Rate Change Impact'!A:A, ROUNDUP(ROWS('Rate Change Impact'!$2:268)/36,0))</f>
        <v>7</v>
      </c>
      <c r="C232" t="str" cm="1">
        <f t="array" ref="C232">INDEX('Rate Change Impact'!B:B, ROUNDUP(ROWS('Rate Change Impact'!$2:268)/36,0))</f>
        <v>General</v>
      </c>
      <c r="D232" t="str" cm="1">
        <f t="array" ref="D232">INDEX('Rate Change Impact'!C:C, ROUNDUP(ROWS('Rate Change Impact'!$2:268)/36,0))</f>
        <v>Tenant</v>
      </c>
      <c r="E232" t="str" cm="1">
        <f t="array" ref="E232">INDEX('Rate Change Impact'!D:D, ROUNDUP(ROWS('Rate Change Impact'!$2:268)/36,0))</f>
        <v>CA</v>
      </c>
      <c r="F232" s="107" cm="1">
        <f t="array" ref="F232">INDEX('Rate Change Impact'!E:E, ROUNDUP(ROWS('Rate Change Impact'!$2:268)/36,0))</f>
        <v>44593</v>
      </c>
      <c r="G232" s="81" cm="1">
        <f t="array" ref="G232">INDEX('Rate Change Impact'!F:F, ROUNDUP(ROWS('Rate Change Impact'!$2:268)/36,0))</f>
        <v>178054492</v>
      </c>
      <c r="H232" s="81" cm="1">
        <f t="array" ref="H232">INDEX('Rate Change Impact'!G:G, ROUNDUP(ROWS('Rate Change Impact'!$2:268)/36,0))</f>
        <v>178054492</v>
      </c>
      <c r="I232" s="81" cm="1">
        <f t="array" ref="I232">INDEX('Rate Change Impact'!H:H, ROUNDUP(ROWS('Rate Change Impact'!$2:268)/36,0))</f>
        <v>0</v>
      </c>
      <c r="J232" s="95" cm="1">
        <f t="array" ref="J232">INDEX('Rate Change Impact'!I:I, ROUNDUP(ROWS('Rate Change Impact'!$2:268)/36,0))</f>
        <v>0</v>
      </c>
      <c r="K232" s="93">
        <f t="shared" si="43"/>
        <v>44957</v>
      </c>
      <c r="L232" s="94">
        <f t="shared" ca="1" si="44"/>
        <v>15</v>
      </c>
      <c r="M232" s="93">
        <f t="shared" ca="1" si="45"/>
        <v>44986</v>
      </c>
      <c r="N232">
        <f t="shared" ca="1" si="39"/>
        <v>2023</v>
      </c>
      <c r="O232">
        <f t="shared" ca="1" si="48"/>
        <v>3</v>
      </c>
      <c r="P232" s="74">
        <f t="shared" si="37"/>
        <v>0</v>
      </c>
      <c r="Q232" s="74">
        <f t="shared" si="38"/>
        <v>0</v>
      </c>
      <c r="R232">
        <f t="shared" ca="1" si="46"/>
        <v>0</v>
      </c>
      <c r="S232">
        <f t="shared" ca="1" si="40"/>
        <v>0</v>
      </c>
      <c r="T232">
        <f t="shared" ca="1" si="47"/>
        <v>12</v>
      </c>
      <c r="U232" s="73">
        <f t="shared" ca="1" si="41"/>
        <v>0</v>
      </c>
    </row>
    <row r="233" spans="1:21" x14ac:dyDescent="0.25">
      <c r="A233" s="106" t="str">
        <f t="shared" ca="1" si="42"/>
        <v>General_Tenant_2023_4</v>
      </c>
      <c r="B233" cm="1">
        <f t="array" ref="B233">INDEX('Rate Change Impact'!A:A, ROUNDUP(ROWS('Rate Change Impact'!$2:269)/36,0))</f>
        <v>7</v>
      </c>
      <c r="C233" t="str" cm="1">
        <f t="array" ref="C233">INDEX('Rate Change Impact'!B:B, ROUNDUP(ROWS('Rate Change Impact'!$2:269)/36,0))</f>
        <v>General</v>
      </c>
      <c r="D233" t="str" cm="1">
        <f t="array" ref="D233">INDEX('Rate Change Impact'!C:C, ROUNDUP(ROWS('Rate Change Impact'!$2:269)/36,0))</f>
        <v>Tenant</v>
      </c>
      <c r="E233" t="str" cm="1">
        <f t="array" ref="E233">INDEX('Rate Change Impact'!D:D, ROUNDUP(ROWS('Rate Change Impact'!$2:269)/36,0))</f>
        <v>CA</v>
      </c>
      <c r="F233" s="107" cm="1">
        <f t="array" ref="F233">INDEX('Rate Change Impact'!E:E, ROUNDUP(ROWS('Rate Change Impact'!$2:269)/36,0))</f>
        <v>44593</v>
      </c>
      <c r="G233" s="81" cm="1">
        <f t="array" ref="G233">INDEX('Rate Change Impact'!F:F, ROUNDUP(ROWS('Rate Change Impact'!$2:269)/36,0))</f>
        <v>178054492</v>
      </c>
      <c r="H233" s="81" cm="1">
        <f t="array" ref="H233">INDEX('Rate Change Impact'!G:G, ROUNDUP(ROWS('Rate Change Impact'!$2:269)/36,0))</f>
        <v>178054492</v>
      </c>
      <c r="I233" s="81" cm="1">
        <f t="array" ref="I233">INDEX('Rate Change Impact'!H:H, ROUNDUP(ROWS('Rate Change Impact'!$2:269)/36,0))</f>
        <v>0</v>
      </c>
      <c r="J233" s="95" cm="1">
        <f t="array" ref="J233">INDEX('Rate Change Impact'!I:I, ROUNDUP(ROWS('Rate Change Impact'!$2:269)/36,0))</f>
        <v>0</v>
      </c>
      <c r="K233" s="93">
        <f t="shared" si="43"/>
        <v>44957</v>
      </c>
      <c r="L233" s="94">
        <f t="shared" ca="1" si="44"/>
        <v>16</v>
      </c>
      <c r="M233" s="93">
        <f t="shared" ca="1" si="45"/>
        <v>45017</v>
      </c>
      <c r="N233">
        <f t="shared" ca="1" si="39"/>
        <v>2023</v>
      </c>
      <c r="O233">
        <f t="shared" ca="1" si="48"/>
        <v>4</v>
      </c>
      <c r="P233" s="74">
        <f t="shared" si="37"/>
        <v>0</v>
      </c>
      <c r="Q233" s="74">
        <f t="shared" si="38"/>
        <v>0</v>
      </c>
      <c r="R233">
        <f t="shared" ca="1" si="46"/>
        <v>0</v>
      </c>
      <c r="S233">
        <f t="shared" ca="1" si="40"/>
        <v>0</v>
      </c>
      <c r="T233">
        <f t="shared" ca="1" si="47"/>
        <v>12</v>
      </c>
      <c r="U233" s="73">
        <f t="shared" ca="1" si="41"/>
        <v>0</v>
      </c>
    </row>
    <row r="234" spans="1:21" x14ac:dyDescent="0.25">
      <c r="A234" s="106" t="str">
        <f t="shared" ca="1" si="42"/>
        <v>General_Tenant_2023_5</v>
      </c>
      <c r="B234" cm="1">
        <f t="array" ref="B234">INDEX('Rate Change Impact'!A:A, ROUNDUP(ROWS('Rate Change Impact'!$2:270)/36,0))</f>
        <v>7</v>
      </c>
      <c r="C234" t="str" cm="1">
        <f t="array" ref="C234">INDEX('Rate Change Impact'!B:B, ROUNDUP(ROWS('Rate Change Impact'!$2:270)/36,0))</f>
        <v>General</v>
      </c>
      <c r="D234" t="str" cm="1">
        <f t="array" ref="D234">INDEX('Rate Change Impact'!C:C, ROUNDUP(ROWS('Rate Change Impact'!$2:270)/36,0))</f>
        <v>Tenant</v>
      </c>
      <c r="E234" t="str" cm="1">
        <f t="array" ref="E234">INDEX('Rate Change Impact'!D:D, ROUNDUP(ROWS('Rate Change Impact'!$2:270)/36,0))</f>
        <v>CA</v>
      </c>
      <c r="F234" s="107" cm="1">
        <f t="array" ref="F234">INDEX('Rate Change Impact'!E:E, ROUNDUP(ROWS('Rate Change Impact'!$2:270)/36,0))</f>
        <v>44593</v>
      </c>
      <c r="G234" s="81" cm="1">
        <f t="array" ref="G234">INDEX('Rate Change Impact'!F:F, ROUNDUP(ROWS('Rate Change Impact'!$2:270)/36,0))</f>
        <v>178054492</v>
      </c>
      <c r="H234" s="81" cm="1">
        <f t="array" ref="H234">INDEX('Rate Change Impact'!G:G, ROUNDUP(ROWS('Rate Change Impact'!$2:270)/36,0))</f>
        <v>178054492</v>
      </c>
      <c r="I234" s="81" cm="1">
        <f t="array" ref="I234">INDEX('Rate Change Impact'!H:H, ROUNDUP(ROWS('Rate Change Impact'!$2:270)/36,0))</f>
        <v>0</v>
      </c>
      <c r="J234" s="95" cm="1">
        <f t="array" ref="J234">INDEX('Rate Change Impact'!I:I, ROUNDUP(ROWS('Rate Change Impact'!$2:270)/36,0))</f>
        <v>0</v>
      </c>
      <c r="K234" s="93">
        <f t="shared" si="43"/>
        <v>44957</v>
      </c>
      <c r="L234" s="94">
        <f t="shared" ca="1" si="44"/>
        <v>17</v>
      </c>
      <c r="M234" s="93">
        <f t="shared" ca="1" si="45"/>
        <v>45047</v>
      </c>
      <c r="N234">
        <f t="shared" ca="1" si="39"/>
        <v>2023</v>
      </c>
      <c r="O234">
        <f t="shared" ca="1" si="48"/>
        <v>5</v>
      </c>
      <c r="P234" s="74">
        <f t="shared" si="37"/>
        <v>0</v>
      </c>
      <c r="Q234" s="74">
        <f t="shared" si="38"/>
        <v>0</v>
      </c>
      <c r="R234">
        <f t="shared" ca="1" si="46"/>
        <v>0</v>
      </c>
      <c r="S234">
        <f t="shared" ca="1" si="40"/>
        <v>0</v>
      </c>
      <c r="T234">
        <f t="shared" ca="1" si="47"/>
        <v>12</v>
      </c>
      <c r="U234" s="73">
        <f t="shared" ca="1" si="41"/>
        <v>0</v>
      </c>
    </row>
    <row r="235" spans="1:21" x14ac:dyDescent="0.25">
      <c r="A235" s="106" t="str">
        <f t="shared" ca="1" si="42"/>
        <v>General_Tenant_2023_6</v>
      </c>
      <c r="B235" cm="1">
        <f t="array" ref="B235">INDEX('Rate Change Impact'!A:A, ROUNDUP(ROWS('Rate Change Impact'!$2:271)/36,0))</f>
        <v>7</v>
      </c>
      <c r="C235" t="str" cm="1">
        <f t="array" ref="C235">INDEX('Rate Change Impact'!B:B, ROUNDUP(ROWS('Rate Change Impact'!$2:271)/36,0))</f>
        <v>General</v>
      </c>
      <c r="D235" t="str" cm="1">
        <f t="array" ref="D235">INDEX('Rate Change Impact'!C:C, ROUNDUP(ROWS('Rate Change Impact'!$2:271)/36,0))</f>
        <v>Tenant</v>
      </c>
      <c r="E235" t="str" cm="1">
        <f t="array" ref="E235">INDEX('Rate Change Impact'!D:D, ROUNDUP(ROWS('Rate Change Impact'!$2:271)/36,0))</f>
        <v>CA</v>
      </c>
      <c r="F235" s="107" cm="1">
        <f t="array" ref="F235">INDEX('Rate Change Impact'!E:E, ROUNDUP(ROWS('Rate Change Impact'!$2:271)/36,0))</f>
        <v>44593</v>
      </c>
      <c r="G235" s="81" cm="1">
        <f t="array" ref="G235">INDEX('Rate Change Impact'!F:F, ROUNDUP(ROWS('Rate Change Impact'!$2:271)/36,0))</f>
        <v>178054492</v>
      </c>
      <c r="H235" s="81" cm="1">
        <f t="array" ref="H235">INDEX('Rate Change Impact'!G:G, ROUNDUP(ROWS('Rate Change Impact'!$2:271)/36,0))</f>
        <v>178054492</v>
      </c>
      <c r="I235" s="81" cm="1">
        <f t="array" ref="I235">INDEX('Rate Change Impact'!H:H, ROUNDUP(ROWS('Rate Change Impact'!$2:271)/36,0))</f>
        <v>0</v>
      </c>
      <c r="J235" s="95" cm="1">
        <f t="array" ref="J235">INDEX('Rate Change Impact'!I:I, ROUNDUP(ROWS('Rate Change Impact'!$2:271)/36,0))</f>
        <v>0</v>
      </c>
      <c r="K235" s="93">
        <f t="shared" si="43"/>
        <v>44957</v>
      </c>
      <c r="L235" s="94">
        <f t="shared" ca="1" si="44"/>
        <v>18</v>
      </c>
      <c r="M235" s="93">
        <f t="shared" ca="1" si="45"/>
        <v>45078</v>
      </c>
      <c r="N235">
        <f t="shared" ca="1" si="39"/>
        <v>2023</v>
      </c>
      <c r="O235">
        <f t="shared" ca="1" si="48"/>
        <v>6</v>
      </c>
      <c r="P235" s="74">
        <f t="shared" si="37"/>
        <v>0</v>
      </c>
      <c r="Q235" s="74">
        <f t="shared" si="38"/>
        <v>0</v>
      </c>
      <c r="R235">
        <f t="shared" ca="1" si="46"/>
        <v>0</v>
      </c>
      <c r="S235">
        <f t="shared" ca="1" si="40"/>
        <v>0</v>
      </c>
      <c r="T235">
        <f t="shared" ca="1" si="47"/>
        <v>12</v>
      </c>
      <c r="U235" s="73">
        <f t="shared" ca="1" si="41"/>
        <v>0</v>
      </c>
    </row>
    <row r="236" spans="1:21" x14ac:dyDescent="0.25">
      <c r="A236" s="106" t="str">
        <f t="shared" ca="1" si="42"/>
        <v>General_Tenant_2023_7</v>
      </c>
      <c r="B236" cm="1">
        <f t="array" ref="B236">INDEX('Rate Change Impact'!A:A, ROUNDUP(ROWS('Rate Change Impact'!$2:272)/36,0))</f>
        <v>7</v>
      </c>
      <c r="C236" t="str" cm="1">
        <f t="array" ref="C236">INDEX('Rate Change Impact'!B:B, ROUNDUP(ROWS('Rate Change Impact'!$2:272)/36,0))</f>
        <v>General</v>
      </c>
      <c r="D236" t="str" cm="1">
        <f t="array" ref="D236">INDEX('Rate Change Impact'!C:C, ROUNDUP(ROWS('Rate Change Impact'!$2:272)/36,0))</f>
        <v>Tenant</v>
      </c>
      <c r="E236" t="str" cm="1">
        <f t="array" ref="E236">INDEX('Rate Change Impact'!D:D, ROUNDUP(ROWS('Rate Change Impact'!$2:272)/36,0))</f>
        <v>CA</v>
      </c>
      <c r="F236" s="107" cm="1">
        <f t="array" ref="F236">INDEX('Rate Change Impact'!E:E, ROUNDUP(ROWS('Rate Change Impact'!$2:272)/36,0))</f>
        <v>44593</v>
      </c>
      <c r="G236" s="81" cm="1">
        <f t="array" ref="G236">INDEX('Rate Change Impact'!F:F, ROUNDUP(ROWS('Rate Change Impact'!$2:272)/36,0))</f>
        <v>178054492</v>
      </c>
      <c r="H236" s="81" cm="1">
        <f t="array" ref="H236">INDEX('Rate Change Impact'!G:G, ROUNDUP(ROWS('Rate Change Impact'!$2:272)/36,0))</f>
        <v>178054492</v>
      </c>
      <c r="I236" s="81" cm="1">
        <f t="array" ref="I236">INDEX('Rate Change Impact'!H:H, ROUNDUP(ROWS('Rate Change Impact'!$2:272)/36,0))</f>
        <v>0</v>
      </c>
      <c r="J236" s="95" cm="1">
        <f t="array" ref="J236">INDEX('Rate Change Impact'!I:I, ROUNDUP(ROWS('Rate Change Impact'!$2:272)/36,0))</f>
        <v>0</v>
      </c>
      <c r="K236" s="93">
        <f t="shared" si="43"/>
        <v>44957</v>
      </c>
      <c r="L236" s="94">
        <f t="shared" ca="1" si="44"/>
        <v>19</v>
      </c>
      <c r="M236" s="93">
        <f t="shared" ca="1" si="45"/>
        <v>45108</v>
      </c>
      <c r="N236">
        <f t="shared" ca="1" si="39"/>
        <v>2023</v>
      </c>
      <c r="O236">
        <f t="shared" ca="1" si="48"/>
        <v>7</v>
      </c>
      <c r="P236" s="74">
        <f t="shared" si="37"/>
        <v>0</v>
      </c>
      <c r="Q236" s="74">
        <f t="shared" si="38"/>
        <v>0</v>
      </c>
      <c r="R236">
        <f t="shared" ca="1" si="46"/>
        <v>0</v>
      </c>
      <c r="S236">
        <f t="shared" ca="1" si="40"/>
        <v>0</v>
      </c>
      <c r="T236">
        <f t="shared" ca="1" si="47"/>
        <v>12</v>
      </c>
      <c r="U236" s="73">
        <f t="shared" ca="1" si="41"/>
        <v>0</v>
      </c>
    </row>
    <row r="237" spans="1:21" x14ac:dyDescent="0.25">
      <c r="A237" s="106" t="str">
        <f t="shared" ca="1" si="42"/>
        <v>General_Tenant_2023_8</v>
      </c>
      <c r="B237" cm="1">
        <f t="array" ref="B237">INDEX('Rate Change Impact'!A:A, ROUNDUP(ROWS('Rate Change Impact'!$2:273)/36,0))</f>
        <v>7</v>
      </c>
      <c r="C237" t="str" cm="1">
        <f t="array" ref="C237">INDEX('Rate Change Impact'!B:B, ROUNDUP(ROWS('Rate Change Impact'!$2:273)/36,0))</f>
        <v>General</v>
      </c>
      <c r="D237" t="str" cm="1">
        <f t="array" ref="D237">INDEX('Rate Change Impact'!C:C, ROUNDUP(ROWS('Rate Change Impact'!$2:273)/36,0))</f>
        <v>Tenant</v>
      </c>
      <c r="E237" t="str" cm="1">
        <f t="array" ref="E237">INDEX('Rate Change Impact'!D:D, ROUNDUP(ROWS('Rate Change Impact'!$2:273)/36,0))</f>
        <v>CA</v>
      </c>
      <c r="F237" s="107" cm="1">
        <f t="array" ref="F237">INDEX('Rate Change Impact'!E:E, ROUNDUP(ROWS('Rate Change Impact'!$2:273)/36,0))</f>
        <v>44593</v>
      </c>
      <c r="G237" s="81" cm="1">
        <f t="array" ref="G237">INDEX('Rate Change Impact'!F:F, ROUNDUP(ROWS('Rate Change Impact'!$2:273)/36,0))</f>
        <v>178054492</v>
      </c>
      <c r="H237" s="81" cm="1">
        <f t="array" ref="H237">INDEX('Rate Change Impact'!G:G, ROUNDUP(ROWS('Rate Change Impact'!$2:273)/36,0))</f>
        <v>178054492</v>
      </c>
      <c r="I237" s="81" cm="1">
        <f t="array" ref="I237">INDEX('Rate Change Impact'!H:H, ROUNDUP(ROWS('Rate Change Impact'!$2:273)/36,0))</f>
        <v>0</v>
      </c>
      <c r="J237" s="95" cm="1">
        <f t="array" ref="J237">INDEX('Rate Change Impact'!I:I, ROUNDUP(ROWS('Rate Change Impact'!$2:273)/36,0))</f>
        <v>0</v>
      </c>
      <c r="K237" s="93">
        <f t="shared" si="43"/>
        <v>44957</v>
      </c>
      <c r="L237" s="94">
        <f t="shared" ca="1" si="44"/>
        <v>20</v>
      </c>
      <c r="M237" s="93">
        <f t="shared" ca="1" si="45"/>
        <v>45139</v>
      </c>
      <c r="N237">
        <f t="shared" ca="1" si="39"/>
        <v>2023</v>
      </c>
      <c r="O237">
        <f t="shared" ca="1" si="48"/>
        <v>8</v>
      </c>
      <c r="P237" s="74">
        <f t="shared" si="37"/>
        <v>0</v>
      </c>
      <c r="Q237" s="74">
        <f t="shared" si="38"/>
        <v>0</v>
      </c>
      <c r="R237">
        <f t="shared" ca="1" si="46"/>
        <v>0</v>
      </c>
      <c r="S237">
        <f t="shared" ca="1" si="40"/>
        <v>0</v>
      </c>
      <c r="T237">
        <f t="shared" ca="1" si="47"/>
        <v>12</v>
      </c>
      <c r="U237" s="73">
        <f t="shared" ca="1" si="41"/>
        <v>0</v>
      </c>
    </row>
    <row r="238" spans="1:21" x14ac:dyDescent="0.25">
      <c r="A238" s="106" t="str">
        <f t="shared" ca="1" si="42"/>
        <v>General_Tenant_2023_9</v>
      </c>
      <c r="B238" cm="1">
        <f t="array" ref="B238">INDEX('Rate Change Impact'!A:A, ROUNDUP(ROWS('Rate Change Impact'!$2:274)/36,0))</f>
        <v>7</v>
      </c>
      <c r="C238" t="str" cm="1">
        <f t="array" ref="C238">INDEX('Rate Change Impact'!B:B, ROUNDUP(ROWS('Rate Change Impact'!$2:274)/36,0))</f>
        <v>General</v>
      </c>
      <c r="D238" t="str" cm="1">
        <f t="array" ref="D238">INDEX('Rate Change Impact'!C:C, ROUNDUP(ROWS('Rate Change Impact'!$2:274)/36,0))</f>
        <v>Tenant</v>
      </c>
      <c r="E238" t="str" cm="1">
        <f t="array" ref="E238">INDEX('Rate Change Impact'!D:D, ROUNDUP(ROWS('Rate Change Impact'!$2:274)/36,0))</f>
        <v>CA</v>
      </c>
      <c r="F238" s="107" cm="1">
        <f t="array" ref="F238">INDEX('Rate Change Impact'!E:E, ROUNDUP(ROWS('Rate Change Impact'!$2:274)/36,0))</f>
        <v>44593</v>
      </c>
      <c r="G238" s="81" cm="1">
        <f t="array" ref="G238">INDEX('Rate Change Impact'!F:F, ROUNDUP(ROWS('Rate Change Impact'!$2:274)/36,0))</f>
        <v>178054492</v>
      </c>
      <c r="H238" s="81" cm="1">
        <f t="array" ref="H238">INDEX('Rate Change Impact'!G:G, ROUNDUP(ROWS('Rate Change Impact'!$2:274)/36,0))</f>
        <v>178054492</v>
      </c>
      <c r="I238" s="81" cm="1">
        <f t="array" ref="I238">INDEX('Rate Change Impact'!H:H, ROUNDUP(ROWS('Rate Change Impact'!$2:274)/36,0))</f>
        <v>0</v>
      </c>
      <c r="J238" s="95" cm="1">
        <f t="array" ref="J238">INDEX('Rate Change Impact'!I:I, ROUNDUP(ROWS('Rate Change Impact'!$2:274)/36,0))</f>
        <v>0</v>
      </c>
      <c r="K238" s="93">
        <f t="shared" si="43"/>
        <v>44957</v>
      </c>
      <c r="L238" s="94">
        <f t="shared" ca="1" si="44"/>
        <v>21</v>
      </c>
      <c r="M238" s="93">
        <f t="shared" ca="1" si="45"/>
        <v>45170</v>
      </c>
      <c r="N238">
        <f t="shared" ca="1" si="39"/>
        <v>2023</v>
      </c>
      <c r="O238">
        <f t="shared" ca="1" si="48"/>
        <v>9</v>
      </c>
      <c r="P238" s="74">
        <f t="shared" si="37"/>
        <v>0</v>
      </c>
      <c r="Q238" s="74">
        <f t="shared" si="38"/>
        <v>0</v>
      </c>
      <c r="R238">
        <f t="shared" ca="1" si="46"/>
        <v>0</v>
      </c>
      <c r="S238">
        <f t="shared" ca="1" si="40"/>
        <v>0</v>
      </c>
      <c r="T238">
        <f t="shared" ca="1" si="47"/>
        <v>12</v>
      </c>
      <c r="U238" s="73">
        <f t="shared" ca="1" si="41"/>
        <v>0</v>
      </c>
    </row>
    <row r="239" spans="1:21" x14ac:dyDescent="0.25">
      <c r="A239" s="106" t="str">
        <f t="shared" ca="1" si="42"/>
        <v>General_Tenant_2023_10</v>
      </c>
      <c r="B239" cm="1">
        <f t="array" ref="B239">INDEX('Rate Change Impact'!A:A, ROUNDUP(ROWS('Rate Change Impact'!$2:275)/36,0))</f>
        <v>7</v>
      </c>
      <c r="C239" t="str" cm="1">
        <f t="array" ref="C239">INDEX('Rate Change Impact'!B:B, ROUNDUP(ROWS('Rate Change Impact'!$2:275)/36,0))</f>
        <v>General</v>
      </c>
      <c r="D239" t="str" cm="1">
        <f t="array" ref="D239">INDEX('Rate Change Impact'!C:C, ROUNDUP(ROWS('Rate Change Impact'!$2:275)/36,0))</f>
        <v>Tenant</v>
      </c>
      <c r="E239" t="str" cm="1">
        <f t="array" ref="E239">INDEX('Rate Change Impact'!D:D, ROUNDUP(ROWS('Rate Change Impact'!$2:275)/36,0))</f>
        <v>CA</v>
      </c>
      <c r="F239" s="107" cm="1">
        <f t="array" ref="F239">INDEX('Rate Change Impact'!E:E, ROUNDUP(ROWS('Rate Change Impact'!$2:275)/36,0))</f>
        <v>44593</v>
      </c>
      <c r="G239" s="81" cm="1">
        <f t="array" ref="G239">INDEX('Rate Change Impact'!F:F, ROUNDUP(ROWS('Rate Change Impact'!$2:275)/36,0))</f>
        <v>178054492</v>
      </c>
      <c r="H239" s="81" cm="1">
        <f t="array" ref="H239">INDEX('Rate Change Impact'!G:G, ROUNDUP(ROWS('Rate Change Impact'!$2:275)/36,0))</f>
        <v>178054492</v>
      </c>
      <c r="I239" s="81" cm="1">
        <f t="array" ref="I239">INDEX('Rate Change Impact'!H:H, ROUNDUP(ROWS('Rate Change Impact'!$2:275)/36,0))</f>
        <v>0</v>
      </c>
      <c r="J239" s="95" cm="1">
        <f t="array" ref="J239">INDEX('Rate Change Impact'!I:I, ROUNDUP(ROWS('Rate Change Impact'!$2:275)/36,0))</f>
        <v>0</v>
      </c>
      <c r="K239" s="93">
        <f t="shared" si="43"/>
        <v>44957</v>
      </c>
      <c r="L239" s="94">
        <f t="shared" ca="1" si="44"/>
        <v>22</v>
      </c>
      <c r="M239" s="93">
        <f t="shared" ca="1" si="45"/>
        <v>45200</v>
      </c>
      <c r="N239">
        <f t="shared" ca="1" si="39"/>
        <v>2023</v>
      </c>
      <c r="O239">
        <f t="shared" ca="1" si="48"/>
        <v>10</v>
      </c>
      <c r="P239" s="74">
        <f t="shared" si="37"/>
        <v>0</v>
      </c>
      <c r="Q239" s="74">
        <f t="shared" si="38"/>
        <v>0</v>
      </c>
      <c r="R239">
        <f t="shared" ca="1" si="46"/>
        <v>0</v>
      </c>
      <c r="S239">
        <f t="shared" ca="1" si="40"/>
        <v>0</v>
      </c>
      <c r="T239">
        <f t="shared" ca="1" si="47"/>
        <v>12</v>
      </c>
      <c r="U239" s="73">
        <f t="shared" ca="1" si="41"/>
        <v>0</v>
      </c>
    </row>
    <row r="240" spans="1:21" x14ac:dyDescent="0.25">
      <c r="A240" s="106" t="str">
        <f t="shared" ca="1" si="42"/>
        <v>General_Tenant_2023_11</v>
      </c>
      <c r="B240" cm="1">
        <f t="array" ref="B240">INDEX('Rate Change Impact'!A:A, ROUNDUP(ROWS('Rate Change Impact'!$2:276)/36,0))</f>
        <v>7</v>
      </c>
      <c r="C240" t="str" cm="1">
        <f t="array" ref="C240">INDEX('Rate Change Impact'!B:B, ROUNDUP(ROWS('Rate Change Impact'!$2:276)/36,0))</f>
        <v>General</v>
      </c>
      <c r="D240" t="str" cm="1">
        <f t="array" ref="D240">INDEX('Rate Change Impact'!C:C, ROUNDUP(ROWS('Rate Change Impact'!$2:276)/36,0))</f>
        <v>Tenant</v>
      </c>
      <c r="E240" t="str" cm="1">
        <f t="array" ref="E240">INDEX('Rate Change Impact'!D:D, ROUNDUP(ROWS('Rate Change Impact'!$2:276)/36,0))</f>
        <v>CA</v>
      </c>
      <c r="F240" s="107" cm="1">
        <f t="array" ref="F240">INDEX('Rate Change Impact'!E:E, ROUNDUP(ROWS('Rate Change Impact'!$2:276)/36,0))</f>
        <v>44593</v>
      </c>
      <c r="G240" s="81" cm="1">
        <f t="array" ref="G240">INDEX('Rate Change Impact'!F:F, ROUNDUP(ROWS('Rate Change Impact'!$2:276)/36,0))</f>
        <v>178054492</v>
      </c>
      <c r="H240" s="81" cm="1">
        <f t="array" ref="H240">INDEX('Rate Change Impact'!G:G, ROUNDUP(ROWS('Rate Change Impact'!$2:276)/36,0))</f>
        <v>178054492</v>
      </c>
      <c r="I240" s="81" cm="1">
        <f t="array" ref="I240">INDEX('Rate Change Impact'!H:H, ROUNDUP(ROWS('Rate Change Impact'!$2:276)/36,0))</f>
        <v>0</v>
      </c>
      <c r="J240" s="95" cm="1">
        <f t="array" ref="J240">INDEX('Rate Change Impact'!I:I, ROUNDUP(ROWS('Rate Change Impact'!$2:276)/36,0))</f>
        <v>0</v>
      </c>
      <c r="K240" s="93">
        <f t="shared" si="43"/>
        <v>44957</v>
      </c>
      <c r="L240" s="94">
        <f t="shared" ca="1" si="44"/>
        <v>23</v>
      </c>
      <c r="M240" s="93">
        <f t="shared" ca="1" si="45"/>
        <v>45231</v>
      </c>
      <c r="N240">
        <f t="shared" ca="1" si="39"/>
        <v>2023</v>
      </c>
      <c r="O240">
        <f t="shared" ca="1" si="48"/>
        <v>11</v>
      </c>
      <c r="P240" s="74">
        <f t="shared" si="37"/>
        <v>0</v>
      </c>
      <c r="Q240" s="74">
        <f t="shared" si="38"/>
        <v>0</v>
      </c>
      <c r="R240">
        <f t="shared" ca="1" si="46"/>
        <v>0</v>
      </c>
      <c r="S240">
        <f t="shared" ca="1" si="40"/>
        <v>0</v>
      </c>
      <c r="T240">
        <f t="shared" ca="1" si="47"/>
        <v>12</v>
      </c>
      <c r="U240" s="73">
        <f t="shared" ca="1" si="41"/>
        <v>0</v>
      </c>
    </row>
    <row r="241" spans="1:21" x14ac:dyDescent="0.25">
      <c r="A241" s="106" t="str">
        <f t="shared" ca="1" si="42"/>
        <v>General_Tenant_2023_12</v>
      </c>
      <c r="B241" cm="1">
        <f t="array" ref="B241">INDEX('Rate Change Impact'!A:A, ROUNDUP(ROWS('Rate Change Impact'!$2:277)/36,0))</f>
        <v>7</v>
      </c>
      <c r="C241" t="str" cm="1">
        <f t="array" ref="C241">INDEX('Rate Change Impact'!B:B, ROUNDUP(ROWS('Rate Change Impact'!$2:277)/36,0))</f>
        <v>General</v>
      </c>
      <c r="D241" t="str" cm="1">
        <f t="array" ref="D241">INDEX('Rate Change Impact'!C:C, ROUNDUP(ROWS('Rate Change Impact'!$2:277)/36,0))</f>
        <v>Tenant</v>
      </c>
      <c r="E241" t="str" cm="1">
        <f t="array" ref="E241">INDEX('Rate Change Impact'!D:D, ROUNDUP(ROWS('Rate Change Impact'!$2:277)/36,0))</f>
        <v>CA</v>
      </c>
      <c r="F241" s="107" cm="1">
        <f t="array" ref="F241">INDEX('Rate Change Impact'!E:E, ROUNDUP(ROWS('Rate Change Impact'!$2:277)/36,0))</f>
        <v>44593</v>
      </c>
      <c r="G241" s="81" cm="1">
        <f t="array" ref="G241">INDEX('Rate Change Impact'!F:F, ROUNDUP(ROWS('Rate Change Impact'!$2:277)/36,0))</f>
        <v>178054492</v>
      </c>
      <c r="H241" s="81" cm="1">
        <f t="array" ref="H241">INDEX('Rate Change Impact'!G:G, ROUNDUP(ROWS('Rate Change Impact'!$2:277)/36,0))</f>
        <v>178054492</v>
      </c>
      <c r="I241" s="81" cm="1">
        <f t="array" ref="I241">INDEX('Rate Change Impact'!H:H, ROUNDUP(ROWS('Rate Change Impact'!$2:277)/36,0))</f>
        <v>0</v>
      </c>
      <c r="J241" s="95" cm="1">
        <f t="array" ref="J241">INDEX('Rate Change Impact'!I:I, ROUNDUP(ROWS('Rate Change Impact'!$2:277)/36,0))</f>
        <v>0</v>
      </c>
      <c r="K241" s="93">
        <f t="shared" si="43"/>
        <v>44957</v>
      </c>
      <c r="L241" s="94">
        <f t="shared" ca="1" si="44"/>
        <v>24</v>
      </c>
      <c r="M241" s="93">
        <f t="shared" ca="1" si="45"/>
        <v>45261</v>
      </c>
      <c r="N241">
        <f t="shared" ca="1" si="39"/>
        <v>2023</v>
      </c>
      <c r="O241">
        <f t="shared" ca="1" si="48"/>
        <v>12</v>
      </c>
      <c r="P241" s="74">
        <f t="shared" si="37"/>
        <v>0</v>
      </c>
      <c r="Q241" s="74">
        <f t="shared" si="38"/>
        <v>0</v>
      </c>
      <c r="R241">
        <f t="shared" ca="1" si="46"/>
        <v>0</v>
      </c>
      <c r="S241">
        <f t="shared" ca="1" si="40"/>
        <v>0</v>
      </c>
      <c r="T241">
        <f t="shared" ca="1" si="47"/>
        <v>12</v>
      </c>
      <c r="U241" s="73">
        <f t="shared" ca="1" si="41"/>
        <v>0</v>
      </c>
    </row>
    <row r="242" spans="1:21" x14ac:dyDescent="0.25">
      <c r="A242" s="106" t="str">
        <f t="shared" ca="1" si="42"/>
        <v>General_Tenant_2024_1</v>
      </c>
      <c r="B242" cm="1">
        <f t="array" ref="B242">INDEX('Rate Change Impact'!A:A, ROUNDUP(ROWS('Rate Change Impact'!$2:278)/36,0))</f>
        <v>7</v>
      </c>
      <c r="C242" t="str" cm="1">
        <f t="array" ref="C242">INDEX('Rate Change Impact'!B:B, ROUNDUP(ROWS('Rate Change Impact'!$2:278)/36,0))</f>
        <v>General</v>
      </c>
      <c r="D242" t="str" cm="1">
        <f t="array" ref="D242">INDEX('Rate Change Impact'!C:C, ROUNDUP(ROWS('Rate Change Impact'!$2:278)/36,0))</f>
        <v>Tenant</v>
      </c>
      <c r="E242" t="str" cm="1">
        <f t="array" ref="E242">INDEX('Rate Change Impact'!D:D, ROUNDUP(ROWS('Rate Change Impact'!$2:278)/36,0))</f>
        <v>CA</v>
      </c>
      <c r="F242" s="107" cm="1">
        <f t="array" ref="F242">INDEX('Rate Change Impact'!E:E, ROUNDUP(ROWS('Rate Change Impact'!$2:278)/36,0))</f>
        <v>44593</v>
      </c>
      <c r="G242" s="81" cm="1">
        <f t="array" ref="G242">INDEX('Rate Change Impact'!F:F, ROUNDUP(ROWS('Rate Change Impact'!$2:278)/36,0))</f>
        <v>178054492</v>
      </c>
      <c r="H242" s="81" cm="1">
        <f t="array" ref="H242">INDEX('Rate Change Impact'!G:G, ROUNDUP(ROWS('Rate Change Impact'!$2:278)/36,0))</f>
        <v>178054492</v>
      </c>
      <c r="I242" s="81" cm="1">
        <f t="array" ref="I242">INDEX('Rate Change Impact'!H:H, ROUNDUP(ROWS('Rate Change Impact'!$2:278)/36,0))</f>
        <v>0</v>
      </c>
      <c r="J242" s="95" cm="1">
        <f t="array" ref="J242">INDEX('Rate Change Impact'!I:I, ROUNDUP(ROWS('Rate Change Impact'!$2:278)/36,0))</f>
        <v>0</v>
      </c>
      <c r="K242" s="93">
        <f t="shared" si="43"/>
        <v>44957</v>
      </c>
      <c r="L242" s="94">
        <f t="shared" ca="1" si="44"/>
        <v>25</v>
      </c>
      <c r="M242" s="93">
        <f t="shared" ca="1" si="45"/>
        <v>45292</v>
      </c>
      <c r="N242">
        <f t="shared" ca="1" si="39"/>
        <v>2024</v>
      </c>
      <c r="O242">
        <f t="shared" ca="1" si="48"/>
        <v>1</v>
      </c>
      <c r="P242" s="74">
        <f t="shared" si="37"/>
        <v>0</v>
      </c>
      <c r="Q242" s="74">
        <f t="shared" si="38"/>
        <v>0</v>
      </c>
      <c r="R242">
        <f t="shared" ca="1" si="46"/>
        <v>0</v>
      </c>
      <c r="S242">
        <f t="shared" ca="1" si="40"/>
        <v>0</v>
      </c>
      <c r="T242">
        <f t="shared" ca="1" si="47"/>
        <v>12</v>
      </c>
      <c r="U242" s="73">
        <f t="shared" ca="1" si="41"/>
        <v>0</v>
      </c>
    </row>
    <row r="243" spans="1:21" x14ac:dyDescent="0.25">
      <c r="A243" s="106" t="str">
        <f t="shared" ca="1" si="42"/>
        <v>General_Tenant_2024_2</v>
      </c>
      <c r="B243" cm="1">
        <f t="array" ref="B243">INDEX('Rate Change Impact'!A:A, ROUNDUP(ROWS('Rate Change Impact'!$2:279)/36,0))</f>
        <v>7</v>
      </c>
      <c r="C243" t="str" cm="1">
        <f t="array" ref="C243">INDEX('Rate Change Impact'!B:B, ROUNDUP(ROWS('Rate Change Impact'!$2:279)/36,0))</f>
        <v>General</v>
      </c>
      <c r="D243" t="str" cm="1">
        <f t="array" ref="D243">INDEX('Rate Change Impact'!C:C, ROUNDUP(ROWS('Rate Change Impact'!$2:279)/36,0))</f>
        <v>Tenant</v>
      </c>
      <c r="E243" t="str" cm="1">
        <f t="array" ref="E243">INDEX('Rate Change Impact'!D:D, ROUNDUP(ROWS('Rate Change Impact'!$2:279)/36,0))</f>
        <v>CA</v>
      </c>
      <c r="F243" s="107" cm="1">
        <f t="array" ref="F243">INDEX('Rate Change Impact'!E:E, ROUNDUP(ROWS('Rate Change Impact'!$2:279)/36,0))</f>
        <v>44593</v>
      </c>
      <c r="G243" s="81" cm="1">
        <f t="array" ref="G243">INDEX('Rate Change Impact'!F:F, ROUNDUP(ROWS('Rate Change Impact'!$2:279)/36,0))</f>
        <v>178054492</v>
      </c>
      <c r="H243" s="81" cm="1">
        <f t="array" ref="H243">INDEX('Rate Change Impact'!G:G, ROUNDUP(ROWS('Rate Change Impact'!$2:279)/36,0))</f>
        <v>178054492</v>
      </c>
      <c r="I243" s="81" cm="1">
        <f t="array" ref="I243">INDEX('Rate Change Impact'!H:H, ROUNDUP(ROWS('Rate Change Impact'!$2:279)/36,0))</f>
        <v>0</v>
      </c>
      <c r="J243" s="95" cm="1">
        <f t="array" ref="J243">INDEX('Rate Change Impact'!I:I, ROUNDUP(ROWS('Rate Change Impact'!$2:279)/36,0))</f>
        <v>0</v>
      </c>
      <c r="K243" s="93">
        <f t="shared" si="43"/>
        <v>44957</v>
      </c>
      <c r="L243" s="94">
        <f t="shared" ca="1" si="44"/>
        <v>26</v>
      </c>
      <c r="M243" s="93">
        <f t="shared" ca="1" si="45"/>
        <v>45323</v>
      </c>
      <c r="N243">
        <f t="shared" ca="1" si="39"/>
        <v>2024</v>
      </c>
      <c r="O243">
        <f t="shared" ca="1" si="48"/>
        <v>2</v>
      </c>
      <c r="P243" s="74">
        <f t="shared" si="37"/>
        <v>0</v>
      </c>
      <c r="Q243" s="74">
        <f t="shared" si="38"/>
        <v>0</v>
      </c>
      <c r="R243">
        <f t="shared" ca="1" si="46"/>
        <v>0</v>
      </c>
      <c r="S243">
        <f t="shared" ca="1" si="40"/>
        <v>0</v>
      </c>
      <c r="T243">
        <f t="shared" ca="1" si="47"/>
        <v>12</v>
      </c>
      <c r="U243" s="73">
        <f t="shared" ca="1" si="41"/>
        <v>0</v>
      </c>
    </row>
    <row r="244" spans="1:21" x14ac:dyDescent="0.25">
      <c r="A244" s="106" t="str">
        <f t="shared" ca="1" si="42"/>
        <v>General_Tenant_2024_3</v>
      </c>
      <c r="B244" cm="1">
        <f t="array" ref="B244">INDEX('Rate Change Impact'!A:A, ROUNDUP(ROWS('Rate Change Impact'!$2:280)/36,0))</f>
        <v>7</v>
      </c>
      <c r="C244" t="str" cm="1">
        <f t="array" ref="C244">INDEX('Rate Change Impact'!B:B, ROUNDUP(ROWS('Rate Change Impact'!$2:280)/36,0))</f>
        <v>General</v>
      </c>
      <c r="D244" t="str" cm="1">
        <f t="array" ref="D244">INDEX('Rate Change Impact'!C:C, ROUNDUP(ROWS('Rate Change Impact'!$2:280)/36,0))</f>
        <v>Tenant</v>
      </c>
      <c r="E244" t="str" cm="1">
        <f t="array" ref="E244">INDEX('Rate Change Impact'!D:D, ROUNDUP(ROWS('Rate Change Impact'!$2:280)/36,0))</f>
        <v>CA</v>
      </c>
      <c r="F244" s="107" cm="1">
        <f t="array" ref="F244">INDEX('Rate Change Impact'!E:E, ROUNDUP(ROWS('Rate Change Impact'!$2:280)/36,0))</f>
        <v>44593</v>
      </c>
      <c r="G244" s="81" cm="1">
        <f t="array" ref="G244">INDEX('Rate Change Impact'!F:F, ROUNDUP(ROWS('Rate Change Impact'!$2:280)/36,0))</f>
        <v>178054492</v>
      </c>
      <c r="H244" s="81" cm="1">
        <f t="array" ref="H244">INDEX('Rate Change Impact'!G:G, ROUNDUP(ROWS('Rate Change Impact'!$2:280)/36,0))</f>
        <v>178054492</v>
      </c>
      <c r="I244" s="81" cm="1">
        <f t="array" ref="I244">INDEX('Rate Change Impact'!H:H, ROUNDUP(ROWS('Rate Change Impact'!$2:280)/36,0))</f>
        <v>0</v>
      </c>
      <c r="J244" s="95" cm="1">
        <f t="array" ref="J244">INDEX('Rate Change Impact'!I:I, ROUNDUP(ROWS('Rate Change Impact'!$2:280)/36,0))</f>
        <v>0</v>
      </c>
      <c r="K244" s="93">
        <f t="shared" si="43"/>
        <v>44957</v>
      </c>
      <c r="L244" s="94">
        <f t="shared" ca="1" si="44"/>
        <v>27</v>
      </c>
      <c r="M244" s="93">
        <f t="shared" ca="1" si="45"/>
        <v>45352</v>
      </c>
      <c r="N244">
        <f t="shared" ca="1" si="39"/>
        <v>2024</v>
      </c>
      <c r="O244">
        <f t="shared" ca="1" si="48"/>
        <v>3</v>
      </c>
      <c r="P244" s="74">
        <f t="shared" si="37"/>
        <v>0</v>
      </c>
      <c r="Q244" s="74">
        <f t="shared" si="38"/>
        <v>0</v>
      </c>
      <c r="R244">
        <f t="shared" ca="1" si="46"/>
        <v>0</v>
      </c>
      <c r="S244">
        <f t="shared" ca="1" si="40"/>
        <v>0</v>
      </c>
      <c r="T244">
        <f t="shared" ca="1" si="47"/>
        <v>12</v>
      </c>
      <c r="U244" s="73">
        <f t="shared" ca="1" si="41"/>
        <v>0</v>
      </c>
    </row>
    <row r="245" spans="1:21" x14ac:dyDescent="0.25">
      <c r="A245" s="106" t="str">
        <f t="shared" ca="1" si="42"/>
        <v>General_Tenant_2024_4</v>
      </c>
      <c r="B245" cm="1">
        <f t="array" ref="B245">INDEX('Rate Change Impact'!A:A, ROUNDUP(ROWS('Rate Change Impact'!$2:281)/36,0))</f>
        <v>7</v>
      </c>
      <c r="C245" t="str" cm="1">
        <f t="array" ref="C245">INDEX('Rate Change Impact'!B:B, ROUNDUP(ROWS('Rate Change Impact'!$2:281)/36,0))</f>
        <v>General</v>
      </c>
      <c r="D245" t="str" cm="1">
        <f t="array" ref="D245">INDEX('Rate Change Impact'!C:C, ROUNDUP(ROWS('Rate Change Impact'!$2:281)/36,0))</f>
        <v>Tenant</v>
      </c>
      <c r="E245" t="str" cm="1">
        <f t="array" ref="E245">INDEX('Rate Change Impact'!D:D, ROUNDUP(ROWS('Rate Change Impact'!$2:281)/36,0))</f>
        <v>CA</v>
      </c>
      <c r="F245" s="107" cm="1">
        <f t="array" ref="F245">INDEX('Rate Change Impact'!E:E, ROUNDUP(ROWS('Rate Change Impact'!$2:281)/36,0))</f>
        <v>44593</v>
      </c>
      <c r="G245" s="81" cm="1">
        <f t="array" ref="G245">INDEX('Rate Change Impact'!F:F, ROUNDUP(ROWS('Rate Change Impact'!$2:281)/36,0))</f>
        <v>178054492</v>
      </c>
      <c r="H245" s="81" cm="1">
        <f t="array" ref="H245">INDEX('Rate Change Impact'!G:G, ROUNDUP(ROWS('Rate Change Impact'!$2:281)/36,0))</f>
        <v>178054492</v>
      </c>
      <c r="I245" s="81" cm="1">
        <f t="array" ref="I245">INDEX('Rate Change Impact'!H:H, ROUNDUP(ROWS('Rate Change Impact'!$2:281)/36,0))</f>
        <v>0</v>
      </c>
      <c r="J245" s="95" cm="1">
        <f t="array" ref="J245">INDEX('Rate Change Impact'!I:I, ROUNDUP(ROWS('Rate Change Impact'!$2:281)/36,0))</f>
        <v>0</v>
      </c>
      <c r="K245" s="93">
        <f t="shared" si="43"/>
        <v>44957</v>
      </c>
      <c r="L245" s="94">
        <f t="shared" ca="1" si="44"/>
        <v>28</v>
      </c>
      <c r="M245" s="93">
        <f t="shared" ca="1" si="45"/>
        <v>45383</v>
      </c>
      <c r="N245">
        <f t="shared" ca="1" si="39"/>
        <v>2024</v>
      </c>
      <c r="O245">
        <f t="shared" ca="1" si="48"/>
        <v>4</v>
      </c>
      <c r="P245" s="74">
        <f t="shared" si="37"/>
        <v>0</v>
      </c>
      <c r="Q245" s="74">
        <f t="shared" si="38"/>
        <v>0</v>
      </c>
      <c r="R245">
        <f t="shared" ca="1" si="46"/>
        <v>0</v>
      </c>
      <c r="S245">
        <f t="shared" ca="1" si="40"/>
        <v>0</v>
      </c>
      <c r="T245">
        <f t="shared" ca="1" si="47"/>
        <v>12</v>
      </c>
      <c r="U245" s="73">
        <f t="shared" ca="1" si="41"/>
        <v>0</v>
      </c>
    </row>
    <row r="246" spans="1:21" x14ac:dyDescent="0.25">
      <c r="A246" s="106" t="str">
        <f t="shared" ca="1" si="42"/>
        <v>General_Tenant_2024_5</v>
      </c>
      <c r="B246" cm="1">
        <f t="array" ref="B246">INDEX('Rate Change Impact'!A:A, ROUNDUP(ROWS('Rate Change Impact'!$2:282)/36,0))</f>
        <v>7</v>
      </c>
      <c r="C246" t="str" cm="1">
        <f t="array" ref="C246">INDEX('Rate Change Impact'!B:B, ROUNDUP(ROWS('Rate Change Impact'!$2:282)/36,0))</f>
        <v>General</v>
      </c>
      <c r="D246" t="str" cm="1">
        <f t="array" ref="D246">INDEX('Rate Change Impact'!C:C, ROUNDUP(ROWS('Rate Change Impact'!$2:282)/36,0))</f>
        <v>Tenant</v>
      </c>
      <c r="E246" t="str" cm="1">
        <f t="array" ref="E246">INDEX('Rate Change Impact'!D:D, ROUNDUP(ROWS('Rate Change Impact'!$2:282)/36,0))</f>
        <v>CA</v>
      </c>
      <c r="F246" s="107" cm="1">
        <f t="array" ref="F246">INDEX('Rate Change Impact'!E:E, ROUNDUP(ROWS('Rate Change Impact'!$2:282)/36,0))</f>
        <v>44593</v>
      </c>
      <c r="G246" s="81" cm="1">
        <f t="array" ref="G246">INDEX('Rate Change Impact'!F:F, ROUNDUP(ROWS('Rate Change Impact'!$2:282)/36,0))</f>
        <v>178054492</v>
      </c>
      <c r="H246" s="81" cm="1">
        <f t="array" ref="H246">INDEX('Rate Change Impact'!G:G, ROUNDUP(ROWS('Rate Change Impact'!$2:282)/36,0))</f>
        <v>178054492</v>
      </c>
      <c r="I246" s="81" cm="1">
        <f t="array" ref="I246">INDEX('Rate Change Impact'!H:H, ROUNDUP(ROWS('Rate Change Impact'!$2:282)/36,0))</f>
        <v>0</v>
      </c>
      <c r="J246" s="95" cm="1">
        <f t="array" ref="J246">INDEX('Rate Change Impact'!I:I, ROUNDUP(ROWS('Rate Change Impact'!$2:282)/36,0))</f>
        <v>0</v>
      </c>
      <c r="K246" s="93">
        <f t="shared" si="43"/>
        <v>44957</v>
      </c>
      <c r="L246" s="94">
        <f t="shared" ca="1" si="44"/>
        <v>29</v>
      </c>
      <c r="M246" s="93">
        <f t="shared" ca="1" si="45"/>
        <v>45413</v>
      </c>
      <c r="N246">
        <f t="shared" ca="1" si="39"/>
        <v>2024</v>
      </c>
      <c r="O246">
        <f t="shared" ca="1" si="48"/>
        <v>5</v>
      </c>
      <c r="P246" s="74">
        <f t="shared" si="37"/>
        <v>0</v>
      </c>
      <c r="Q246" s="74">
        <f t="shared" si="38"/>
        <v>0</v>
      </c>
      <c r="R246">
        <f t="shared" ca="1" si="46"/>
        <v>0</v>
      </c>
      <c r="S246">
        <f t="shared" ca="1" si="40"/>
        <v>0</v>
      </c>
      <c r="T246">
        <f t="shared" ca="1" si="47"/>
        <v>12</v>
      </c>
      <c r="U246" s="73">
        <f t="shared" ca="1" si="41"/>
        <v>0</v>
      </c>
    </row>
    <row r="247" spans="1:21" x14ac:dyDescent="0.25">
      <c r="A247" s="106" t="str">
        <f t="shared" ca="1" si="42"/>
        <v>General_Tenant_2024_6</v>
      </c>
      <c r="B247" cm="1">
        <f t="array" ref="B247">INDEX('Rate Change Impact'!A:A, ROUNDUP(ROWS('Rate Change Impact'!$2:283)/36,0))</f>
        <v>7</v>
      </c>
      <c r="C247" t="str" cm="1">
        <f t="array" ref="C247">INDEX('Rate Change Impact'!B:B, ROUNDUP(ROWS('Rate Change Impact'!$2:283)/36,0))</f>
        <v>General</v>
      </c>
      <c r="D247" t="str" cm="1">
        <f t="array" ref="D247">INDEX('Rate Change Impact'!C:C, ROUNDUP(ROWS('Rate Change Impact'!$2:283)/36,0))</f>
        <v>Tenant</v>
      </c>
      <c r="E247" t="str" cm="1">
        <f t="array" ref="E247">INDEX('Rate Change Impact'!D:D, ROUNDUP(ROWS('Rate Change Impact'!$2:283)/36,0))</f>
        <v>CA</v>
      </c>
      <c r="F247" s="107" cm="1">
        <f t="array" ref="F247">INDEX('Rate Change Impact'!E:E, ROUNDUP(ROWS('Rate Change Impact'!$2:283)/36,0))</f>
        <v>44593</v>
      </c>
      <c r="G247" s="81" cm="1">
        <f t="array" ref="G247">INDEX('Rate Change Impact'!F:F, ROUNDUP(ROWS('Rate Change Impact'!$2:283)/36,0))</f>
        <v>178054492</v>
      </c>
      <c r="H247" s="81" cm="1">
        <f t="array" ref="H247">INDEX('Rate Change Impact'!G:G, ROUNDUP(ROWS('Rate Change Impact'!$2:283)/36,0))</f>
        <v>178054492</v>
      </c>
      <c r="I247" s="81" cm="1">
        <f t="array" ref="I247">INDEX('Rate Change Impact'!H:H, ROUNDUP(ROWS('Rate Change Impact'!$2:283)/36,0))</f>
        <v>0</v>
      </c>
      <c r="J247" s="95" cm="1">
        <f t="array" ref="J247">INDEX('Rate Change Impact'!I:I, ROUNDUP(ROWS('Rate Change Impact'!$2:283)/36,0))</f>
        <v>0</v>
      </c>
      <c r="K247" s="93">
        <f t="shared" si="43"/>
        <v>44957</v>
      </c>
      <c r="L247" s="94">
        <f t="shared" ca="1" si="44"/>
        <v>30</v>
      </c>
      <c r="M247" s="93">
        <f t="shared" ca="1" si="45"/>
        <v>45444</v>
      </c>
      <c r="N247">
        <f t="shared" ca="1" si="39"/>
        <v>2024</v>
      </c>
      <c r="O247">
        <f t="shared" ca="1" si="48"/>
        <v>6</v>
      </c>
      <c r="P247" s="74">
        <f t="shared" si="37"/>
        <v>0</v>
      </c>
      <c r="Q247" s="74">
        <f t="shared" si="38"/>
        <v>0</v>
      </c>
      <c r="R247">
        <f t="shared" ca="1" si="46"/>
        <v>0</v>
      </c>
      <c r="S247">
        <f t="shared" ca="1" si="40"/>
        <v>0</v>
      </c>
      <c r="T247">
        <f t="shared" ca="1" si="47"/>
        <v>12</v>
      </c>
      <c r="U247" s="73">
        <f t="shared" ca="1" si="41"/>
        <v>0</v>
      </c>
    </row>
    <row r="248" spans="1:21" x14ac:dyDescent="0.25">
      <c r="A248" s="106" t="str">
        <f t="shared" ca="1" si="42"/>
        <v>General_Tenant_2024_7</v>
      </c>
      <c r="B248" cm="1">
        <f t="array" ref="B248">INDEX('Rate Change Impact'!A:A, ROUNDUP(ROWS('Rate Change Impact'!$2:284)/36,0))</f>
        <v>7</v>
      </c>
      <c r="C248" t="str" cm="1">
        <f t="array" ref="C248">INDEX('Rate Change Impact'!B:B, ROUNDUP(ROWS('Rate Change Impact'!$2:284)/36,0))</f>
        <v>General</v>
      </c>
      <c r="D248" t="str" cm="1">
        <f t="array" ref="D248">INDEX('Rate Change Impact'!C:C, ROUNDUP(ROWS('Rate Change Impact'!$2:284)/36,0))</f>
        <v>Tenant</v>
      </c>
      <c r="E248" t="str" cm="1">
        <f t="array" ref="E248">INDEX('Rate Change Impact'!D:D, ROUNDUP(ROWS('Rate Change Impact'!$2:284)/36,0))</f>
        <v>CA</v>
      </c>
      <c r="F248" s="107" cm="1">
        <f t="array" ref="F248">INDEX('Rate Change Impact'!E:E, ROUNDUP(ROWS('Rate Change Impact'!$2:284)/36,0))</f>
        <v>44593</v>
      </c>
      <c r="G248" s="81" cm="1">
        <f t="array" ref="G248">INDEX('Rate Change Impact'!F:F, ROUNDUP(ROWS('Rate Change Impact'!$2:284)/36,0))</f>
        <v>178054492</v>
      </c>
      <c r="H248" s="81" cm="1">
        <f t="array" ref="H248">INDEX('Rate Change Impact'!G:G, ROUNDUP(ROWS('Rate Change Impact'!$2:284)/36,0))</f>
        <v>178054492</v>
      </c>
      <c r="I248" s="81" cm="1">
        <f t="array" ref="I248">INDEX('Rate Change Impact'!H:H, ROUNDUP(ROWS('Rate Change Impact'!$2:284)/36,0))</f>
        <v>0</v>
      </c>
      <c r="J248" s="95" cm="1">
        <f t="array" ref="J248">INDEX('Rate Change Impact'!I:I, ROUNDUP(ROWS('Rate Change Impact'!$2:284)/36,0))</f>
        <v>0</v>
      </c>
      <c r="K248" s="93">
        <f t="shared" si="43"/>
        <v>44957</v>
      </c>
      <c r="L248" s="94">
        <f t="shared" ca="1" si="44"/>
        <v>31</v>
      </c>
      <c r="M248" s="93">
        <f t="shared" ca="1" si="45"/>
        <v>45474</v>
      </c>
      <c r="N248">
        <f t="shared" ca="1" si="39"/>
        <v>2024</v>
      </c>
      <c r="O248">
        <f t="shared" ca="1" si="48"/>
        <v>7</v>
      </c>
      <c r="P248" s="74">
        <f t="shared" si="37"/>
        <v>0</v>
      </c>
      <c r="Q248" s="74">
        <f t="shared" si="38"/>
        <v>0</v>
      </c>
      <c r="R248">
        <f t="shared" ca="1" si="46"/>
        <v>0</v>
      </c>
      <c r="S248">
        <f t="shared" ca="1" si="40"/>
        <v>0</v>
      </c>
      <c r="T248">
        <f t="shared" ca="1" si="47"/>
        <v>12</v>
      </c>
      <c r="U248" s="73">
        <f t="shared" ca="1" si="41"/>
        <v>0</v>
      </c>
    </row>
    <row r="249" spans="1:21" x14ac:dyDescent="0.25">
      <c r="A249" s="106" t="str">
        <f t="shared" ca="1" si="42"/>
        <v>General_Tenant_2024_8</v>
      </c>
      <c r="B249" cm="1">
        <f t="array" ref="B249">INDEX('Rate Change Impact'!A:A, ROUNDUP(ROWS('Rate Change Impact'!$2:285)/36,0))</f>
        <v>7</v>
      </c>
      <c r="C249" t="str" cm="1">
        <f t="array" ref="C249">INDEX('Rate Change Impact'!B:B, ROUNDUP(ROWS('Rate Change Impact'!$2:285)/36,0))</f>
        <v>General</v>
      </c>
      <c r="D249" t="str" cm="1">
        <f t="array" ref="D249">INDEX('Rate Change Impact'!C:C, ROUNDUP(ROWS('Rate Change Impact'!$2:285)/36,0))</f>
        <v>Tenant</v>
      </c>
      <c r="E249" t="str" cm="1">
        <f t="array" ref="E249">INDEX('Rate Change Impact'!D:D, ROUNDUP(ROWS('Rate Change Impact'!$2:285)/36,0))</f>
        <v>CA</v>
      </c>
      <c r="F249" s="107" cm="1">
        <f t="array" ref="F249">INDEX('Rate Change Impact'!E:E, ROUNDUP(ROWS('Rate Change Impact'!$2:285)/36,0))</f>
        <v>44593</v>
      </c>
      <c r="G249" s="81" cm="1">
        <f t="array" ref="G249">INDEX('Rate Change Impact'!F:F, ROUNDUP(ROWS('Rate Change Impact'!$2:285)/36,0))</f>
        <v>178054492</v>
      </c>
      <c r="H249" s="81" cm="1">
        <f t="array" ref="H249">INDEX('Rate Change Impact'!G:G, ROUNDUP(ROWS('Rate Change Impact'!$2:285)/36,0))</f>
        <v>178054492</v>
      </c>
      <c r="I249" s="81" cm="1">
        <f t="array" ref="I249">INDEX('Rate Change Impact'!H:H, ROUNDUP(ROWS('Rate Change Impact'!$2:285)/36,0))</f>
        <v>0</v>
      </c>
      <c r="J249" s="95" cm="1">
        <f t="array" ref="J249">INDEX('Rate Change Impact'!I:I, ROUNDUP(ROWS('Rate Change Impact'!$2:285)/36,0))</f>
        <v>0</v>
      </c>
      <c r="K249" s="93">
        <f t="shared" si="43"/>
        <v>44957</v>
      </c>
      <c r="L249" s="94">
        <f t="shared" ca="1" si="44"/>
        <v>32</v>
      </c>
      <c r="M249" s="93">
        <f t="shared" ca="1" si="45"/>
        <v>45505</v>
      </c>
      <c r="N249">
        <f t="shared" ca="1" si="39"/>
        <v>2024</v>
      </c>
      <c r="O249">
        <f t="shared" ca="1" si="48"/>
        <v>8</v>
      </c>
      <c r="P249" s="74">
        <f t="shared" ref="P249:P312" si="49">I249/12</f>
        <v>0</v>
      </c>
      <c r="Q249" s="74">
        <f t="shared" ref="Q249:Q312" si="50">I249/24</f>
        <v>0</v>
      </c>
      <c r="R249">
        <f t="shared" ca="1" si="46"/>
        <v>0</v>
      </c>
      <c r="S249">
        <f t="shared" ca="1" si="40"/>
        <v>0</v>
      </c>
      <c r="T249">
        <f t="shared" ca="1" si="47"/>
        <v>12</v>
      </c>
      <c r="U249" s="73">
        <f t="shared" ca="1" si="41"/>
        <v>0</v>
      </c>
    </row>
    <row r="250" spans="1:21" x14ac:dyDescent="0.25">
      <c r="A250" s="106" t="str">
        <f t="shared" ca="1" si="42"/>
        <v>General_Tenant_2024_9</v>
      </c>
      <c r="B250" cm="1">
        <f t="array" ref="B250">INDEX('Rate Change Impact'!A:A, ROUNDUP(ROWS('Rate Change Impact'!$2:286)/36,0))</f>
        <v>7</v>
      </c>
      <c r="C250" t="str" cm="1">
        <f t="array" ref="C250">INDEX('Rate Change Impact'!B:B, ROUNDUP(ROWS('Rate Change Impact'!$2:286)/36,0))</f>
        <v>General</v>
      </c>
      <c r="D250" t="str" cm="1">
        <f t="array" ref="D250">INDEX('Rate Change Impact'!C:C, ROUNDUP(ROWS('Rate Change Impact'!$2:286)/36,0))</f>
        <v>Tenant</v>
      </c>
      <c r="E250" t="str" cm="1">
        <f t="array" ref="E250">INDEX('Rate Change Impact'!D:D, ROUNDUP(ROWS('Rate Change Impact'!$2:286)/36,0))</f>
        <v>CA</v>
      </c>
      <c r="F250" s="107" cm="1">
        <f t="array" ref="F250">INDEX('Rate Change Impact'!E:E, ROUNDUP(ROWS('Rate Change Impact'!$2:286)/36,0))</f>
        <v>44593</v>
      </c>
      <c r="G250" s="81" cm="1">
        <f t="array" ref="G250">INDEX('Rate Change Impact'!F:F, ROUNDUP(ROWS('Rate Change Impact'!$2:286)/36,0))</f>
        <v>178054492</v>
      </c>
      <c r="H250" s="81" cm="1">
        <f t="array" ref="H250">INDEX('Rate Change Impact'!G:G, ROUNDUP(ROWS('Rate Change Impact'!$2:286)/36,0))</f>
        <v>178054492</v>
      </c>
      <c r="I250" s="81" cm="1">
        <f t="array" ref="I250">INDEX('Rate Change Impact'!H:H, ROUNDUP(ROWS('Rate Change Impact'!$2:286)/36,0))</f>
        <v>0</v>
      </c>
      <c r="J250" s="95" cm="1">
        <f t="array" ref="J250">INDEX('Rate Change Impact'!I:I, ROUNDUP(ROWS('Rate Change Impact'!$2:286)/36,0))</f>
        <v>0</v>
      </c>
      <c r="K250" s="93">
        <f t="shared" si="43"/>
        <v>44957</v>
      </c>
      <c r="L250" s="94">
        <f t="shared" ca="1" si="44"/>
        <v>33</v>
      </c>
      <c r="M250" s="93">
        <f t="shared" ca="1" si="45"/>
        <v>45536</v>
      </c>
      <c r="N250">
        <f t="shared" ref="N250:N313" ca="1" si="51">YEAR(M250)</f>
        <v>2024</v>
      </c>
      <c r="O250">
        <f t="shared" ca="1" si="48"/>
        <v>9</v>
      </c>
      <c r="P250" s="74">
        <f t="shared" si="49"/>
        <v>0</v>
      </c>
      <c r="Q250" s="74">
        <f t="shared" si="50"/>
        <v>0</v>
      </c>
      <c r="R250">
        <f t="shared" ca="1" si="46"/>
        <v>0</v>
      </c>
      <c r="S250">
        <f t="shared" ref="S250:S313" ca="1" si="52">IF(R250=0,0,R250+S249)</f>
        <v>0</v>
      </c>
      <c r="T250">
        <f t="shared" ca="1" si="47"/>
        <v>12</v>
      </c>
      <c r="U250" s="73">
        <f t="shared" ref="U250:U313" ca="1" si="53">IF(S250=0,0,IF(AND(T250=13,OR(S250=1,S250=13)),Q250,P250))</f>
        <v>0</v>
      </c>
    </row>
    <row r="251" spans="1:21" x14ac:dyDescent="0.25">
      <c r="A251" s="106" t="str">
        <f t="shared" ca="1" si="42"/>
        <v>General_Tenant_2024_10</v>
      </c>
      <c r="B251" cm="1">
        <f t="array" ref="B251">INDEX('Rate Change Impact'!A:A, ROUNDUP(ROWS('Rate Change Impact'!$2:287)/36,0))</f>
        <v>7</v>
      </c>
      <c r="C251" t="str" cm="1">
        <f t="array" ref="C251">INDEX('Rate Change Impact'!B:B, ROUNDUP(ROWS('Rate Change Impact'!$2:287)/36,0))</f>
        <v>General</v>
      </c>
      <c r="D251" t="str" cm="1">
        <f t="array" ref="D251">INDEX('Rate Change Impact'!C:C, ROUNDUP(ROWS('Rate Change Impact'!$2:287)/36,0))</f>
        <v>Tenant</v>
      </c>
      <c r="E251" t="str" cm="1">
        <f t="array" ref="E251">INDEX('Rate Change Impact'!D:D, ROUNDUP(ROWS('Rate Change Impact'!$2:287)/36,0))</f>
        <v>CA</v>
      </c>
      <c r="F251" s="107" cm="1">
        <f t="array" ref="F251">INDEX('Rate Change Impact'!E:E, ROUNDUP(ROWS('Rate Change Impact'!$2:287)/36,0))</f>
        <v>44593</v>
      </c>
      <c r="G251" s="81" cm="1">
        <f t="array" ref="G251">INDEX('Rate Change Impact'!F:F, ROUNDUP(ROWS('Rate Change Impact'!$2:287)/36,0))</f>
        <v>178054492</v>
      </c>
      <c r="H251" s="81" cm="1">
        <f t="array" ref="H251">INDEX('Rate Change Impact'!G:G, ROUNDUP(ROWS('Rate Change Impact'!$2:287)/36,0))</f>
        <v>178054492</v>
      </c>
      <c r="I251" s="81" cm="1">
        <f t="array" ref="I251">INDEX('Rate Change Impact'!H:H, ROUNDUP(ROWS('Rate Change Impact'!$2:287)/36,0))</f>
        <v>0</v>
      </c>
      <c r="J251" s="95" cm="1">
        <f t="array" ref="J251">INDEX('Rate Change Impact'!I:I, ROUNDUP(ROWS('Rate Change Impact'!$2:287)/36,0))</f>
        <v>0</v>
      </c>
      <c r="K251" s="93">
        <f t="shared" si="43"/>
        <v>44957</v>
      </c>
      <c r="L251" s="94">
        <f t="shared" ca="1" si="44"/>
        <v>34</v>
      </c>
      <c r="M251" s="93">
        <f t="shared" ca="1" si="45"/>
        <v>45566</v>
      </c>
      <c r="N251">
        <f t="shared" ca="1" si="51"/>
        <v>2024</v>
      </c>
      <c r="O251">
        <f t="shared" ca="1" si="48"/>
        <v>10</v>
      </c>
      <c r="P251" s="74">
        <f t="shared" si="49"/>
        <v>0</v>
      </c>
      <c r="Q251" s="74">
        <f t="shared" si="50"/>
        <v>0</v>
      </c>
      <c r="R251">
        <f t="shared" ca="1" si="46"/>
        <v>0</v>
      </c>
      <c r="S251">
        <f t="shared" ca="1" si="52"/>
        <v>0</v>
      </c>
      <c r="T251">
        <f t="shared" ca="1" si="47"/>
        <v>12</v>
      </c>
      <c r="U251" s="73">
        <f t="shared" ca="1" si="53"/>
        <v>0</v>
      </c>
    </row>
    <row r="252" spans="1:21" x14ac:dyDescent="0.25">
      <c r="A252" s="106" t="str">
        <f t="shared" ca="1" si="42"/>
        <v>General_Tenant_2024_11</v>
      </c>
      <c r="B252" cm="1">
        <f t="array" ref="B252">INDEX('Rate Change Impact'!A:A, ROUNDUP(ROWS('Rate Change Impact'!$2:288)/36,0))</f>
        <v>7</v>
      </c>
      <c r="C252" t="str" cm="1">
        <f t="array" ref="C252">INDEX('Rate Change Impact'!B:B, ROUNDUP(ROWS('Rate Change Impact'!$2:288)/36,0))</f>
        <v>General</v>
      </c>
      <c r="D252" t="str" cm="1">
        <f t="array" ref="D252">INDEX('Rate Change Impact'!C:C, ROUNDUP(ROWS('Rate Change Impact'!$2:288)/36,0))</f>
        <v>Tenant</v>
      </c>
      <c r="E252" t="str" cm="1">
        <f t="array" ref="E252">INDEX('Rate Change Impact'!D:D, ROUNDUP(ROWS('Rate Change Impact'!$2:288)/36,0))</f>
        <v>CA</v>
      </c>
      <c r="F252" s="107" cm="1">
        <f t="array" ref="F252">INDEX('Rate Change Impact'!E:E, ROUNDUP(ROWS('Rate Change Impact'!$2:288)/36,0))</f>
        <v>44593</v>
      </c>
      <c r="G252" s="81" cm="1">
        <f t="array" ref="G252">INDEX('Rate Change Impact'!F:F, ROUNDUP(ROWS('Rate Change Impact'!$2:288)/36,0))</f>
        <v>178054492</v>
      </c>
      <c r="H252" s="81" cm="1">
        <f t="array" ref="H252">INDEX('Rate Change Impact'!G:G, ROUNDUP(ROWS('Rate Change Impact'!$2:288)/36,0))</f>
        <v>178054492</v>
      </c>
      <c r="I252" s="81" cm="1">
        <f t="array" ref="I252">INDEX('Rate Change Impact'!H:H, ROUNDUP(ROWS('Rate Change Impact'!$2:288)/36,0))</f>
        <v>0</v>
      </c>
      <c r="J252" s="95" cm="1">
        <f t="array" ref="J252">INDEX('Rate Change Impact'!I:I, ROUNDUP(ROWS('Rate Change Impact'!$2:288)/36,0))</f>
        <v>0</v>
      </c>
      <c r="K252" s="93">
        <f t="shared" si="43"/>
        <v>44957</v>
      </c>
      <c r="L252" s="94">
        <f t="shared" ca="1" si="44"/>
        <v>35</v>
      </c>
      <c r="M252" s="93">
        <f t="shared" ca="1" si="45"/>
        <v>45597</v>
      </c>
      <c r="N252">
        <f t="shared" ca="1" si="51"/>
        <v>2024</v>
      </c>
      <c r="O252">
        <f t="shared" ca="1" si="48"/>
        <v>11</v>
      </c>
      <c r="P252" s="74">
        <f t="shared" si="49"/>
        <v>0</v>
      </c>
      <c r="Q252" s="74">
        <f t="shared" si="50"/>
        <v>0</v>
      </c>
      <c r="R252">
        <f t="shared" ca="1" si="46"/>
        <v>0</v>
      </c>
      <c r="S252">
        <f t="shared" ca="1" si="52"/>
        <v>0</v>
      </c>
      <c r="T252">
        <f t="shared" ca="1" si="47"/>
        <v>12</v>
      </c>
      <c r="U252" s="73">
        <f t="shared" ca="1" si="53"/>
        <v>0</v>
      </c>
    </row>
    <row r="253" spans="1:21" x14ac:dyDescent="0.25">
      <c r="A253" s="106" t="str">
        <f t="shared" ca="1" si="42"/>
        <v>General_Tenant_2024_12</v>
      </c>
      <c r="B253" cm="1">
        <f t="array" ref="B253">INDEX('Rate Change Impact'!A:A, ROUNDUP(ROWS('Rate Change Impact'!$2:289)/36,0))</f>
        <v>7</v>
      </c>
      <c r="C253" t="str" cm="1">
        <f t="array" ref="C253">INDEX('Rate Change Impact'!B:B, ROUNDUP(ROWS('Rate Change Impact'!$2:289)/36,0))</f>
        <v>General</v>
      </c>
      <c r="D253" t="str" cm="1">
        <f t="array" ref="D253">INDEX('Rate Change Impact'!C:C, ROUNDUP(ROWS('Rate Change Impact'!$2:289)/36,0))</f>
        <v>Tenant</v>
      </c>
      <c r="E253" t="str" cm="1">
        <f t="array" ref="E253">INDEX('Rate Change Impact'!D:D, ROUNDUP(ROWS('Rate Change Impact'!$2:289)/36,0))</f>
        <v>CA</v>
      </c>
      <c r="F253" s="107" cm="1">
        <f t="array" ref="F253">INDEX('Rate Change Impact'!E:E, ROUNDUP(ROWS('Rate Change Impact'!$2:289)/36,0))</f>
        <v>44593</v>
      </c>
      <c r="G253" s="81" cm="1">
        <f t="array" ref="G253">INDEX('Rate Change Impact'!F:F, ROUNDUP(ROWS('Rate Change Impact'!$2:289)/36,0))</f>
        <v>178054492</v>
      </c>
      <c r="H253" s="81" cm="1">
        <f t="array" ref="H253">INDEX('Rate Change Impact'!G:G, ROUNDUP(ROWS('Rate Change Impact'!$2:289)/36,0))</f>
        <v>178054492</v>
      </c>
      <c r="I253" s="81" cm="1">
        <f t="array" ref="I253">INDEX('Rate Change Impact'!H:H, ROUNDUP(ROWS('Rate Change Impact'!$2:289)/36,0))</f>
        <v>0</v>
      </c>
      <c r="J253" s="95" cm="1">
        <f t="array" ref="J253">INDEX('Rate Change Impact'!I:I, ROUNDUP(ROWS('Rate Change Impact'!$2:289)/36,0))</f>
        <v>0</v>
      </c>
      <c r="K253" s="93">
        <f t="shared" si="43"/>
        <v>44957</v>
      </c>
      <c r="L253" s="94">
        <f t="shared" ca="1" si="44"/>
        <v>36</v>
      </c>
      <c r="M253" s="93">
        <f t="shared" ca="1" si="45"/>
        <v>45627</v>
      </c>
      <c r="N253">
        <f t="shared" ca="1" si="51"/>
        <v>2024</v>
      </c>
      <c r="O253">
        <f t="shared" ca="1" si="48"/>
        <v>12</v>
      </c>
      <c r="P253" s="74">
        <f t="shared" si="49"/>
        <v>0</v>
      </c>
      <c r="Q253" s="74">
        <f t="shared" si="50"/>
        <v>0</v>
      </c>
      <c r="R253">
        <f t="shared" ca="1" si="46"/>
        <v>0</v>
      </c>
      <c r="S253">
        <f t="shared" ca="1" si="52"/>
        <v>0</v>
      </c>
      <c r="T253">
        <f t="shared" ca="1" si="47"/>
        <v>12</v>
      </c>
      <c r="U253" s="73">
        <f t="shared" ca="1" si="53"/>
        <v>0</v>
      </c>
    </row>
    <row r="254" spans="1:21" x14ac:dyDescent="0.25">
      <c r="A254" s="106" t="str">
        <f t="shared" ca="1" si="42"/>
        <v>General_Tenant_2023_1</v>
      </c>
      <c r="B254" cm="1">
        <f t="array" ref="B254">INDEX('Rate Change Impact'!A:A, ROUNDUP(ROWS('Rate Change Impact'!$2:290)/36,0))</f>
        <v>8</v>
      </c>
      <c r="C254" t="str" cm="1">
        <f t="array" ref="C254">INDEX('Rate Change Impact'!B:B, ROUNDUP(ROWS('Rate Change Impact'!$2:290)/36,0))</f>
        <v>General</v>
      </c>
      <c r="D254" t="str" cm="1">
        <f t="array" ref="D254">INDEX('Rate Change Impact'!C:C, ROUNDUP(ROWS('Rate Change Impact'!$2:290)/36,0))</f>
        <v>Tenant</v>
      </c>
      <c r="E254" t="str" cm="1">
        <f t="array" ref="E254">INDEX('Rate Change Impact'!D:D, ROUNDUP(ROWS('Rate Change Impact'!$2:290)/36,0))</f>
        <v>CA</v>
      </c>
      <c r="F254" s="107" cm="1">
        <f t="array" ref="F254">INDEX('Rate Change Impact'!E:E, ROUNDUP(ROWS('Rate Change Impact'!$2:290)/36,0))</f>
        <v>45078</v>
      </c>
      <c r="G254" s="81" cm="1">
        <f t="array" ref="G254">INDEX('Rate Change Impact'!F:F, ROUNDUP(ROWS('Rate Change Impact'!$2:290)/36,0))</f>
        <v>187309346</v>
      </c>
      <c r="H254" s="81" cm="1">
        <f t="array" ref="H254">INDEX('Rate Change Impact'!G:G, ROUNDUP(ROWS('Rate Change Impact'!$2:290)/36,0))</f>
        <v>194048506</v>
      </c>
      <c r="I254" s="81" cm="1">
        <f t="array" ref="I254">INDEX('Rate Change Impact'!H:H, ROUNDUP(ROWS('Rate Change Impact'!$2:290)/36,0))</f>
        <v>6739160</v>
      </c>
      <c r="J254" s="95" cm="1">
        <f t="array" ref="J254">INDEX('Rate Change Impact'!I:I, ROUNDUP(ROWS('Rate Change Impact'!$2:290)/36,0))</f>
        <v>3.5978770648208903E-2</v>
      </c>
      <c r="K254" s="93">
        <f t="shared" si="43"/>
        <v>45443</v>
      </c>
      <c r="L254" s="94">
        <f t="shared" ca="1" si="44"/>
        <v>1</v>
      </c>
      <c r="M254" s="93">
        <f t="shared" ca="1" si="45"/>
        <v>44927</v>
      </c>
      <c r="N254">
        <f t="shared" ca="1" si="51"/>
        <v>2023</v>
      </c>
      <c r="O254">
        <f t="shared" ca="1" si="48"/>
        <v>1</v>
      </c>
      <c r="P254" s="74">
        <f t="shared" si="49"/>
        <v>561596.66666666663</v>
      </c>
      <c r="Q254" s="74">
        <f t="shared" si="50"/>
        <v>280798.33333333331</v>
      </c>
      <c r="R254">
        <f t="shared" ca="1" si="46"/>
        <v>0</v>
      </c>
      <c r="S254">
        <f t="shared" ca="1" si="52"/>
        <v>0</v>
      </c>
      <c r="T254">
        <f t="shared" ca="1" si="47"/>
        <v>12</v>
      </c>
      <c r="U254" s="73">
        <f t="shared" ca="1" si="53"/>
        <v>0</v>
      </c>
    </row>
    <row r="255" spans="1:21" x14ac:dyDescent="0.25">
      <c r="A255" s="106" t="str">
        <f t="shared" ca="1" si="42"/>
        <v>General_Tenant_2023_2</v>
      </c>
      <c r="B255" cm="1">
        <f t="array" ref="B255">INDEX('Rate Change Impact'!A:A, ROUNDUP(ROWS('Rate Change Impact'!$2:291)/36,0))</f>
        <v>8</v>
      </c>
      <c r="C255" t="str" cm="1">
        <f t="array" ref="C255">INDEX('Rate Change Impact'!B:B, ROUNDUP(ROWS('Rate Change Impact'!$2:291)/36,0))</f>
        <v>General</v>
      </c>
      <c r="D255" t="str" cm="1">
        <f t="array" ref="D255">INDEX('Rate Change Impact'!C:C, ROUNDUP(ROWS('Rate Change Impact'!$2:291)/36,0))</f>
        <v>Tenant</v>
      </c>
      <c r="E255" t="str" cm="1">
        <f t="array" ref="E255">INDEX('Rate Change Impact'!D:D, ROUNDUP(ROWS('Rate Change Impact'!$2:291)/36,0))</f>
        <v>CA</v>
      </c>
      <c r="F255" s="107" cm="1">
        <f t="array" ref="F255">INDEX('Rate Change Impact'!E:E, ROUNDUP(ROWS('Rate Change Impact'!$2:291)/36,0))</f>
        <v>45078</v>
      </c>
      <c r="G255" s="81" cm="1">
        <f t="array" ref="G255">INDEX('Rate Change Impact'!F:F, ROUNDUP(ROWS('Rate Change Impact'!$2:291)/36,0))</f>
        <v>187309346</v>
      </c>
      <c r="H255" s="81" cm="1">
        <f t="array" ref="H255">INDEX('Rate Change Impact'!G:G, ROUNDUP(ROWS('Rate Change Impact'!$2:291)/36,0))</f>
        <v>194048506</v>
      </c>
      <c r="I255" s="81" cm="1">
        <f t="array" ref="I255">INDEX('Rate Change Impact'!H:H, ROUNDUP(ROWS('Rate Change Impact'!$2:291)/36,0))</f>
        <v>6739160</v>
      </c>
      <c r="J255" s="95" cm="1">
        <f t="array" ref="J255">INDEX('Rate Change Impact'!I:I, ROUNDUP(ROWS('Rate Change Impact'!$2:291)/36,0))</f>
        <v>3.5978770648208903E-2</v>
      </c>
      <c r="K255" s="93">
        <f t="shared" si="43"/>
        <v>45443</v>
      </c>
      <c r="L255" s="94">
        <f t="shared" ca="1" si="44"/>
        <v>2</v>
      </c>
      <c r="M255" s="93">
        <f t="shared" ca="1" si="45"/>
        <v>44958</v>
      </c>
      <c r="N255">
        <f t="shared" ca="1" si="51"/>
        <v>2023</v>
      </c>
      <c r="O255">
        <f t="shared" ca="1" si="48"/>
        <v>2</v>
      </c>
      <c r="P255" s="74">
        <f t="shared" si="49"/>
        <v>561596.66666666663</v>
      </c>
      <c r="Q255" s="74">
        <f t="shared" si="50"/>
        <v>280798.33333333331</v>
      </c>
      <c r="R255">
        <f t="shared" ca="1" si="46"/>
        <v>0</v>
      </c>
      <c r="S255">
        <f t="shared" ca="1" si="52"/>
        <v>0</v>
      </c>
      <c r="T255">
        <f t="shared" ca="1" si="47"/>
        <v>12</v>
      </c>
      <c r="U255" s="73">
        <f t="shared" ca="1" si="53"/>
        <v>0</v>
      </c>
    </row>
    <row r="256" spans="1:21" x14ac:dyDescent="0.25">
      <c r="A256" s="106" t="str">
        <f t="shared" ca="1" si="42"/>
        <v>General_Tenant_2023_3</v>
      </c>
      <c r="B256" cm="1">
        <f t="array" ref="B256">INDEX('Rate Change Impact'!A:A, ROUNDUP(ROWS('Rate Change Impact'!$2:292)/36,0))</f>
        <v>8</v>
      </c>
      <c r="C256" t="str" cm="1">
        <f t="array" ref="C256">INDEX('Rate Change Impact'!B:B, ROUNDUP(ROWS('Rate Change Impact'!$2:292)/36,0))</f>
        <v>General</v>
      </c>
      <c r="D256" t="str" cm="1">
        <f t="array" ref="D256">INDEX('Rate Change Impact'!C:C, ROUNDUP(ROWS('Rate Change Impact'!$2:292)/36,0))</f>
        <v>Tenant</v>
      </c>
      <c r="E256" t="str" cm="1">
        <f t="array" ref="E256">INDEX('Rate Change Impact'!D:D, ROUNDUP(ROWS('Rate Change Impact'!$2:292)/36,0))</f>
        <v>CA</v>
      </c>
      <c r="F256" s="107" cm="1">
        <f t="array" ref="F256">INDEX('Rate Change Impact'!E:E, ROUNDUP(ROWS('Rate Change Impact'!$2:292)/36,0))</f>
        <v>45078</v>
      </c>
      <c r="G256" s="81" cm="1">
        <f t="array" ref="G256">INDEX('Rate Change Impact'!F:F, ROUNDUP(ROWS('Rate Change Impact'!$2:292)/36,0))</f>
        <v>187309346</v>
      </c>
      <c r="H256" s="81" cm="1">
        <f t="array" ref="H256">INDEX('Rate Change Impact'!G:G, ROUNDUP(ROWS('Rate Change Impact'!$2:292)/36,0))</f>
        <v>194048506</v>
      </c>
      <c r="I256" s="81" cm="1">
        <f t="array" ref="I256">INDEX('Rate Change Impact'!H:H, ROUNDUP(ROWS('Rate Change Impact'!$2:292)/36,0))</f>
        <v>6739160</v>
      </c>
      <c r="J256" s="95" cm="1">
        <f t="array" ref="J256">INDEX('Rate Change Impact'!I:I, ROUNDUP(ROWS('Rate Change Impact'!$2:292)/36,0))</f>
        <v>3.5978770648208903E-2</v>
      </c>
      <c r="K256" s="93">
        <f t="shared" si="43"/>
        <v>45443</v>
      </c>
      <c r="L256" s="94">
        <f t="shared" ca="1" si="44"/>
        <v>3</v>
      </c>
      <c r="M256" s="93">
        <f t="shared" ca="1" si="45"/>
        <v>44986</v>
      </c>
      <c r="N256">
        <f t="shared" ca="1" si="51"/>
        <v>2023</v>
      </c>
      <c r="O256">
        <f t="shared" ca="1" si="48"/>
        <v>3</v>
      </c>
      <c r="P256" s="74">
        <f t="shared" si="49"/>
        <v>561596.66666666663</v>
      </c>
      <c r="Q256" s="74">
        <f t="shared" si="50"/>
        <v>280798.33333333331</v>
      </c>
      <c r="R256">
        <f t="shared" ca="1" si="46"/>
        <v>0</v>
      </c>
      <c r="S256">
        <f t="shared" ca="1" si="52"/>
        <v>0</v>
      </c>
      <c r="T256">
        <f t="shared" ca="1" si="47"/>
        <v>12</v>
      </c>
      <c r="U256" s="73">
        <f t="shared" ca="1" si="53"/>
        <v>0</v>
      </c>
    </row>
    <row r="257" spans="1:21" x14ac:dyDescent="0.25">
      <c r="A257" s="106" t="str">
        <f t="shared" ca="1" si="42"/>
        <v>General_Tenant_2023_4</v>
      </c>
      <c r="B257" cm="1">
        <f t="array" ref="B257">INDEX('Rate Change Impact'!A:A, ROUNDUP(ROWS('Rate Change Impact'!$2:293)/36,0))</f>
        <v>8</v>
      </c>
      <c r="C257" t="str" cm="1">
        <f t="array" ref="C257">INDEX('Rate Change Impact'!B:B, ROUNDUP(ROWS('Rate Change Impact'!$2:293)/36,0))</f>
        <v>General</v>
      </c>
      <c r="D257" t="str" cm="1">
        <f t="array" ref="D257">INDEX('Rate Change Impact'!C:C, ROUNDUP(ROWS('Rate Change Impact'!$2:293)/36,0))</f>
        <v>Tenant</v>
      </c>
      <c r="E257" t="str" cm="1">
        <f t="array" ref="E257">INDEX('Rate Change Impact'!D:D, ROUNDUP(ROWS('Rate Change Impact'!$2:293)/36,0))</f>
        <v>CA</v>
      </c>
      <c r="F257" s="107" cm="1">
        <f t="array" ref="F257">INDEX('Rate Change Impact'!E:E, ROUNDUP(ROWS('Rate Change Impact'!$2:293)/36,0))</f>
        <v>45078</v>
      </c>
      <c r="G257" s="81" cm="1">
        <f t="array" ref="G257">INDEX('Rate Change Impact'!F:F, ROUNDUP(ROWS('Rate Change Impact'!$2:293)/36,0))</f>
        <v>187309346</v>
      </c>
      <c r="H257" s="81" cm="1">
        <f t="array" ref="H257">INDEX('Rate Change Impact'!G:G, ROUNDUP(ROWS('Rate Change Impact'!$2:293)/36,0))</f>
        <v>194048506</v>
      </c>
      <c r="I257" s="81" cm="1">
        <f t="array" ref="I257">INDEX('Rate Change Impact'!H:H, ROUNDUP(ROWS('Rate Change Impact'!$2:293)/36,0))</f>
        <v>6739160</v>
      </c>
      <c r="J257" s="95" cm="1">
        <f t="array" ref="J257">INDEX('Rate Change Impact'!I:I, ROUNDUP(ROWS('Rate Change Impact'!$2:293)/36,0))</f>
        <v>3.5978770648208903E-2</v>
      </c>
      <c r="K257" s="93">
        <f t="shared" si="43"/>
        <v>45443</v>
      </c>
      <c r="L257" s="94">
        <f t="shared" ca="1" si="44"/>
        <v>4</v>
      </c>
      <c r="M257" s="93">
        <f t="shared" ca="1" si="45"/>
        <v>45017</v>
      </c>
      <c r="N257">
        <f t="shared" ca="1" si="51"/>
        <v>2023</v>
      </c>
      <c r="O257">
        <f t="shared" ca="1" si="48"/>
        <v>4</v>
      </c>
      <c r="P257" s="74">
        <f t="shared" si="49"/>
        <v>561596.66666666663</v>
      </c>
      <c r="Q257" s="74">
        <f t="shared" si="50"/>
        <v>280798.33333333331</v>
      </c>
      <c r="R257">
        <f t="shared" ca="1" si="46"/>
        <v>0</v>
      </c>
      <c r="S257">
        <f t="shared" ca="1" si="52"/>
        <v>0</v>
      </c>
      <c r="T257">
        <f t="shared" ca="1" si="47"/>
        <v>12</v>
      </c>
      <c r="U257" s="73">
        <f t="shared" ca="1" si="53"/>
        <v>0</v>
      </c>
    </row>
    <row r="258" spans="1:21" x14ac:dyDescent="0.25">
      <c r="A258" s="106" t="str">
        <f t="shared" ref="A258:A321" ca="1" si="54">C258&amp;"_"&amp;D258&amp;"_"&amp;N258&amp;"_"&amp;O258</f>
        <v>General_Tenant_2023_5</v>
      </c>
      <c r="B258" cm="1">
        <f t="array" ref="B258">INDEX('Rate Change Impact'!A:A, ROUNDUP(ROWS('Rate Change Impact'!$2:294)/36,0))</f>
        <v>8</v>
      </c>
      <c r="C258" t="str" cm="1">
        <f t="array" ref="C258">INDEX('Rate Change Impact'!B:B, ROUNDUP(ROWS('Rate Change Impact'!$2:294)/36,0))</f>
        <v>General</v>
      </c>
      <c r="D258" t="str" cm="1">
        <f t="array" ref="D258">INDEX('Rate Change Impact'!C:C, ROUNDUP(ROWS('Rate Change Impact'!$2:294)/36,0))</f>
        <v>Tenant</v>
      </c>
      <c r="E258" t="str" cm="1">
        <f t="array" ref="E258">INDEX('Rate Change Impact'!D:D, ROUNDUP(ROWS('Rate Change Impact'!$2:294)/36,0))</f>
        <v>CA</v>
      </c>
      <c r="F258" s="107" cm="1">
        <f t="array" ref="F258">INDEX('Rate Change Impact'!E:E, ROUNDUP(ROWS('Rate Change Impact'!$2:294)/36,0))</f>
        <v>45078</v>
      </c>
      <c r="G258" s="81" cm="1">
        <f t="array" ref="G258">INDEX('Rate Change Impact'!F:F, ROUNDUP(ROWS('Rate Change Impact'!$2:294)/36,0))</f>
        <v>187309346</v>
      </c>
      <c r="H258" s="81" cm="1">
        <f t="array" ref="H258">INDEX('Rate Change Impact'!G:G, ROUNDUP(ROWS('Rate Change Impact'!$2:294)/36,0))</f>
        <v>194048506</v>
      </c>
      <c r="I258" s="81" cm="1">
        <f t="array" ref="I258">INDEX('Rate Change Impact'!H:H, ROUNDUP(ROWS('Rate Change Impact'!$2:294)/36,0))</f>
        <v>6739160</v>
      </c>
      <c r="J258" s="95" cm="1">
        <f t="array" ref="J258">INDEX('Rate Change Impact'!I:I, ROUNDUP(ROWS('Rate Change Impact'!$2:294)/36,0))</f>
        <v>3.5978770648208903E-2</v>
      </c>
      <c r="K258" s="93">
        <f t="shared" ref="K258:K321" si="55">DATE(YEAR(F258)+1,MONTH(F258),DAY(F258)-1)</f>
        <v>45443</v>
      </c>
      <c r="L258" s="94">
        <f t="shared" ref="L258:L321" ca="1" si="56">IF(B258=OFFSET(B258,-1,0),L257+1,1)</f>
        <v>5</v>
      </c>
      <c r="M258" s="93">
        <f t="shared" ref="M258:M321" ca="1" si="57">DATE(YEAR(F258),L258,1)</f>
        <v>45047</v>
      </c>
      <c r="N258">
        <f t="shared" ca="1" si="51"/>
        <v>2023</v>
      </c>
      <c r="O258">
        <f t="shared" ca="1" si="48"/>
        <v>5</v>
      </c>
      <c r="P258" s="74">
        <f t="shared" si="49"/>
        <v>561596.66666666663</v>
      </c>
      <c r="Q258" s="74">
        <f t="shared" si="50"/>
        <v>280798.33333333331</v>
      </c>
      <c r="R258">
        <f t="shared" ref="R258:R321" ca="1" si="58">IF(AND(N258*100+O258&gt;=YEAR(F258)*100+MONTH(F258),N258*100+O258&lt;=YEAR(K258)*100+ MONTH(K258)),1,0)</f>
        <v>0</v>
      </c>
      <c r="S258">
        <f t="shared" ca="1" si="52"/>
        <v>0</v>
      </c>
      <c r="T258">
        <f t="shared" ref="T258:T321" ca="1" si="59">SUMIF($B$2:$B$1181,B258,$R$2:$R$1181)</f>
        <v>12</v>
      </c>
      <c r="U258" s="73">
        <f t="shared" ca="1" si="53"/>
        <v>0</v>
      </c>
    </row>
    <row r="259" spans="1:21" x14ac:dyDescent="0.25">
      <c r="A259" s="106" t="str">
        <f t="shared" ca="1" si="54"/>
        <v>General_Tenant_2023_6</v>
      </c>
      <c r="B259" cm="1">
        <f t="array" ref="B259">INDEX('Rate Change Impact'!A:A, ROUNDUP(ROWS('Rate Change Impact'!$2:295)/36,0))</f>
        <v>8</v>
      </c>
      <c r="C259" t="str" cm="1">
        <f t="array" ref="C259">INDEX('Rate Change Impact'!B:B, ROUNDUP(ROWS('Rate Change Impact'!$2:295)/36,0))</f>
        <v>General</v>
      </c>
      <c r="D259" t="str" cm="1">
        <f t="array" ref="D259">INDEX('Rate Change Impact'!C:C, ROUNDUP(ROWS('Rate Change Impact'!$2:295)/36,0))</f>
        <v>Tenant</v>
      </c>
      <c r="E259" t="str" cm="1">
        <f t="array" ref="E259">INDEX('Rate Change Impact'!D:D, ROUNDUP(ROWS('Rate Change Impact'!$2:295)/36,0))</f>
        <v>CA</v>
      </c>
      <c r="F259" s="107" cm="1">
        <f t="array" ref="F259">INDEX('Rate Change Impact'!E:E, ROUNDUP(ROWS('Rate Change Impact'!$2:295)/36,0))</f>
        <v>45078</v>
      </c>
      <c r="G259" s="81" cm="1">
        <f t="array" ref="G259">INDEX('Rate Change Impact'!F:F, ROUNDUP(ROWS('Rate Change Impact'!$2:295)/36,0))</f>
        <v>187309346</v>
      </c>
      <c r="H259" s="81" cm="1">
        <f t="array" ref="H259">INDEX('Rate Change Impact'!G:G, ROUNDUP(ROWS('Rate Change Impact'!$2:295)/36,0))</f>
        <v>194048506</v>
      </c>
      <c r="I259" s="81" cm="1">
        <f t="array" ref="I259">INDEX('Rate Change Impact'!H:H, ROUNDUP(ROWS('Rate Change Impact'!$2:295)/36,0))</f>
        <v>6739160</v>
      </c>
      <c r="J259" s="95" cm="1">
        <f t="array" ref="J259">INDEX('Rate Change Impact'!I:I, ROUNDUP(ROWS('Rate Change Impact'!$2:295)/36,0))</f>
        <v>3.5978770648208903E-2</v>
      </c>
      <c r="K259" s="93">
        <f t="shared" si="55"/>
        <v>45443</v>
      </c>
      <c r="L259" s="94">
        <f t="shared" ca="1" si="56"/>
        <v>6</v>
      </c>
      <c r="M259" s="93">
        <f t="shared" ca="1" si="57"/>
        <v>45078</v>
      </c>
      <c r="N259">
        <f t="shared" ca="1" si="51"/>
        <v>2023</v>
      </c>
      <c r="O259">
        <f t="shared" ca="1" si="48"/>
        <v>6</v>
      </c>
      <c r="P259" s="74">
        <f t="shared" si="49"/>
        <v>561596.66666666663</v>
      </c>
      <c r="Q259" s="74">
        <f t="shared" si="50"/>
        <v>280798.33333333331</v>
      </c>
      <c r="R259">
        <f t="shared" ca="1" si="58"/>
        <v>1</v>
      </c>
      <c r="S259">
        <f t="shared" ca="1" si="52"/>
        <v>1</v>
      </c>
      <c r="T259">
        <f t="shared" ca="1" si="59"/>
        <v>12</v>
      </c>
      <c r="U259" s="73">
        <f t="shared" ca="1" si="53"/>
        <v>561596.66666666663</v>
      </c>
    </row>
    <row r="260" spans="1:21" x14ac:dyDescent="0.25">
      <c r="A260" s="106" t="str">
        <f t="shared" ca="1" si="54"/>
        <v>General_Tenant_2023_7</v>
      </c>
      <c r="B260" cm="1">
        <f t="array" ref="B260">INDEX('Rate Change Impact'!A:A, ROUNDUP(ROWS('Rate Change Impact'!$2:296)/36,0))</f>
        <v>8</v>
      </c>
      <c r="C260" t="str" cm="1">
        <f t="array" ref="C260">INDEX('Rate Change Impact'!B:B, ROUNDUP(ROWS('Rate Change Impact'!$2:296)/36,0))</f>
        <v>General</v>
      </c>
      <c r="D260" t="str" cm="1">
        <f t="array" ref="D260">INDEX('Rate Change Impact'!C:C, ROUNDUP(ROWS('Rate Change Impact'!$2:296)/36,0))</f>
        <v>Tenant</v>
      </c>
      <c r="E260" t="str" cm="1">
        <f t="array" ref="E260">INDEX('Rate Change Impact'!D:D, ROUNDUP(ROWS('Rate Change Impact'!$2:296)/36,0))</f>
        <v>CA</v>
      </c>
      <c r="F260" s="107" cm="1">
        <f t="array" ref="F260">INDEX('Rate Change Impact'!E:E, ROUNDUP(ROWS('Rate Change Impact'!$2:296)/36,0))</f>
        <v>45078</v>
      </c>
      <c r="G260" s="81" cm="1">
        <f t="array" ref="G260">INDEX('Rate Change Impact'!F:F, ROUNDUP(ROWS('Rate Change Impact'!$2:296)/36,0))</f>
        <v>187309346</v>
      </c>
      <c r="H260" s="81" cm="1">
        <f t="array" ref="H260">INDEX('Rate Change Impact'!G:G, ROUNDUP(ROWS('Rate Change Impact'!$2:296)/36,0))</f>
        <v>194048506</v>
      </c>
      <c r="I260" s="81" cm="1">
        <f t="array" ref="I260">INDEX('Rate Change Impact'!H:H, ROUNDUP(ROWS('Rate Change Impact'!$2:296)/36,0))</f>
        <v>6739160</v>
      </c>
      <c r="J260" s="95" cm="1">
        <f t="array" ref="J260">INDEX('Rate Change Impact'!I:I, ROUNDUP(ROWS('Rate Change Impact'!$2:296)/36,0))</f>
        <v>3.5978770648208903E-2</v>
      </c>
      <c r="K260" s="93">
        <f t="shared" si="55"/>
        <v>45443</v>
      </c>
      <c r="L260" s="94">
        <f t="shared" ca="1" si="56"/>
        <v>7</v>
      </c>
      <c r="M260" s="93">
        <f t="shared" ca="1" si="57"/>
        <v>45108</v>
      </c>
      <c r="N260">
        <f t="shared" ca="1" si="51"/>
        <v>2023</v>
      </c>
      <c r="O260">
        <f t="shared" ca="1" si="48"/>
        <v>7</v>
      </c>
      <c r="P260" s="74">
        <f t="shared" si="49"/>
        <v>561596.66666666663</v>
      </c>
      <c r="Q260" s="74">
        <f t="shared" si="50"/>
        <v>280798.33333333331</v>
      </c>
      <c r="R260">
        <f t="shared" ca="1" si="58"/>
        <v>1</v>
      </c>
      <c r="S260">
        <f t="shared" ca="1" si="52"/>
        <v>2</v>
      </c>
      <c r="T260">
        <f t="shared" ca="1" si="59"/>
        <v>12</v>
      </c>
      <c r="U260" s="73">
        <f t="shared" ca="1" si="53"/>
        <v>561596.66666666663</v>
      </c>
    </row>
    <row r="261" spans="1:21" x14ac:dyDescent="0.25">
      <c r="A261" s="106" t="str">
        <f t="shared" ca="1" si="54"/>
        <v>General_Tenant_2023_8</v>
      </c>
      <c r="B261" cm="1">
        <f t="array" ref="B261">INDEX('Rate Change Impact'!A:A, ROUNDUP(ROWS('Rate Change Impact'!$2:297)/36,0))</f>
        <v>8</v>
      </c>
      <c r="C261" t="str" cm="1">
        <f t="array" ref="C261">INDEX('Rate Change Impact'!B:B, ROUNDUP(ROWS('Rate Change Impact'!$2:297)/36,0))</f>
        <v>General</v>
      </c>
      <c r="D261" t="str" cm="1">
        <f t="array" ref="D261">INDEX('Rate Change Impact'!C:C, ROUNDUP(ROWS('Rate Change Impact'!$2:297)/36,0))</f>
        <v>Tenant</v>
      </c>
      <c r="E261" t="str" cm="1">
        <f t="array" ref="E261">INDEX('Rate Change Impact'!D:D, ROUNDUP(ROWS('Rate Change Impact'!$2:297)/36,0))</f>
        <v>CA</v>
      </c>
      <c r="F261" s="107" cm="1">
        <f t="array" ref="F261">INDEX('Rate Change Impact'!E:E, ROUNDUP(ROWS('Rate Change Impact'!$2:297)/36,0))</f>
        <v>45078</v>
      </c>
      <c r="G261" s="81" cm="1">
        <f t="array" ref="G261">INDEX('Rate Change Impact'!F:F, ROUNDUP(ROWS('Rate Change Impact'!$2:297)/36,0))</f>
        <v>187309346</v>
      </c>
      <c r="H261" s="81" cm="1">
        <f t="array" ref="H261">INDEX('Rate Change Impact'!G:G, ROUNDUP(ROWS('Rate Change Impact'!$2:297)/36,0))</f>
        <v>194048506</v>
      </c>
      <c r="I261" s="81" cm="1">
        <f t="array" ref="I261">INDEX('Rate Change Impact'!H:H, ROUNDUP(ROWS('Rate Change Impact'!$2:297)/36,0))</f>
        <v>6739160</v>
      </c>
      <c r="J261" s="95" cm="1">
        <f t="array" ref="J261">INDEX('Rate Change Impact'!I:I, ROUNDUP(ROWS('Rate Change Impact'!$2:297)/36,0))</f>
        <v>3.5978770648208903E-2</v>
      </c>
      <c r="K261" s="93">
        <f t="shared" si="55"/>
        <v>45443</v>
      </c>
      <c r="L261" s="94">
        <f t="shared" ca="1" si="56"/>
        <v>8</v>
      </c>
      <c r="M261" s="93">
        <f t="shared" ca="1" si="57"/>
        <v>45139</v>
      </c>
      <c r="N261">
        <f t="shared" ca="1" si="51"/>
        <v>2023</v>
      </c>
      <c r="O261">
        <f t="shared" ca="1" si="48"/>
        <v>8</v>
      </c>
      <c r="P261" s="74">
        <f t="shared" si="49"/>
        <v>561596.66666666663</v>
      </c>
      <c r="Q261" s="74">
        <f t="shared" si="50"/>
        <v>280798.33333333331</v>
      </c>
      <c r="R261">
        <f t="shared" ca="1" si="58"/>
        <v>1</v>
      </c>
      <c r="S261">
        <f t="shared" ca="1" si="52"/>
        <v>3</v>
      </c>
      <c r="T261">
        <f t="shared" ca="1" si="59"/>
        <v>12</v>
      </c>
      <c r="U261" s="73">
        <f t="shared" ca="1" si="53"/>
        <v>561596.66666666663</v>
      </c>
    </row>
    <row r="262" spans="1:21" x14ac:dyDescent="0.25">
      <c r="A262" s="106" t="str">
        <f t="shared" ca="1" si="54"/>
        <v>General_Tenant_2023_9</v>
      </c>
      <c r="B262" cm="1">
        <f t="array" ref="B262">INDEX('Rate Change Impact'!A:A, ROUNDUP(ROWS('Rate Change Impact'!$2:298)/36,0))</f>
        <v>8</v>
      </c>
      <c r="C262" t="str" cm="1">
        <f t="array" ref="C262">INDEX('Rate Change Impact'!B:B, ROUNDUP(ROWS('Rate Change Impact'!$2:298)/36,0))</f>
        <v>General</v>
      </c>
      <c r="D262" t="str" cm="1">
        <f t="array" ref="D262">INDEX('Rate Change Impact'!C:C, ROUNDUP(ROWS('Rate Change Impact'!$2:298)/36,0))</f>
        <v>Tenant</v>
      </c>
      <c r="E262" t="str" cm="1">
        <f t="array" ref="E262">INDEX('Rate Change Impact'!D:D, ROUNDUP(ROWS('Rate Change Impact'!$2:298)/36,0))</f>
        <v>CA</v>
      </c>
      <c r="F262" s="107" cm="1">
        <f t="array" ref="F262">INDEX('Rate Change Impact'!E:E, ROUNDUP(ROWS('Rate Change Impact'!$2:298)/36,0))</f>
        <v>45078</v>
      </c>
      <c r="G262" s="81" cm="1">
        <f t="array" ref="G262">INDEX('Rate Change Impact'!F:F, ROUNDUP(ROWS('Rate Change Impact'!$2:298)/36,0))</f>
        <v>187309346</v>
      </c>
      <c r="H262" s="81" cm="1">
        <f t="array" ref="H262">INDEX('Rate Change Impact'!G:G, ROUNDUP(ROWS('Rate Change Impact'!$2:298)/36,0))</f>
        <v>194048506</v>
      </c>
      <c r="I262" s="81" cm="1">
        <f t="array" ref="I262">INDEX('Rate Change Impact'!H:H, ROUNDUP(ROWS('Rate Change Impact'!$2:298)/36,0))</f>
        <v>6739160</v>
      </c>
      <c r="J262" s="95" cm="1">
        <f t="array" ref="J262">INDEX('Rate Change Impact'!I:I, ROUNDUP(ROWS('Rate Change Impact'!$2:298)/36,0))</f>
        <v>3.5978770648208903E-2</v>
      </c>
      <c r="K262" s="93">
        <f t="shared" si="55"/>
        <v>45443</v>
      </c>
      <c r="L262" s="94">
        <f t="shared" ca="1" si="56"/>
        <v>9</v>
      </c>
      <c r="M262" s="93">
        <f t="shared" ca="1" si="57"/>
        <v>45170</v>
      </c>
      <c r="N262">
        <f t="shared" ca="1" si="51"/>
        <v>2023</v>
      </c>
      <c r="O262">
        <f t="shared" ca="1" si="48"/>
        <v>9</v>
      </c>
      <c r="P262" s="74">
        <f t="shared" si="49"/>
        <v>561596.66666666663</v>
      </c>
      <c r="Q262" s="74">
        <f t="shared" si="50"/>
        <v>280798.33333333331</v>
      </c>
      <c r="R262">
        <f t="shared" ca="1" si="58"/>
        <v>1</v>
      </c>
      <c r="S262">
        <f t="shared" ca="1" si="52"/>
        <v>4</v>
      </c>
      <c r="T262">
        <f t="shared" ca="1" si="59"/>
        <v>12</v>
      </c>
      <c r="U262" s="73">
        <f t="shared" ca="1" si="53"/>
        <v>561596.66666666663</v>
      </c>
    </row>
    <row r="263" spans="1:21" x14ac:dyDescent="0.25">
      <c r="A263" s="106" t="str">
        <f t="shared" ca="1" si="54"/>
        <v>General_Tenant_2023_10</v>
      </c>
      <c r="B263" cm="1">
        <f t="array" ref="B263">INDEX('Rate Change Impact'!A:A, ROUNDUP(ROWS('Rate Change Impact'!$2:299)/36,0))</f>
        <v>8</v>
      </c>
      <c r="C263" t="str" cm="1">
        <f t="array" ref="C263">INDEX('Rate Change Impact'!B:B, ROUNDUP(ROWS('Rate Change Impact'!$2:299)/36,0))</f>
        <v>General</v>
      </c>
      <c r="D263" t="str" cm="1">
        <f t="array" ref="D263">INDEX('Rate Change Impact'!C:C, ROUNDUP(ROWS('Rate Change Impact'!$2:299)/36,0))</f>
        <v>Tenant</v>
      </c>
      <c r="E263" t="str" cm="1">
        <f t="array" ref="E263">INDEX('Rate Change Impact'!D:D, ROUNDUP(ROWS('Rate Change Impact'!$2:299)/36,0))</f>
        <v>CA</v>
      </c>
      <c r="F263" s="107" cm="1">
        <f t="array" ref="F263">INDEX('Rate Change Impact'!E:E, ROUNDUP(ROWS('Rate Change Impact'!$2:299)/36,0))</f>
        <v>45078</v>
      </c>
      <c r="G263" s="81" cm="1">
        <f t="array" ref="G263">INDEX('Rate Change Impact'!F:F, ROUNDUP(ROWS('Rate Change Impact'!$2:299)/36,0))</f>
        <v>187309346</v>
      </c>
      <c r="H263" s="81" cm="1">
        <f t="array" ref="H263">INDEX('Rate Change Impact'!G:G, ROUNDUP(ROWS('Rate Change Impact'!$2:299)/36,0))</f>
        <v>194048506</v>
      </c>
      <c r="I263" s="81" cm="1">
        <f t="array" ref="I263">INDEX('Rate Change Impact'!H:H, ROUNDUP(ROWS('Rate Change Impact'!$2:299)/36,0))</f>
        <v>6739160</v>
      </c>
      <c r="J263" s="95" cm="1">
        <f t="array" ref="J263">INDEX('Rate Change Impact'!I:I, ROUNDUP(ROWS('Rate Change Impact'!$2:299)/36,0))</f>
        <v>3.5978770648208903E-2</v>
      </c>
      <c r="K263" s="93">
        <f t="shared" si="55"/>
        <v>45443</v>
      </c>
      <c r="L263" s="94">
        <f t="shared" ca="1" si="56"/>
        <v>10</v>
      </c>
      <c r="M263" s="93">
        <f t="shared" ca="1" si="57"/>
        <v>45200</v>
      </c>
      <c r="N263">
        <f t="shared" ca="1" si="51"/>
        <v>2023</v>
      </c>
      <c r="O263">
        <f t="shared" ca="1" si="48"/>
        <v>10</v>
      </c>
      <c r="P263" s="74">
        <f t="shared" si="49"/>
        <v>561596.66666666663</v>
      </c>
      <c r="Q263" s="74">
        <f t="shared" si="50"/>
        <v>280798.33333333331</v>
      </c>
      <c r="R263">
        <f t="shared" ca="1" si="58"/>
        <v>1</v>
      </c>
      <c r="S263">
        <f t="shared" ca="1" si="52"/>
        <v>5</v>
      </c>
      <c r="T263">
        <f t="shared" ca="1" si="59"/>
        <v>12</v>
      </c>
      <c r="U263" s="73">
        <f t="shared" ca="1" si="53"/>
        <v>561596.66666666663</v>
      </c>
    </row>
    <row r="264" spans="1:21" x14ac:dyDescent="0.25">
      <c r="A264" s="106" t="str">
        <f t="shared" ca="1" si="54"/>
        <v>General_Tenant_2023_11</v>
      </c>
      <c r="B264" cm="1">
        <f t="array" ref="B264">INDEX('Rate Change Impact'!A:A, ROUNDUP(ROWS('Rate Change Impact'!$2:300)/36,0))</f>
        <v>8</v>
      </c>
      <c r="C264" t="str" cm="1">
        <f t="array" ref="C264">INDEX('Rate Change Impact'!B:B, ROUNDUP(ROWS('Rate Change Impact'!$2:300)/36,0))</f>
        <v>General</v>
      </c>
      <c r="D264" t="str" cm="1">
        <f t="array" ref="D264">INDEX('Rate Change Impact'!C:C, ROUNDUP(ROWS('Rate Change Impact'!$2:300)/36,0))</f>
        <v>Tenant</v>
      </c>
      <c r="E264" t="str" cm="1">
        <f t="array" ref="E264">INDEX('Rate Change Impact'!D:D, ROUNDUP(ROWS('Rate Change Impact'!$2:300)/36,0))</f>
        <v>CA</v>
      </c>
      <c r="F264" s="107" cm="1">
        <f t="array" ref="F264">INDEX('Rate Change Impact'!E:E, ROUNDUP(ROWS('Rate Change Impact'!$2:300)/36,0))</f>
        <v>45078</v>
      </c>
      <c r="G264" s="81" cm="1">
        <f t="array" ref="G264">INDEX('Rate Change Impact'!F:F, ROUNDUP(ROWS('Rate Change Impact'!$2:300)/36,0))</f>
        <v>187309346</v>
      </c>
      <c r="H264" s="81" cm="1">
        <f t="array" ref="H264">INDEX('Rate Change Impact'!G:G, ROUNDUP(ROWS('Rate Change Impact'!$2:300)/36,0))</f>
        <v>194048506</v>
      </c>
      <c r="I264" s="81" cm="1">
        <f t="array" ref="I264">INDEX('Rate Change Impact'!H:H, ROUNDUP(ROWS('Rate Change Impact'!$2:300)/36,0))</f>
        <v>6739160</v>
      </c>
      <c r="J264" s="95" cm="1">
        <f t="array" ref="J264">INDEX('Rate Change Impact'!I:I, ROUNDUP(ROWS('Rate Change Impact'!$2:300)/36,0))</f>
        <v>3.5978770648208903E-2</v>
      </c>
      <c r="K264" s="93">
        <f t="shared" si="55"/>
        <v>45443</v>
      </c>
      <c r="L264" s="94">
        <f t="shared" ca="1" si="56"/>
        <v>11</v>
      </c>
      <c r="M264" s="93">
        <f t="shared" ca="1" si="57"/>
        <v>45231</v>
      </c>
      <c r="N264">
        <f t="shared" ca="1" si="51"/>
        <v>2023</v>
      </c>
      <c r="O264">
        <f t="shared" ca="1" si="48"/>
        <v>11</v>
      </c>
      <c r="P264" s="74">
        <f t="shared" si="49"/>
        <v>561596.66666666663</v>
      </c>
      <c r="Q264" s="74">
        <f t="shared" si="50"/>
        <v>280798.33333333331</v>
      </c>
      <c r="R264">
        <f t="shared" ca="1" si="58"/>
        <v>1</v>
      </c>
      <c r="S264">
        <f t="shared" ca="1" si="52"/>
        <v>6</v>
      </c>
      <c r="T264">
        <f t="shared" ca="1" si="59"/>
        <v>12</v>
      </c>
      <c r="U264" s="73">
        <f t="shared" ca="1" si="53"/>
        <v>561596.66666666663</v>
      </c>
    </row>
    <row r="265" spans="1:21" x14ac:dyDescent="0.25">
      <c r="A265" s="106" t="str">
        <f t="shared" ca="1" si="54"/>
        <v>General_Tenant_2023_12</v>
      </c>
      <c r="B265" cm="1">
        <f t="array" ref="B265">INDEX('Rate Change Impact'!A:A, ROUNDUP(ROWS('Rate Change Impact'!$2:301)/36,0))</f>
        <v>8</v>
      </c>
      <c r="C265" t="str" cm="1">
        <f t="array" ref="C265">INDEX('Rate Change Impact'!B:B, ROUNDUP(ROWS('Rate Change Impact'!$2:301)/36,0))</f>
        <v>General</v>
      </c>
      <c r="D265" t="str" cm="1">
        <f t="array" ref="D265">INDEX('Rate Change Impact'!C:C, ROUNDUP(ROWS('Rate Change Impact'!$2:301)/36,0))</f>
        <v>Tenant</v>
      </c>
      <c r="E265" t="str" cm="1">
        <f t="array" ref="E265">INDEX('Rate Change Impact'!D:D, ROUNDUP(ROWS('Rate Change Impact'!$2:301)/36,0))</f>
        <v>CA</v>
      </c>
      <c r="F265" s="107" cm="1">
        <f t="array" ref="F265">INDEX('Rate Change Impact'!E:E, ROUNDUP(ROWS('Rate Change Impact'!$2:301)/36,0))</f>
        <v>45078</v>
      </c>
      <c r="G265" s="81" cm="1">
        <f t="array" ref="G265">INDEX('Rate Change Impact'!F:F, ROUNDUP(ROWS('Rate Change Impact'!$2:301)/36,0))</f>
        <v>187309346</v>
      </c>
      <c r="H265" s="81" cm="1">
        <f t="array" ref="H265">INDEX('Rate Change Impact'!G:G, ROUNDUP(ROWS('Rate Change Impact'!$2:301)/36,0))</f>
        <v>194048506</v>
      </c>
      <c r="I265" s="81" cm="1">
        <f t="array" ref="I265">INDEX('Rate Change Impact'!H:H, ROUNDUP(ROWS('Rate Change Impact'!$2:301)/36,0))</f>
        <v>6739160</v>
      </c>
      <c r="J265" s="95" cm="1">
        <f t="array" ref="J265">INDEX('Rate Change Impact'!I:I, ROUNDUP(ROWS('Rate Change Impact'!$2:301)/36,0))</f>
        <v>3.5978770648208903E-2</v>
      </c>
      <c r="K265" s="93">
        <f t="shared" si="55"/>
        <v>45443</v>
      </c>
      <c r="L265" s="94">
        <f t="shared" ca="1" si="56"/>
        <v>12</v>
      </c>
      <c r="M265" s="93">
        <f t="shared" ca="1" si="57"/>
        <v>45261</v>
      </c>
      <c r="N265">
        <f t="shared" ca="1" si="51"/>
        <v>2023</v>
      </c>
      <c r="O265">
        <f t="shared" ca="1" si="48"/>
        <v>12</v>
      </c>
      <c r="P265" s="74">
        <f t="shared" si="49"/>
        <v>561596.66666666663</v>
      </c>
      <c r="Q265" s="74">
        <f t="shared" si="50"/>
        <v>280798.33333333331</v>
      </c>
      <c r="R265">
        <f t="shared" ca="1" si="58"/>
        <v>1</v>
      </c>
      <c r="S265">
        <f t="shared" ca="1" si="52"/>
        <v>7</v>
      </c>
      <c r="T265">
        <f t="shared" ca="1" si="59"/>
        <v>12</v>
      </c>
      <c r="U265" s="73">
        <f t="shared" ca="1" si="53"/>
        <v>561596.66666666663</v>
      </c>
    </row>
    <row r="266" spans="1:21" x14ac:dyDescent="0.25">
      <c r="A266" s="106" t="str">
        <f t="shared" ca="1" si="54"/>
        <v>General_Tenant_2024_1</v>
      </c>
      <c r="B266" cm="1">
        <f t="array" ref="B266">INDEX('Rate Change Impact'!A:A, ROUNDUP(ROWS('Rate Change Impact'!$2:302)/36,0))</f>
        <v>8</v>
      </c>
      <c r="C266" t="str" cm="1">
        <f t="array" ref="C266">INDEX('Rate Change Impact'!B:B, ROUNDUP(ROWS('Rate Change Impact'!$2:302)/36,0))</f>
        <v>General</v>
      </c>
      <c r="D266" t="str" cm="1">
        <f t="array" ref="D266">INDEX('Rate Change Impact'!C:C, ROUNDUP(ROWS('Rate Change Impact'!$2:302)/36,0))</f>
        <v>Tenant</v>
      </c>
      <c r="E266" t="str" cm="1">
        <f t="array" ref="E266">INDEX('Rate Change Impact'!D:D, ROUNDUP(ROWS('Rate Change Impact'!$2:302)/36,0))</f>
        <v>CA</v>
      </c>
      <c r="F266" s="107" cm="1">
        <f t="array" ref="F266">INDEX('Rate Change Impact'!E:E, ROUNDUP(ROWS('Rate Change Impact'!$2:302)/36,0))</f>
        <v>45078</v>
      </c>
      <c r="G266" s="81" cm="1">
        <f t="array" ref="G266">INDEX('Rate Change Impact'!F:F, ROUNDUP(ROWS('Rate Change Impact'!$2:302)/36,0))</f>
        <v>187309346</v>
      </c>
      <c r="H266" s="81" cm="1">
        <f t="array" ref="H266">INDEX('Rate Change Impact'!G:G, ROUNDUP(ROWS('Rate Change Impact'!$2:302)/36,0))</f>
        <v>194048506</v>
      </c>
      <c r="I266" s="81" cm="1">
        <f t="array" ref="I266">INDEX('Rate Change Impact'!H:H, ROUNDUP(ROWS('Rate Change Impact'!$2:302)/36,0))</f>
        <v>6739160</v>
      </c>
      <c r="J266" s="95" cm="1">
        <f t="array" ref="J266">INDEX('Rate Change Impact'!I:I, ROUNDUP(ROWS('Rate Change Impact'!$2:302)/36,0))</f>
        <v>3.5978770648208903E-2</v>
      </c>
      <c r="K266" s="93">
        <f t="shared" si="55"/>
        <v>45443</v>
      </c>
      <c r="L266" s="94">
        <f t="shared" ca="1" si="56"/>
        <v>13</v>
      </c>
      <c r="M266" s="93">
        <f t="shared" ca="1" si="57"/>
        <v>45292</v>
      </c>
      <c r="N266">
        <f t="shared" ca="1" si="51"/>
        <v>2024</v>
      </c>
      <c r="O266">
        <f t="shared" ca="1" si="48"/>
        <v>1</v>
      </c>
      <c r="P266" s="74">
        <f t="shared" si="49"/>
        <v>561596.66666666663</v>
      </c>
      <c r="Q266" s="74">
        <f t="shared" si="50"/>
        <v>280798.33333333331</v>
      </c>
      <c r="R266">
        <f t="shared" ca="1" si="58"/>
        <v>1</v>
      </c>
      <c r="S266">
        <f t="shared" ca="1" si="52"/>
        <v>8</v>
      </c>
      <c r="T266">
        <f t="shared" ca="1" si="59"/>
        <v>12</v>
      </c>
      <c r="U266" s="73">
        <f t="shared" ca="1" si="53"/>
        <v>561596.66666666663</v>
      </c>
    </row>
    <row r="267" spans="1:21" x14ac:dyDescent="0.25">
      <c r="A267" s="106" t="str">
        <f t="shared" ca="1" si="54"/>
        <v>General_Tenant_2024_2</v>
      </c>
      <c r="B267" cm="1">
        <f t="array" ref="B267">INDEX('Rate Change Impact'!A:A, ROUNDUP(ROWS('Rate Change Impact'!$2:303)/36,0))</f>
        <v>8</v>
      </c>
      <c r="C267" t="str" cm="1">
        <f t="array" ref="C267">INDEX('Rate Change Impact'!B:B, ROUNDUP(ROWS('Rate Change Impact'!$2:303)/36,0))</f>
        <v>General</v>
      </c>
      <c r="D267" t="str" cm="1">
        <f t="array" ref="D267">INDEX('Rate Change Impact'!C:C, ROUNDUP(ROWS('Rate Change Impact'!$2:303)/36,0))</f>
        <v>Tenant</v>
      </c>
      <c r="E267" t="str" cm="1">
        <f t="array" ref="E267">INDEX('Rate Change Impact'!D:D, ROUNDUP(ROWS('Rate Change Impact'!$2:303)/36,0))</f>
        <v>CA</v>
      </c>
      <c r="F267" s="107" cm="1">
        <f t="array" ref="F267">INDEX('Rate Change Impact'!E:E, ROUNDUP(ROWS('Rate Change Impact'!$2:303)/36,0))</f>
        <v>45078</v>
      </c>
      <c r="G267" s="81" cm="1">
        <f t="array" ref="G267">INDEX('Rate Change Impact'!F:F, ROUNDUP(ROWS('Rate Change Impact'!$2:303)/36,0))</f>
        <v>187309346</v>
      </c>
      <c r="H267" s="81" cm="1">
        <f t="array" ref="H267">INDEX('Rate Change Impact'!G:G, ROUNDUP(ROWS('Rate Change Impact'!$2:303)/36,0))</f>
        <v>194048506</v>
      </c>
      <c r="I267" s="81" cm="1">
        <f t="array" ref="I267">INDEX('Rate Change Impact'!H:H, ROUNDUP(ROWS('Rate Change Impact'!$2:303)/36,0))</f>
        <v>6739160</v>
      </c>
      <c r="J267" s="95" cm="1">
        <f t="array" ref="J267">INDEX('Rate Change Impact'!I:I, ROUNDUP(ROWS('Rate Change Impact'!$2:303)/36,0))</f>
        <v>3.5978770648208903E-2</v>
      </c>
      <c r="K267" s="93">
        <f t="shared" si="55"/>
        <v>45443</v>
      </c>
      <c r="L267" s="94">
        <f t="shared" ca="1" si="56"/>
        <v>14</v>
      </c>
      <c r="M267" s="93">
        <f t="shared" ca="1" si="57"/>
        <v>45323</v>
      </c>
      <c r="N267">
        <f t="shared" ca="1" si="51"/>
        <v>2024</v>
      </c>
      <c r="O267">
        <f t="shared" ca="1" si="48"/>
        <v>2</v>
      </c>
      <c r="P267" s="74">
        <f t="shared" si="49"/>
        <v>561596.66666666663</v>
      </c>
      <c r="Q267" s="74">
        <f t="shared" si="50"/>
        <v>280798.33333333331</v>
      </c>
      <c r="R267">
        <f t="shared" ca="1" si="58"/>
        <v>1</v>
      </c>
      <c r="S267">
        <f t="shared" ca="1" si="52"/>
        <v>9</v>
      </c>
      <c r="T267">
        <f t="shared" ca="1" si="59"/>
        <v>12</v>
      </c>
      <c r="U267" s="73">
        <f t="shared" ca="1" si="53"/>
        <v>561596.66666666663</v>
      </c>
    </row>
    <row r="268" spans="1:21" x14ac:dyDescent="0.25">
      <c r="A268" s="106" t="str">
        <f t="shared" ca="1" si="54"/>
        <v>General_Tenant_2024_3</v>
      </c>
      <c r="B268" cm="1">
        <f t="array" ref="B268">INDEX('Rate Change Impact'!A:A, ROUNDUP(ROWS('Rate Change Impact'!$2:304)/36,0))</f>
        <v>8</v>
      </c>
      <c r="C268" t="str" cm="1">
        <f t="array" ref="C268">INDEX('Rate Change Impact'!B:B, ROUNDUP(ROWS('Rate Change Impact'!$2:304)/36,0))</f>
        <v>General</v>
      </c>
      <c r="D268" t="str" cm="1">
        <f t="array" ref="D268">INDEX('Rate Change Impact'!C:C, ROUNDUP(ROWS('Rate Change Impact'!$2:304)/36,0))</f>
        <v>Tenant</v>
      </c>
      <c r="E268" t="str" cm="1">
        <f t="array" ref="E268">INDEX('Rate Change Impact'!D:D, ROUNDUP(ROWS('Rate Change Impact'!$2:304)/36,0))</f>
        <v>CA</v>
      </c>
      <c r="F268" s="107" cm="1">
        <f t="array" ref="F268">INDEX('Rate Change Impact'!E:E, ROUNDUP(ROWS('Rate Change Impact'!$2:304)/36,0))</f>
        <v>45078</v>
      </c>
      <c r="G268" s="81" cm="1">
        <f t="array" ref="G268">INDEX('Rate Change Impact'!F:F, ROUNDUP(ROWS('Rate Change Impact'!$2:304)/36,0))</f>
        <v>187309346</v>
      </c>
      <c r="H268" s="81" cm="1">
        <f t="array" ref="H268">INDEX('Rate Change Impact'!G:G, ROUNDUP(ROWS('Rate Change Impact'!$2:304)/36,0))</f>
        <v>194048506</v>
      </c>
      <c r="I268" s="81" cm="1">
        <f t="array" ref="I268">INDEX('Rate Change Impact'!H:H, ROUNDUP(ROWS('Rate Change Impact'!$2:304)/36,0))</f>
        <v>6739160</v>
      </c>
      <c r="J268" s="95" cm="1">
        <f t="array" ref="J268">INDEX('Rate Change Impact'!I:I, ROUNDUP(ROWS('Rate Change Impact'!$2:304)/36,0))</f>
        <v>3.5978770648208903E-2</v>
      </c>
      <c r="K268" s="93">
        <f t="shared" si="55"/>
        <v>45443</v>
      </c>
      <c r="L268" s="94">
        <f t="shared" ca="1" si="56"/>
        <v>15</v>
      </c>
      <c r="M268" s="93">
        <f t="shared" ca="1" si="57"/>
        <v>45352</v>
      </c>
      <c r="N268">
        <f t="shared" ca="1" si="51"/>
        <v>2024</v>
      </c>
      <c r="O268">
        <f t="shared" ca="1" si="48"/>
        <v>3</v>
      </c>
      <c r="P268" s="74">
        <f t="shared" si="49"/>
        <v>561596.66666666663</v>
      </c>
      <c r="Q268" s="74">
        <f t="shared" si="50"/>
        <v>280798.33333333331</v>
      </c>
      <c r="R268">
        <f t="shared" ca="1" si="58"/>
        <v>1</v>
      </c>
      <c r="S268">
        <f t="shared" ca="1" si="52"/>
        <v>10</v>
      </c>
      <c r="T268">
        <f t="shared" ca="1" si="59"/>
        <v>12</v>
      </c>
      <c r="U268" s="73">
        <f t="shared" ca="1" si="53"/>
        <v>561596.66666666663</v>
      </c>
    </row>
    <row r="269" spans="1:21" x14ac:dyDescent="0.25">
      <c r="A269" s="106" t="str">
        <f t="shared" ca="1" si="54"/>
        <v>General_Tenant_2024_4</v>
      </c>
      <c r="B269" cm="1">
        <f t="array" ref="B269">INDEX('Rate Change Impact'!A:A, ROUNDUP(ROWS('Rate Change Impact'!$2:305)/36,0))</f>
        <v>8</v>
      </c>
      <c r="C269" t="str" cm="1">
        <f t="array" ref="C269">INDEX('Rate Change Impact'!B:B, ROUNDUP(ROWS('Rate Change Impact'!$2:305)/36,0))</f>
        <v>General</v>
      </c>
      <c r="D269" t="str" cm="1">
        <f t="array" ref="D269">INDEX('Rate Change Impact'!C:C, ROUNDUP(ROWS('Rate Change Impact'!$2:305)/36,0))</f>
        <v>Tenant</v>
      </c>
      <c r="E269" t="str" cm="1">
        <f t="array" ref="E269">INDEX('Rate Change Impact'!D:D, ROUNDUP(ROWS('Rate Change Impact'!$2:305)/36,0))</f>
        <v>CA</v>
      </c>
      <c r="F269" s="107" cm="1">
        <f t="array" ref="F269">INDEX('Rate Change Impact'!E:E, ROUNDUP(ROWS('Rate Change Impact'!$2:305)/36,0))</f>
        <v>45078</v>
      </c>
      <c r="G269" s="81" cm="1">
        <f t="array" ref="G269">INDEX('Rate Change Impact'!F:F, ROUNDUP(ROWS('Rate Change Impact'!$2:305)/36,0))</f>
        <v>187309346</v>
      </c>
      <c r="H269" s="81" cm="1">
        <f t="array" ref="H269">INDEX('Rate Change Impact'!G:G, ROUNDUP(ROWS('Rate Change Impact'!$2:305)/36,0))</f>
        <v>194048506</v>
      </c>
      <c r="I269" s="81" cm="1">
        <f t="array" ref="I269">INDEX('Rate Change Impact'!H:H, ROUNDUP(ROWS('Rate Change Impact'!$2:305)/36,0))</f>
        <v>6739160</v>
      </c>
      <c r="J269" s="95" cm="1">
        <f t="array" ref="J269">INDEX('Rate Change Impact'!I:I, ROUNDUP(ROWS('Rate Change Impact'!$2:305)/36,0))</f>
        <v>3.5978770648208903E-2</v>
      </c>
      <c r="K269" s="93">
        <f t="shared" si="55"/>
        <v>45443</v>
      </c>
      <c r="L269" s="94">
        <f t="shared" ca="1" si="56"/>
        <v>16</v>
      </c>
      <c r="M269" s="93">
        <f t="shared" ca="1" si="57"/>
        <v>45383</v>
      </c>
      <c r="N269">
        <f t="shared" ca="1" si="51"/>
        <v>2024</v>
      </c>
      <c r="O269">
        <f t="shared" ca="1" si="48"/>
        <v>4</v>
      </c>
      <c r="P269" s="74">
        <f t="shared" si="49"/>
        <v>561596.66666666663</v>
      </c>
      <c r="Q269" s="74">
        <f t="shared" si="50"/>
        <v>280798.33333333331</v>
      </c>
      <c r="R269">
        <f t="shared" ca="1" si="58"/>
        <v>1</v>
      </c>
      <c r="S269">
        <f t="shared" ca="1" si="52"/>
        <v>11</v>
      </c>
      <c r="T269">
        <f t="shared" ca="1" si="59"/>
        <v>12</v>
      </c>
      <c r="U269" s="73">
        <f t="shared" ca="1" si="53"/>
        <v>561596.66666666663</v>
      </c>
    </row>
    <row r="270" spans="1:21" x14ac:dyDescent="0.25">
      <c r="A270" s="106" t="str">
        <f t="shared" ca="1" si="54"/>
        <v>General_Tenant_2024_5</v>
      </c>
      <c r="B270" cm="1">
        <f t="array" ref="B270">INDEX('Rate Change Impact'!A:A, ROUNDUP(ROWS('Rate Change Impact'!$2:306)/36,0))</f>
        <v>8</v>
      </c>
      <c r="C270" t="str" cm="1">
        <f t="array" ref="C270">INDEX('Rate Change Impact'!B:B, ROUNDUP(ROWS('Rate Change Impact'!$2:306)/36,0))</f>
        <v>General</v>
      </c>
      <c r="D270" t="str" cm="1">
        <f t="array" ref="D270">INDEX('Rate Change Impact'!C:C, ROUNDUP(ROWS('Rate Change Impact'!$2:306)/36,0))</f>
        <v>Tenant</v>
      </c>
      <c r="E270" t="str" cm="1">
        <f t="array" ref="E270">INDEX('Rate Change Impact'!D:D, ROUNDUP(ROWS('Rate Change Impact'!$2:306)/36,0))</f>
        <v>CA</v>
      </c>
      <c r="F270" s="107" cm="1">
        <f t="array" ref="F270">INDEX('Rate Change Impact'!E:E, ROUNDUP(ROWS('Rate Change Impact'!$2:306)/36,0))</f>
        <v>45078</v>
      </c>
      <c r="G270" s="81" cm="1">
        <f t="array" ref="G270">INDEX('Rate Change Impact'!F:F, ROUNDUP(ROWS('Rate Change Impact'!$2:306)/36,0))</f>
        <v>187309346</v>
      </c>
      <c r="H270" s="81" cm="1">
        <f t="array" ref="H270">INDEX('Rate Change Impact'!G:G, ROUNDUP(ROWS('Rate Change Impact'!$2:306)/36,0))</f>
        <v>194048506</v>
      </c>
      <c r="I270" s="81" cm="1">
        <f t="array" ref="I270">INDEX('Rate Change Impact'!H:H, ROUNDUP(ROWS('Rate Change Impact'!$2:306)/36,0))</f>
        <v>6739160</v>
      </c>
      <c r="J270" s="95" cm="1">
        <f t="array" ref="J270">INDEX('Rate Change Impact'!I:I, ROUNDUP(ROWS('Rate Change Impact'!$2:306)/36,0))</f>
        <v>3.5978770648208903E-2</v>
      </c>
      <c r="K270" s="93">
        <f t="shared" si="55"/>
        <v>45443</v>
      </c>
      <c r="L270" s="94">
        <f t="shared" ca="1" si="56"/>
        <v>17</v>
      </c>
      <c r="M270" s="93">
        <f t="shared" ca="1" si="57"/>
        <v>45413</v>
      </c>
      <c r="N270">
        <f t="shared" ca="1" si="51"/>
        <v>2024</v>
      </c>
      <c r="O270">
        <f t="shared" ca="1" si="48"/>
        <v>5</v>
      </c>
      <c r="P270" s="74">
        <f t="shared" si="49"/>
        <v>561596.66666666663</v>
      </c>
      <c r="Q270" s="74">
        <f t="shared" si="50"/>
        <v>280798.33333333331</v>
      </c>
      <c r="R270">
        <f t="shared" ca="1" si="58"/>
        <v>1</v>
      </c>
      <c r="S270">
        <f t="shared" ca="1" si="52"/>
        <v>12</v>
      </c>
      <c r="T270">
        <f t="shared" ca="1" si="59"/>
        <v>12</v>
      </c>
      <c r="U270" s="73">
        <f t="shared" ca="1" si="53"/>
        <v>561596.66666666663</v>
      </c>
    </row>
    <row r="271" spans="1:21" x14ac:dyDescent="0.25">
      <c r="A271" s="106" t="str">
        <f t="shared" ca="1" si="54"/>
        <v>General_Tenant_2024_6</v>
      </c>
      <c r="B271" cm="1">
        <f t="array" ref="B271">INDEX('Rate Change Impact'!A:A, ROUNDUP(ROWS('Rate Change Impact'!$2:307)/36,0))</f>
        <v>8</v>
      </c>
      <c r="C271" t="str" cm="1">
        <f t="array" ref="C271">INDEX('Rate Change Impact'!B:B, ROUNDUP(ROWS('Rate Change Impact'!$2:307)/36,0))</f>
        <v>General</v>
      </c>
      <c r="D271" t="str" cm="1">
        <f t="array" ref="D271">INDEX('Rate Change Impact'!C:C, ROUNDUP(ROWS('Rate Change Impact'!$2:307)/36,0))</f>
        <v>Tenant</v>
      </c>
      <c r="E271" t="str" cm="1">
        <f t="array" ref="E271">INDEX('Rate Change Impact'!D:D, ROUNDUP(ROWS('Rate Change Impact'!$2:307)/36,0))</f>
        <v>CA</v>
      </c>
      <c r="F271" s="107" cm="1">
        <f t="array" ref="F271">INDEX('Rate Change Impact'!E:E, ROUNDUP(ROWS('Rate Change Impact'!$2:307)/36,0))</f>
        <v>45078</v>
      </c>
      <c r="G271" s="81" cm="1">
        <f t="array" ref="G271">INDEX('Rate Change Impact'!F:F, ROUNDUP(ROWS('Rate Change Impact'!$2:307)/36,0))</f>
        <v>187309346</v>
      </c>
      <c r="H271" s="81" cm="1">
        <f t="array" ref="H271">INDEX('Rate Change Impact'!G:G, ROUNDUP(ROWS('Rate Change Impact'!$2:307)/36,0))</f>
        <v>194048506</v>
      </c>
      <c r="I271" s="81" cm="1">
        <f t="array" ref="I271">INDEX('Rate Change Impact'!H:H, ROUNDUP(ROWS('Rate Change Impact'!$2:307)/36,0))</f>
        <v>6739160</v>
      </c>
      <c r="J271" s="95" cm="1">
        <f t="array" ref="J271">INDEX('Rate Change Impact'!I:I, ROUNDUP(ROWS('Rate Change Impact'!$2:307)/36,0))</f>
        <v>3.5978770648208903E-2</v>
      </c>
      <c r="K271" s="93">
        <f t="shared" si="55"/>
        <v>45443</v>
      </c>
      <c r="L271" s="94">
        <f t="shared" ca="1" si="56"/>
        <v>18</v>
      </c>
      <c r="M271" s="93">
        <f t="shared" ca="1" si="57"/>
        <v>45444</v>
      </c>
      <c r="N271">
        <f t="shared" ca="1" si="51"/>
        <v>2024</v>
      </c>
      <c r="O271">
        <f t="shared" ca="1" si="48"/>
        <v>6</v>
      </c>
      <c r="P271" s="74">
        <f t="shared" si="49"/>
        <v>561596.66666666663</v>
      </c>
      <c r="Q271" s="74">
        <f t="shared" si="50"/>
        <v>280798.33333333331</v>
      </c>
      <c r="R271">
        <f t="shared" ca="1" si="58"/>
        <v>0</v>
      </c>
      <c r="S271">
        <f t="shared" ca="1" si="52"/>
        <v>0</v>
      </c>
      <c r="T271">
        <f t="shared" ca="1" si="59"/>
        <v>12</v>
      </c>
      <c r="U271" s="73">
        <f t="shared" ca="1" si="53"/>
        <v>0</v>
      </c>
    </row>
    <row r="272" spans="1:21" x14ac:dyDescent="0.25">
      <c r="A272" s="106" t="str">
        <f t="shared" ca="1" si="54"/>
        <v>General_Tenant_2024_7</v>
      </c>
      <c r="B272" cm="1">
        <f t="array" ref="B272">INDEX('Rate Change Impact'!A:A, ROUNDUP(ROWS('Rate Change Impact'!$2:308)/36,0))</f>
        <v>8</v>
      </c>
      <c r="C272" t="str" cm="1">
        <f t="array" ref="C272">INDEX('Rate Change Impact'!B:B, ROUNDUP(ROWS('Rate Change Impact'!$2:308)/36,0))</f>
        <v>General</v>
      </c>
      <c r="D272" t="str" cm="1">
        <f t="array" ref="D272">INDEX('Rate Change Impact'!C:C, ROUNDUP(ROWS('Rate Change Impact'!$2:308)/36,0))</f>
        <v>Tenant</v>
      </c>
      <c r="E272" t="str" cm="1">
        <f t="array" ref="E272">INDEX('Rate Change Impact'!D:D, ROUNDUP(ROWS('Rate Change Impact'!$2:308)/36,0))</f>
        <v>CA</v>
      </c>
      <c r="F272" s="107" cm="1">
        <f t="array" ref="F272">INDEX('Rate Change Impact'!E:E, ROUNDUP(ROWS('Rate Change Impact'!$2:308)/36,0))</f>
        <v>45078</v>
      </c>
      <c r="G272" s="81" cm="1">
        <f t="array" ref="G272">INDEX('Rate Change Impact'!F:F, ROUNDUP(ROWS('Rate Change Impact'!$2:308)/36,0))</f>
        <v>187309346</v>
      </c>
      <c r="H272" s="81" cm="1">
        <f t="array" ref="H272">INDEX('Rate Change Impact'!G:G, ROUNDUP(ROWS('Rate Change Impact'!$2:308)/36,0))</f>
        <v>194048506</v>
      </c>
      <c r="I272" s="81" cm="1">
        <f t="array" ref="I272">INDEX('Rate Change Impact'!H:H, ROUNDUP(ROWS('Rate Change Impact'!$2:308)/36,0))</f>
        <v>6739160</v>
      </c>
      <c r="J272" s="95" cm="1">
        <f t="array" ref="J272">INDEX('Rate Change Impact'!I:I, ROUNDUP(ROWS('Rate Change Impact'!$2:308)/36,0))</f>
        <v>3.5978770648208903E-2</v>
      </c>
      <c r="K272" s="93">
        <f t="shared" si="55"/>
        <v>45443</v>
      </c>
      <c r="L272" s="94">
        <f t="shared" ca="1" si="56"/>
        <v>19</v>
      </c>
      <c r="M272" s="93">
        <f t="shared" ca="1" si="57"/>
        <v>45474</v>
      </c>
      <c r="N272">
        <f t="shared" ca="1" si="51"/>
        <v>2024</v>
      </c>
      <c r="O272">
        <f t="shared" ca="1" si="48"/>
        <v>7</v>
      </c>
      <c r="P272" s="74">
        <f t="shared" si="49"/>
        <v>561596.66666666663</v>
      </c>
      <c r="Q272" s="74">
        <f t="shared" si="50"/>
        <v>280798.33333333331</v>
      </c>
      <c r="R272">
        <f t="shared" ca="1" si="58"/>
        <v>0</v>
      </c>
      <c r="S272">
        <f t="shared" ca="1" si="52"/>
        <v>0</v>
      </c>
      <c r="T272">
        <f t="shared" ca="1" si="59"/>
        <v>12</v>
      </c>
      <c r="U272" s="73">
        <f t="shared" ca="1" si="53"/>
        <v>0</v>
      </c>
    </row>
    <row r="273" spans="1:21" x14ac:dyDescent="0.25">
      <c r="A273" s="106" t="str">
        <f t="shared" ca="1" si="54"/>
        <v>General_Tenant_2024_8</v>
      </c>
      <c r="B273" cm="1">
        <f t="array" ref="B273">INDEX('Rate Change Impact'!A:A, ROUNDUP(ROWS('Rate Change Impact'!$2:309)/36,0))</f>
        <v>8</v>
      </c>
      <c r="C273" t="str" cm="1">
        <f t="array" ref="C273">INDEX('Rate Change Impact'!B:B, ROUNDUP(ROWS('Rate Change Impact'!$2:309)/36,0))</f>
        <v>General</v>
      </c>
      <c r="D273" t="str" cm="1">
        <f t="array" ref="D273">INDEX('Rate Change Impact'!C:C, ROUNDUP(ROWS('Rate Change Impact'!$2:309)/36,0))</f>
        <v>Tenant</v>
      </c>
      <c r="E273" t="str" cm="1">
        <f t="array" ref="E273">INDEX('Rate Change Impact'!D:D, ROUNDUP(ROWS('Rate Change Impact'!$2:309)/36,0))</f>
        <v>CA</v>
      </c>
      <c r="F273" s="107" cm="1">
        <f t="array" ref="F273">INDEX('Rate Change Impact'!E:E, ROUNDUP(ROWS('Rate Change Impact'!$2:309)/36,0))</f>
        <v>45078</v>
      </c>
      <c r="G273" s="81" cm="1">
        <f t="array" ref="G273">INDEX('Rate Change Impact'!F:F, ROUNDUP(ROWS('Rate Change Impact'!$2:309)/36,0))</f>
        <v>187309346</v>
      </c>
      <c r="H273" s="81" cm="1">
        <f t="array" ref="H273">INDEX('Rate Change Impact'!G:G, ROUNDUP(ROWS('Rate Change Impact'!$2:309)/36,0))</f>
        <v>194048506</v>
      </c>
      <c r="I273" s="81" cm="1">
        <f t="array" ref="I273">INDEX('Rate Change Impact'!H:H, ROUNDUP(ROWS('Rate Change Impact'!$2:309)/36,0))</f>
        <v>6739160</v>
      </c>
      <c r="J273" s="95" cm="1">
        <f t="array" ref="J273">INDEX('Rate Change Impact'!I:I, ROUNDUP(ROWS('Rate Change Impact'!$2:309)/36,0))</f>
        <v>3.5978770648208903E-2</v>
      </c>
      <c r="K273" s="93">
        <f t="shared" si="55"/>
        <v>45443</v>
      </c>
      <c r="L273" s="94">
        <f t="shared" ca="1" si="56"/>
        <v>20</v>
      </c>
      <c r="M273" s="93">
        <f t="shared" ca="1" si="57"/>
        <v>45505</v>
      </c>
      <c r="N273">
        <f t="shared" ca="1" si="51"/>
        <v>2024</v>
      </c>
      <c r="O273">
        <f t="shared" ca="1" si="48"/>
        <v>8</v>
      </c>
      <c r="P273" s="74">
        <f t="shared" si="49"/>
        <v>561596.66666666663</v>
      </c>
      <c r="Q273" s="74">
        <f t="shared" si="50"/>
        <v>280798.33333333331</v>
      </c>
      <c r="R273">
        <f t="shared" ca="1" si="58"/>
        <v>0</v>
      </c>
      <c r="S273">
        <f t="shared" ca="1" si="52"/>
        <v>0</v>
      </c>
      <c r="T273">
        <f t="shared" ca="1" si="59"/>
        <v>12</v>
      </c>
      <c r="U273" s="73">
        <f t="shared" ca="1" si="53"/>
        <v>0</v>
      </c>
    </row>
    <row r="274" spans="1:21" x14ac:dyDescent="0.25">
      <c r="A274" s="106" t="str">
        <f t="shared" ca="1" si="54"/>
        <v>General_Tenant_2024_9</v>
      </c>
      <c r="B274" cm="1">
        <f t="array" ref="B274">INDEX('Rate Change Impact'!A:A, ROUNDUP(ROWS('Rate Change Impact'!$2:310)/36,0))</f>
        <v>8</v>
      </c>
      <c r="C274" t="str" cm="1">
        <f t="array" ref="C274">INDEX('Rate Change Impact'!B:B, ROUNDUP(ROWS('Rate Change Impact'!$2:310)/36,0))</f>
        <v>General</v>
      </c>
      <c r="D274" t="str" cm="1">
        <f t="array" ref="D274">INDEX('Rate Change Impact'!C:C, ROUNDUP(ROWS('Rate Change Impact'!$2:310)/36,0))</f>
        <v>Tenant</v>
      </c>
      <c r="E274" t="str" cm="1">
        <f t="array" ref="E274">INDEX('Rate Change Impact'!D:D, ROUNDUP(ROWS('Rate Change Impact'!$2:310)/36,0))</f>
        <v>CA</v>
      </c>
      <c r="F274" s="107" cm="1">
        <f t="array" ref="F274">INDEX('Rate Change Impact'!E:E, ROUNDUP(ROWS('Rate Change Impact'!$2:310)/36,0))</f>
        <v>45078</v>
      </c>
      <c r="G274" s="81" cm="1">
        <f t="array" ref="G274">INDEX('Rate Change Impact'!F:F, ROUNDUP(ROWS('Rate Change Impact'!$2:310)/36,0))</f>
        <v>187309346</v>
      </c>
      <c r="H274" s="81" cm="1">
        <f t="array" ref="H274">INDEX('Rate Change Impact'!G:G, ROUNDUP(ROWS('Rate Change Impact'!$2:310)/36,0))</f>
        <v>194048506</v>
      </c>
      <c r="I274" s="81" cm="1">
        <f t="array" ref="I274">INDEX('Rate Change Impact'!H:H, ROUNDUP(ROWS('Rate Change Impact'!$2:310)/36,0))</f>
        <v>6739160</v>
      </c>
      <c r="J274" s="95" cm="1">
        <f t="array" ref="J274">INDEX('Rate Change Impact'!I:I, ROUNDUP(ROWS('Rate Change Impact'!$2:310)/36,0))</f>
        <v>3.5978770648208903E-2</v>
      </c>
      <c r="K274" s="93">
        <f t="shared" si="55"/>
        <v>45443</v>
      </c>
      <c r="L274" s="94">
        <f t="shared" ca="1" si="56"/>
        <v>21</v>
      </c>
      <c r="M274" s="93">
        <f t="shared" ca="1" si="57"/>
        <v>45536</v>
      </c>
      <c r="N274">
        <f t="shared" ca="1" si="51"/>
        <v>2024</v>
      </c>
      <c r="O274">
        <f t="shared" ca="1" si="48"/>
        <v>9</v>
      </c>
      <c r="P274" s="74">
        <f t="shared" si="49"/>
        <v>561596.66666666663</v>
      </c>
      <c r="Q274" s="74">
        <f t="shared" si="50"/>
        <v>280798.33333333331</v>
      </c>
      <c r="R274">
        <f t="shared" ca="1" si="58"/>
        <v>0</v>
      </c>
      <c r="S274">
        <f t="shared" ca="1" si="52"/>
        <v>0</v>
      </c>
      <c r="T274">
        <f t="shared" ca="1" si="59"/>
        <v>12</v>
      </c>
      <c r="U274" s="73">
        <f t="shared" ca="1" si="53"/>
        <v>0</v>
      </c>
    </row>
    <row r="275" spans="1:21" x14ac:dyDescent="0.25">
      <c r="A275" s="106" t="str">
        <f t="shared" ca="1" si="54"/>
        <v>General_Tenant_2024_10</v>
      </c>
      <c r="B275" cm="1">
        <f t="array" ref="B275">INDEX('Rate Change Impact'!A:A, ROUNDUP(ROWS('Rate Change Impact'!$2:311)/36,0))</f>
        <v>8</v>
      </c>
      <c r="C275" t="str" cm="1">
        <f t="array" ref="C275">INDEX('Rate Change Impact'!B:B, ROUNDUP(ROWS('Rate Change Impact'!$2:311)/36,0))</f>
        <v>General</v>
      </c>
      <c r="D275" t="str" cm="1">
        <f t="array" ref="D275">INDEX('Rate Change Impact'!C:C, ROUNDUP(ROWS('Rate Change Impact'!$2:311)/36,0))</f>
        <v>Tenant</v>
      </c>
      <c r="E275" t="str" cm="1">
        <f t="array" ref="E275">INDEX('Rate Change Impact'!D:D, ROUNDUP(ROWS('Rate Change Impact'!$2:311)/36,0))</f>
        <v>CA</v>
      </c>
      <c r="F275" s="107" cm="1">
        <f t="array" ref="F275">INDEX('Rate Change Impact'!E:E, ROUNDUP(ROWS('Rate Change Impact'!$2:311)/36,0))</f>
        <v>45078</v>
      </c>
      <c r="G275" s="81" cm="1">
        <f t="array" ref="G275">INDEX('Rate Change Impact'!F:F, ROUNDUP(ROWS('Rate Change Impact'!$2:311)/36,0))</f>
        <v>187309346</v>
      </c>
      <c r="H275" s="81" cm="1">
        <f t="array" ref="H275">INDEX('Rate Change Impact'!G:G, ROUNDUP(ROWS('Rate Change Impact'!$2:311)/36,0))</f>
        <v>194048506</v>
      </c>
      <c r="I275" s="81" cm="1">
        <f t="array" ref="I275">INDEX('Rate Change Impact'!H:H, ROUNDUP(ROWS('Rate Change Impact'!$2:311)/36,0))</f>
        <v>6739160</v>
      </c>
      <c r="J275" s="95" cm="1">
        <f t="array" ref="J275">INDEX('Rate Change Impact'!I:I, ROUNDUP(ROWS('Rate Change Impact'!$2:311)/36,0))</f>
        <v>3.5978770648208903E-2</v>
      </c>
      <c r="K275" s="93">
        <f t="shared" si="55"/>
        <v>45443</v>
      </c>
      <c r="L275" s="94">
        <f t="shared" ca="1" si="56"/>
        <v>22</v>
      </c>
      <c r="M275" s="93">
        <f t="shared" ca="1" si="57"/>
        <v>45566</v>
      </c>
      <c r="N275">
        <f t="shared" ca="1" si="51"/>
        <v>2024</v>
      </c>
      <c r="O275">
        <f t="shared" ca="1" si="48"/>
        <v>10</v>
      </c>
      <c r="P275" s="74">
        <f t="shared" si="49"/>
        <v>561596.66666666663</v>
      </c>
      <c r="Q275" s="74">
        <f t="shared" si="50"/>
        <v>280798.33333333331</v>
      </c>
      <c r="R275">
        <f t="shared" ca="1" si="58"/>
        <v>0</v>
      </c>
      <c r="S275">
        <f t="shared" ca="1" si="52"/>
        <v>0</v>
      </c>
      <c r="T275">
        <f t="shared" ca="1" si="59"/>
        <v>12</v>
      </c>
      <c r="U275" s="73">
        <f t="shared" ca="1" si="53"/>
        <v>0</v>
      </c>
    </row>
    <row r="276" spans="1:21" x14ac:dyDescent="0.25">
      <c r="A276" s="106" t="str">
        <f t="shared" ca="1" si="54"/>
        <v>General_Tenant_2024_11</v>
      </c>
      <c r="B276" cm="1">
        <f t="array" ref="B276">INDEX('Rate Change Impact'!A:A, ROUNDUP(ROWS('Rate Change Impact'!$2:312)/36,0))</f>
        <v>8</v>
      </c>
      <c r="C276" t="str" cm="1">
        <f t="array" ref="C276">INDEX('Rate Change Impact'!B:B, ROUNDUP(ROWS('Rate Change Impact'!$2:312)/36,0))</f>
        <v>General</v>
      </c>
      <c r="D276" t="str" cm="1">
        <f t="array" ref="D276">INDEX('Rate Change Impact'!C:C, ROUNDUP(ROWS('Rate Change Impact'!$2:312)/36,0))</f>
        <v>Tenant</v>
      </c>
      <c r="E276" t="str" cm="1">
        <f t="array" ref="E276">INDEX('Rate Change Impact'!D:D, ROUNDUP(ROWS('Rate Change Impact'!$2:312)/36,0))</f>
        <v>CA</v>
      </c>
      <c r="F276" s="107" cm="1">
        <f t="array" ref="F276">INDEX('Rate Change Impact'!E:E, ROUNDUP(ROWS('Rate Change Impact'!$2:312)/36,0))</f>
        <v>45078</v>
      </c>
      <c r="G276" s="81" cm="1">
        <f t="array" ref="G276">INDEX('Rate Change Impact'!F:F, ROUNDUP(ROWS('Rate Change Impact'!$2:312)/36,0))</f>
        <v>187309346</v>
      </c>
      <c r="H276" s="81" cm="1">
        <f t="array" ref="H276">INDEX('Rate Change Impact'!G:G, ROUNDUP(ROWS('Rate Change Impact'!$2:312)/36,0))</f>
        <v>194048506</v>
      </c>
      <c r="I276" s="81" cm="1">
        <f t="array" ref="I276">INDEX('Rate Change Impact'!H:H, ROUNDUP(ROWS('Rate Change Impact'!$2:312)/36,0))</f>
        <v>6739160</v>
      </c>
      <c r="J276" s="95" cm="1">
        <f t="array" ref="J276">INDEX('Rate Change Impact'!I:I, ROUNDUP(ROWS('Rate Change Impact'!$2:312)/36,0))</f>
        <v>3.5978770648208903E-2</v>
      </c>
      <c r="K276" s="93">
        <f t="shared" si="55"/>
        <v>45443</v>
      </c>
      <c r="L276" s="94">
        <f t="shared" ca="1" si="56"/>
        <v>23</v>
      </c>
      <c r="M276" s="93">
        <f t="shared" ca="1" si="57"/>
        <v>45597</v>
      </c>
      <c r="N276">
        <f t="shared" ca="1" si="51"/>
        <v>2024</v>
      </c>
      <c r="O276">
        <f t="shared" ca="1" si="48"/>
        <v>11</v>
      </c>
      <c r="P276" s="74">
        <f t="shared" si="49"/>
        <v>561596.66666666663</v>
      </c>
      <c r="Q276" s="74">
        <f t="shared" si="50"/>
        <v>280798.33333333331</v>
      </c>
      <c r="R276">
        <f t="shared" ca="1" si="58"/>
        <v>0</v>
      </c>
      <c r="S276">
        <f t="shared" ca="1" si="52"/>
        <v>0</v>
      </c>
      <c r="T276">
        <f t="shared" ca="1" si="59"/>
        <v>12</v>
      </c>
      <c r="U276" s="73">
        <f t="shared" ca="1" si="53"/>
        <v>0</v>
      </c>
    </row>
    <row r="277" spans="1:21" x14ac:dyDescent="0.25">
      <c r="A277" s="106" t="str">
        <f t="shared" ca="1" si="54"/>
        <v>General_Tenant_2024_12</v>
      </c>
      <c r="B277" cm="1">
        <f t="array" ref="B277">INDEX('Rate Change Impact'!A:A, ROUNDUP(ROWS('Rate Change Impact'!$2:313)/36,0))</f>
        <v>8</v>
      </c>
      <c r="C277" t="str" cm="1">
        <f t="array" ref="C277">INDEX('Rate Change Impact'!B:B, ROUNDUP(ROWS('Rate Change Impact'!$2:313)/36,0))</f>
        <v>General</v>
      </c>
      <c r="D277" t="str" cm="1">
        <f t="array" ref="D277">INDEX('Rate Change Impact'!C:C, ROUNDUP(ROWS('Rate Change Impact'!$2:313)/36,0))</f>
        <v>Tenant</v>
      </c>
      <c r="E277" t="str" cm="1">
        <f t="array" ref="E277">INDEX('Rate Change Impact'!D:D, ROUNDUP(ROWS('Rate Change Impact'!$2:313)/36,0))</f>
        <v>CA</v>
      </c>
      <c r="F277" s="107" cm="1">
        <f t="array" ref="F277">INDEX('Rate Change Impact'!E:E, ROUNDUP(ROWS('Rate Change Impact'!$2:313)/36,0))</f>
        <v>45078</v>
      </c>
      <c r="G277" s="81" cm="1">
        <f t="array" ref="G277">INDEX('Rate Change Impact'!F:F, ROUNDUP(ROWS('Rate Change Impact'!$2:313)/36,0))</f>
        <v>187309346</v>
      </c>
      <c r="H277" s="81" cm="1">
        <f t="array" ref="H277">INDEX('Rate Change Impact'!G:G, ROUNDUP(ROWS('Rate Change Impact'!$2:313)/36,0))</f>
        <v>194048506</v>
      </c>
      <c r="I277" s="81" cm="1">
        <f t="array" ref="I277">INDEX('Rate Change Impact'!H:H, ROUNDUP(ROWS('Rate Change Impact'!$2:313)/36,0))</f>
        <v>6739160</v>
      </c>
      <c r="J277" s="95" cm="1">
        <f t="array" ref="J277">INDEX('Rate Change Impact'!I:I, ROUNDUP(ROWS('Rate Change Impact'!$2:313)/36,0))</f>
        <v>3.5978770648208903E-2</v>
      </c>
      <c r="K277" s="93">
        <f t="shared" si="55"/>
        <v>45443</v>
      </c>
      <c r="L277" s="94">
        <f t="shared" ca="1" si="56"/>
        <v>24</v>
      </c>
      <c r="M277" s="93">
        <f t="shared" ca="1" si="57"/>
        <v>45627</v>
      </c>
      <c r="N277">
        <f t="shared" ca="1" si="51"/>
        <v>2024</v>
      </c>
      <c r="O277">
        <f t="shared" ca="1" si="48"/>
        <v>12</v>
      </c>
      <c r="P277" s="74">
        <f t="shared" si="49"/>
        <v>561596.66666666663</v>
      </c>
      <c r="Q277" s="74">
        <f t="shared" si="50"/>
        <v>280798.33333333331</v>
      </c>
      <c r="R277">
        <f t="shared" ca="1" si="58"/>
        <v>0</v>
      </c>
      <c r="S277">
        <f t="shared" ca="1" si="52"/>
        <v>0</v>
      </c>
      <c r="T277">
        <f t="shared" ca="1" si="59"/>
        <v>12</v>
      </c>
      <c r="U277" s="73">
        <f t="shared" ca="1" si="53"/>
        <v>0</v>
      </c>
    </row>
    <row r="278" spans="1:21" x14ac:dyDescent="0.25">
      <c r="A278" s="106" t="str">
        <f t="shared" ca="1" si="54"/>
        <v>General_Tenant_2025_1</v>
      </c>
      <c r="B278" cm="1">
        <f t="array" ref="B278">INDEX('Rate Change Impact'!A:A, ROUNDUP(ROWS('Rate Change Impact'!$2:314)/36,0))</f>
        <v>8</v>
      </c>
      <c r="C278" t="str" cm="1">
        <f t="array" ref="C278">INDEX('Rate Change Impact'!B:B, ROUNDUP(ROWS('Rate Change Impact'!$2:314)/36,0))</f>
        <v>General</v>
      </c>
      <c r="D278" t="str" cm="1">
        <f t="array" ref="D278">INDEX('Rate Change Impact'!C:C, ROUNDUP(ROWS('Rate Change Impact'!$2:314)/36,0))</f>
        <v>Tenant</v>
      </c>
      <c r="E278" t="str" cm="1">
        <f t="array" ref="E278">INDEX('Rate Change Impact'!D:D, ROUNDUP(ROWS('Rate Change Impact'!$2:314)/36,0))</f>
        <v>CA</v>
      </c>
      <c r="F278" s="107" cm="1">
        <f t="array" ref="F278">INDEX('Rate Change Impact'!E:E, ROUNDUP(ROWS('Rate Change Impact'!$2:314)/36,0))</f>
        <v>45078</v>
      </c>
      <c r="G278" s="81" cm="1">
        <f t="array" ref="G278">INDEX('Rate Change Impact'!F:F, ROUNDUP(ROWS('Rate Change Impact'!$2:314)/36,0))</f>
        <v>187309346</v>
      </c>
      <c r="H278" s="81" cm="1">
        <f t="array" ref="H278">INDEX('Rate Change Impact'!G:G, ROUNDUP(ROWS('Rate Change Impact'!$2:314)/36,0))</f>
        <v>194048506</v>
      </c>
      <c r="I278" s="81" cm="1">
        <f t="array" ref="I278">INDEX('Rate Change Impact'!H:H, ROUNDUP(ROWS('Rate Change Impact'!$2:314)/36,0))</f>
        <v>6739160</v>
      </c>
      <c r="J278" s="95" cm="1">
        <f t="array" ref="J278">INDEX('Rate Change Impact'!I:I, ROUNDUP(ROWS('Rate Change Impact'!$2:314)/36,0))</f>
        <v>3.5978770648208903E-2</v>
      </c>
      <c r="K278" s="93">
        <f t="shared" si="55"/>
        <v>45443</v>
      </c>
      <c r="L278" s="94">
        <f t="shared" ca="1" si="56"/>
        <v>25</v>
      </c>
      <c r="M278" s="93">
        <f t="shared" ca="1" si="57"/>
        <v>45658</v>
      </c>
      <c r="N278">
        <f t="shared" ca="1" si="51"/>
        <v>2025</v>
      </c>
      <c r="O278">
        <f t="shared" ca="1" si="48"/>
        <v>1</v>
      </c>
      <c r="P278" s="74">
        <f t="shared" si="49"/>
        <v>561596.66666666663</v>
      </c>
      <c r="Q278" s="74">
        <f t="shared" si="50"/>
        <v>280798.33333333331</v>
      </c>
      <c r="R278">
        <f t="shared" ca="1" si="58"/>
        <v>0</v>
      </c>
      <c r="S278">
        <f t="shared" ca="1" si="52"/>
        <v>0</v>
      </c>
      <c r="T278">
        <f t="shared" ca="1" si="59"/>
        <v>12</v>
      </c>
      <c r="U278" s="73">
        <f t="shared" ca="1" si="53"/>
        <v>0</v>
      </c>
    </row>
    <row r="279" spans="1:21" x14ac:dyDescent="0.25">
      <c r="A279" s="106" t="str">
        <f t="shared" ca="1" si="54"/>
        <v>General_Tenant_2025_2</v>
      </c>
      <c r="B279" cm="1">
        <f t="array" ref="B279">INDEX('Rate Change Impact'!A:A, ROUNDUP(ROWS('Rate Change Impact'!$2:315)/36,0))</f>
        <v>8</v>
      </c>
      <c r="C279" t="str" cm="1">
        <f t="array" ref="C279">INDEX('Rate Change Impact'!B:B, ROUNDUP(ROWS('Rate Change Impact'!$2:315)/36,0))</f>
        <v>General</v>
      </c>
      <c r="D279" t="str" cm="1">
        <f t="array" ref="D279">INDEX('Rate Change Impact'!C:C, ROUNDUP(ROWS('Rate Change Impact'!$2:315)/36,0))</f>
        <v>Tenant</v>
      </c>
      <c r="E279" t="str" cm="1">
        <f t="array" ref="E279">INDEX('Rate Change Impact'!D:D, ROUNDUP(ROWS('Rate Change Impact'!$2:315)/36,0))</f>
        <v>CA</v>
      </c>
      <c r="F279" s="107" cm="1">
        <f t="array" ref="F279">INDEX('Rate Change Impact'!E:E, ROUNDUP(ROWS('Rate Change Impact'!$2:315)/36,0))</f>
        <v>45078</v>
      </c>
      <c r="G279" s="81" cm="1">
        <f t="array" ref="G279">INDEX('Rate Change Impact'!F:F, ROUNDUP(ROWS('Rate Change Impact'!$2:315)/36,0))</f>
        <v>187309346</v>
      </c>
      <c r="H279" s="81" cm="1">
        <f t="array" ref="H279">INDEX('Rate Change Impact'!G:G, ROUNDUP(ROWS('Rate Change Impact'!$2:315)/36,0))</f>
        <v>194048506</v>
      </c>
      <c r="I279" s="81" cm="1">
        <f t="array" ref="I279">INDEX('Rate Change Impact'!H:H, ROUNDUP(ROWS('Rate Change Impact'!$2:315)/36,0))</f>
        <v>6739160</v>
      </c>
      <c r="J279" s="95" cm="1">
        <f t="array" ref="J279">INDEX('Rate Change Impact'!I:I, ROUNDUP(ROWS('Rate Change Impact'!$2:315)/36,0))</f>
        <v>3.5978770648208903E-2</v>
      </c>
      <c r="K279" s="93">
        <f t="shared" si="55"/>
        <v>45443</v>
      </c>
      <c r="L279" s="94">
        <f t="shared" ca="1" si="56"/>
        <v>26</v>
      </c>
      <c r="M279" s="93">
        <f t="shared" ca="1" si="57"/>
        <v>45689</v>
      </c>
      <c r="N279">
        <f t="shared" ca="1" si="51"/>
        <v>2025</v>
      </c>
      <c r="O279">
        <f t="shared" ca="1" si="48"/>
        <v>2</v>
      </c>
      <c r="P279" s="74">
        <f t="shared" si="49"/>
        <v>561596.66666666663</v>
      </c>
      <c r="Q279" s="74">
        <f t="shared" si="50"/>
        <v>280798.33333333331</v>
      </c>
      <c r="R279">
        <f t="shared" ca="1" si="58"/>
        <v>0</v>
      </c>
      <c r="S279">
        <f t="shared" ca="1" si="52"/>
        <v>0</v>
      </c>
      <c r="T279">
        <f t="shared" ca="1" si="59"/>
        <v>12</v>
      </c>
      <c r="U279" s="73">
        <f t="shared" ca="1" si="53"/>
        <v>0</v>
      </c>
    </row>
    <row r="280" spans="1:21" x14ac:dyDescent="0.25">
      <c r="A280" s="106" t="str">
        <f t="shared" ca="1" si="54"/>
        <v>General_Tenant_2025_3</v>
      </c>
      <c r="B280" cm="1">
        <f t="array" ref="B280">INDEX('Rate Change Impact'!A:A, ROUNDUP(ROWS('Rate Change Impact'!$2:316)/36,0))</f>
        <v>8</v>
      </c>
      <c r="C280" t="str" cm="1">
        <f t="array" ref="C280">INDEX('Rate Change Impact'!B:B, ROUNDUP(ROWS('Rate Change Impact'!$2:316)/36,0))</f>
        <v>General</v>
      </c>
      <c r="D280" t="str" cm="1">
        <f t="array" ref="D280">INDEX('Rate Change Impact'!C:C, ROUNDUP(ROWS('Rate Change Impact'!$2:316)/36,0))</f>
        <v>Tenant</v>
      </c>
      <c r="E280" t="str" cm="1">
        <f t="array" ref="E280">INDEX('Rate Change Impact'!D:D, ROUNDUP(ROWS('Rate Change Impact'!$2:316)/36,0))</f>
        <v>CA</v>
      </c>
      <c r="F280" s="107" cm="1">
        <f t="array" ref="F280">INDEX('Rate Change Impact'!E:E, ROUNDUP(ROWS('Rate Change Impact'!$2:316)/36,0))</f>
        <v>45078</v>
      </c>
      <c r="G280" s="81" cm="1">
        <f t="array" ref="G280">INDEX('Rate Change Impact'!F:F, ROUNDUP(ROWS('Rate Change Impact'!$2:316)/36,0))</f>
        <v>187309346</v>
      </c>
      <c r="H280" s="81" cm="1">
        <f t="array" ref="H280">INDEX('Rate Change Impact'!G:G, ROUNDUP(ROWS('Rate Change Impact'!$2:316)/36,0))</f>
        <v>194048506</v>
      </c>
      <c r="I280" s="81" cm="1">
        <f t="array" ref="I280">INDEX('Rate Change Impact'!H:H, ROUNDUP(ROWS('Rate Change Impact'!$2:316)/36,0))</f>
        <v>6739160</v>
      </c>
      <c r="J280" s="95" cm="1">
        <f t="array" ref="J280">INDEX('Rate Change Impact'!I:I, ROUNDUP(ROWS('Rate Change Impact'!$2:316)/36,0))</f>
        <v>3.5978770648208903E-2</v>
      </c>
      <c r="K280" s="93">
        <f t="shared" si="55"/>
        <v>45443</v>
      </c>
      <c r="L280" s="94">
        <f t="shared" ca="1" si="56"/>
        <v>27</v>
      </c>
      <c r="M280" s="93">
        <f t="shared" ca="1" si="57"/>
        <v>45717</v>
      </c>
      <c r="N280">
        <f t="shared" ca="1" si="51"/>
        <v>2025</v>
      </c>
      <c r="O280">
        <f t="shared" ca="1" si="48"/>
        <v>3</v>
      </c>
      <c r="P280" s="74">
        <f t="shared" si="49"/>
        <v>561596.66666666663</v>
      </c>
      <c r="Q280" s="74">
        <f t="shared" si="50"/>
        <v>280798.33333333331</v>
      </c>
      <c r="R280">
        <f t="shared" ca="1" si="58"/>
        <v>0</v>
      </c>
      <c r="S280">
        <f t="shared" ca="1" si="52"/>
        <v>0</v>
      </c>
      <c r="T280">
        <f t="shared" ca="1" si="59"/>
        <v>12</v>
      </c>
      <c r="U280" s="73">
        <f t="shared" ca="1" si="53"/>
        <v>0</v>
      </c>
    </row>
    <row r="281" spans="1:21" x14ac:dyDescent="0.25">
      <c r="A281" s="106" t="str">
        <f t="shared" ca="1" si="54"/>
        <v>General_Tenant_2025_4</v>
      </c>
      <c r="B281" cm="1">
        <f t="array" ref="B281">INDEX('Rate Change Impact'!A:A, ROUNDUP(ROWS('Rate Change Impact'!$2:317)/36,0))</f>
        <v>8</v>
      </c>
      <c r="C281" t="str" cm="1">
        <f t="array" ref="C281">INDEX('Rate Change Impact'!B:B, ROUNDUP(ROWS('Rate Change Impact'!$2:317)/36,0))</f>
        <v>General</v>
      </c>
      <c r="D281" t="str" cm="1">
        <f t="array" ref="D281">INDEX('Rate Change Impact'!C:C, ROUNDUP(ROWS('Rate Change Impact'!$2:317)/36,0))</f>
        <v>Tenant</v>
      </c>
      <c r="E281" t="str" cm="1">
        <f t="array" ref="E281">INDEX('Rate Change Impact'!D:D, ROUNDUP(ROWS('Rate Change Impact'!$2:317)/36,0))</f>
        <v>CA</v>
      </c>
      <c r="F281" s="107" cm="1">
        <f t="array" ref="F281">INDEX('Rate Change Impact'!E:E, ROUNDUP(ROWS('Rate Change Impact'!$2:317)/36,0))</f>
        <v>45078</v>
      </c>
      <c r="G281" s="81" cm="1">
        <f t="array" ref="G281">INDEX('Rate Change Impact'!F:F, ROUNDUP(ROWS('Rate Change Impact'!$2:317)/36,0))</f>
        <v>187309346</v>
      </c>
      <c r="H281" s="81" cm="1">
        <f t="array" ref="H281">INDEX('Rate Change Impact'!G:G, ROUNDUP(ROWS('Rate Change Impact'!$2:317)/36,0))</f>
        <v>194048506</v>
      </c>
      <c r="I281" s="81" cm="1">
        <f t="array" ref="I281">INDEX('Rate Change Impact'!H:H, ROUNDUP(ROWS('Rate Change Impact'!$2:317)/36,0))</f>
        <v>6739160</v>
      </c>
      <c r="J281" s="95" cm="1">
        <f t="array" ref="J281">INDEX('Rate Change Impact'!I:I, ROUNDUP(ROWS('Rate Change Impact'!$2:317)/36,0))</f>
        <v>3.5978770648208903E-2</v>
      </c>
      <c r="K281" s="93">
        <f t="shared" si="55"/>
        <v>45443</v>
      </c>
      <c r="L281" s="94">
        <f t="shared" ca="1" si="56"/>
        <v>28</v>
      </c>
      <c r="M281" s="93">
        <f t="shared" ca="1" si="57"/>
        <v>45748</v>
      </c>
      <c r="N281">
        <f t="shared" ca="1" si="51"/>
        <v>2025</v>
      </c>
      <c r="O281">
        <f t="shared" ca="1" si="48"/>
        <v>4</v>
      </c>
      <c r="P281" s="74">
        <f t="shared" si="49"/>
        <v>561596.66666666663</v>
      </c>
      <c r="Q281" s="74">
        <f t="shared" si="50"/>
        <v>280798.33333333331</v>
      </c>
      <c r="R281">
        <f t="shared" ca="1" si="58"/>
        <v>0</v>
      </c>
      <c r="S281">
        <f t="shared" ca="1" si="52"/>
        <v>0</v>
      </c>
      <c r="T281">
        <f t="shared" ca="1" si="59"/>
        <v>12</v>
      </c>
      <c r="U281" s="73">
        <f t="shared" ca="1" si="53"/>
        <v>0</v>
      </c>
    </row>
    <row r="282" spans="1:21" x14ac:dyDescent="0.25">
      <c r="A282" s="106" t="str">
        <f t="shared" ca="1" si="54"/>
        <v>General_Tenant_2025_5</v>
      </c>
      <c r="B282" cm="1">
        <f t="array" ref="B282">INDEX('Rate Change Impact'!A:A, ROUNDUP(ROWS('Rate Change Impact'!$2:318)/36,0))</f>
        <v>8</v>
      </c>
      <c r="C282" t="str" cm="1">
        <f t="array" ref="C282">INDEX('Rate Change Impact'!B:B, ROUNDUP(ROWS('Rate Change Impact'!$2:318)/36,0))</f>
        <v>General</v>
      </c>
      <c r="D282" t="str" cm="1">
        <f t="array" ref="D282">INDEX('Rate Change Impact'!C:C, ROUNDUP(ROWS('Rate Change Impact'!$2:318)/36,0))</f>
        <v>Tenant</v>
      </c>
      <c r="E282" t="str" cm="1">
        <f t="array" ref="E282">INDEX('Rate Change Impact'!D:D, ROUNDUP(ROWS('Rate Change Impact'!$2:318)/36,0))</f>
        <v>CA</v>
      </c>
      <c r="F282" s="107" cm="1">
        <f t="array" ref="F282">INDEX('Rate Change Impact'!E:E, ROUNDUP(ROWS('Rate Change Impact'!$2:318)/36,0))</f>
        <v>45078</v>
      </c>
      <c r="G282" s="81" cm="1">
        <f t="array" ref="G282">INDEX('Rate Change Impact'!F:F, ROUNDUP(ROWS('Rate Change Impact'!$2:318)/36,0))</f>
        <v>187309346</v>
      </c>
      <c r="H282" s="81" cm="1">
        <f t="array" ref="H282">INDEX('Rate Change Impact'!G:G, ROUNDUP(ROWS('Rate Change Impact'!$2:318)/36,0))</f>
        <v>194048506</v>
      </c>
      <c r="I282" s="81" cm="1">
        <f t="array" ref="I282">INDEX('Rate Change Impact'!H:H, ROUNDUP(ROWS('Rate Change Impact'!$2:318)/36,0))</f>
        <v>6739160</v>
      </c>
      <c r="J282" s="95" cm="1">
        <f t="array" ref="J282">INDEX('Rate Change Impact'!I:I, ROUNDUP(ROWS('Rate Change Impact'!$2:318)/36,0))</f>
        <v>3.5978770648208903E-2</v>
      </c>
      <c r="K282" s="93">
        <f t="shared" si="55"/>
        <v>45443</v>
      </c>
      <c r="L282" s="94">
        <f t="shared" ca="1" si="56"/>
        <v>29</v>
      </c>
      <c r="M282" s="93">
        <f t="shared" ca="1" si="57"/>
        <v>45778</v>
      </c>
      <c r="N282">
        <f t="shared" ca="1" si="51"/>
        <v>2025</v>
      </c>
      <c r="O282">
        <f t="shared" ref="O282:O345" ca="1" si="60">MONTH(M282)</f>
        <v>5</v>
      </c>
      <c r="P282" s="74">
        <f t="shared" si="49"/>
        <v>561596.66666666663</v>
      </c>
      <c r="Q282" s="74">
        <f t="shared" si="50"/>
        <v>280798.33333333331</v>
      </c>
      <c r="R282">
        <f t="shared" ca="1" si="58"/>
        <v>0</v>
      </c>
      <c r="S282">
        <f t="shared" ca="1" si="52"/>
        <v>0</v>
      </c>
      <c r="T282">
        <f t="shared" ca="1" si="59"/>
        <v>12</v>
      </c>
      <c r="U282" s="73">
        <f t="shared" ca="1" si="53"/>
        <v>0</v>
      </c>
    </row>
    <row r="283" spans="1:21" x14ac:dyDescent="0.25">
      <c r="A283" s="106" t="str">
        <f t="shared" ca="1" si="54"/>
        <v>General_Tenant_2025_6</v>
      </c>
      <c r="B283" cm="1">
        <f t="array" ref="B283">INDEX('Rate Change Impact'!A:A, ROUNDUP(ROWS('Rate Change Impact'!$2:319)/36,0))</f>
        <v>8</v>
      </c>
      <c r="C283" t="str" cm="1">
        <f t="array" ref="C283">INDEX('Rate Change Impact'!B:B, ROUNDUP(ROWS('Rate Change Impact'!$2:319)/36,0))</f>
        <v>General</v>
      </c>
      <c r="D283" t="str" cm="1">
        <f t="array" ref="D283">INDEX('Rate Change Impact'!C:C, ROUNDUP(ROWS('Rate Change Impact'!$2:319)/36,0))</f>
        <v>Tenant</v>
      </c>
      <c r="E283" t="str" cm="1">
        <f t="array" ref="E283">INDEX('Rate Change Impact'!D:D, ROUNDUP(ROWS('Rate Change Impact'!$2:319)/36,0))</f>
        <v>CA</v>
      </c>
      <c r="F283" s="107" cm="1">
        <f t="array" ref="F283">INDEX('Rate Change Impact'!E:E, ROUNDUP(ROWS('Rate Change Impact'!$2:319)/36,0))</f>
        <v>45078</v>
      </c>
      <c r="G283" s="81" cm="1">
        <f t="array" ref="G283">INDEX('Rate Change Impact'!F:F, ROUNDUP(ROWS('Rate Change Impact'!$2:319)/36,0))</f>
        <v>187309346</v>
      </c>
      <c r="H283" s="81" cm="1">
        <f t="array" ref="H283">INDEX('Rate Change Impact'!G:G, ROUNDUP(ROWS('Rate Change Impact'!$2:319)/36,0))</f>
        <v>194048506</v>
      </c>
      <c r="I283" s="81" cm="1">
        <f t="array" ref="I283">INDEX('Rate Change Impact'!H:H, ROUNDUP(ROWS('Rate Change Impact'!$2:319)/36,0))</f>
        <v>6739160</v>
      </c>
      <c r="J283" s="95" cm="1">
        <f t="array" ref="J283">INDEX('Rate Change Impact'!I:I, ROUNDUP(ROWS('Rate Change Impact'!$2:319)/36,0))</f>
        <v>3.5978770648208903E-2</v>
      </c>
      <c r="K283" s="93">
        <f t="shared" si="55"/>
        <v>45443</v>
      </c>
      <c r="L283" s="94">
        <f t="shared" ca="1" si="56"/>
        <v>30</v>
      </c>
      <c r="M283" s="93">
        <f t="shared" ca="1" si="57"/>
        <v>45809</v>
      </c>
      <c r="N283">
        <f t="shared" ca="1" si="51"/>
        <v>2025</v>
      </c>
      <c r="O283">
        <f t="shared" ca="1" si="60"/>
        <v>6</v>
      </c>
      <c r="P283" s="74">
        <f t="shared" si="49"/>
        <v>561596.66666666663</v>
      </c>
      <c r="Q283" s="74">
        <f t="shared" si="50"/>
        <v>280798.33333333331</v>
      </c>
      <c r="R283">
        <f t="shared" ca="1" si="58"/>
        <v>0</v>
      </c>
      <c r="S283">
        <f t="shared" ca="1" si="52"/>
        <v>0</v>
      </c>
      <c r="T283">
        <f t="shared" ca="1" si="59"/>
        <v>12</v>
      </c>
      <c r="U283" s="73">
        <f t="shared" ca="1" si="53"/>
        <v>0</v>
      </c>
    </row>
    <row r="284" spans="1:21" x14ac:dyDescent="0.25">
      <c r="A284" s="106" t="str">
        <f t="shared" ca="1" si="54"/>
        <v>General_Tenant_2025_7</v>
      </c>
      <c r="B284" cm="1">
        <f t="array" ref="B284">INDEX('Rate Change Impact'!A:A, ROUNDUP(ROWS('Rate Change Impact'!$2:320)/36,0))</f>
        <v>8</v>
      </c>
      <c r="C284" t="str" cm="1">
        <f t="array" ref="C284">INDEX('Rate Change Impact'!B:B, ROUNDUP(ROWS('Rate Change Impact'!$2:320)/36,0))</f>
        <v>General</v>
      </c>
      <c r="D284" t="str" cm="1">
        <f t="array" ref="D284">INDEX('Rate Change Impact'!C:C, ROUNDUP(ROWS('Rate Change Impact'!$2:320)/36,0))</f>
        <v>Tenant</v>
      </c>
      <c r="E284" t="str" cm="1">
        <f t="array" ref="E284">INDEX('Rate Change Impact'!D:D, ROUNDUP(ROWS('Rate Change Impact'!$2:320)/36,0))</f>
        <v>CA</v>
      </c>
      <c r="F284" s="107" cm="1">
        <f t="array" ref="F284">INDEX('Rate Change Impact'!E:E, ROUNDUP(ROWS('Rate Change Impact'!$2:320)/36,0))</f>
        <v>45078</v>
      </c>
      <c r="G284" s="81" cm="1">
        <f t="array" ref="G284">INDEX('Rate Change Impact'!F:F, ROUNDUP(ROWS('Rate Change Impact'!$2:320)/36,0))</f>
        <v>187309346</v>
      </c>
      <c r="H284" s="81" cm="1">
        <f t="array" ref="H284">INDEX('Rate Change Impact'!G:G, ROUNDUP(ROWS('Rate Change Impact'!$2:320)/36,0))</f>
        <v>194048506</v>
      </c>
      <c r="I284" s="81" cm="1">
        <f t="array" ref="I284">INDEX('Rate Change Impact'!H:H, ROUNDUP(ROWS('Rate Change Impact'!$2:320)/36,0))</f>
        <v>6739160</v>
      </c>
      <c r="J284" s="95" cm="1">
        <f t="array" ref="J284">INDEX('Rate Change Impact'!I:I, ROUNDUP(ROWS('Rate Change Impact'!$2:320)/36,0))</f>
        <v>3.5978770648208903E-2</v>
      </c>
      <c r="K284" s="93">
        <f t="shared" si="55"/>
        <v>45443</v>
      </c>
      <c r="L284" s="94">
        <f t="shared" ca="1" si="56"/>
        <v>31</v>
      </c>
      <c r="M284" s="93">
        <f t="shared" ca="1" si="57"/>
        <v>45839</v>
      </c>
      <c r="N284">
        <f t="shared" ca="1" si="51"/>
        <v>2025</v>
      </c>
      <c r="O284">
        <f t="shared" ca="1" si="60"/>
        <v>7</v>
      </c>
      <c r="P284" s="74">
        <f t="shared" si="49"/>
        <v>561596.66666666663</v>
      </c>
      <c r="Q284" s="74">
        <f t="shared" si="50"/>
        <v>280798.33333333331</v>
      </c>
      <c r="R284">
        <f t="shared" ca="1" si="58"/>
        <v>0</v>
      </c>
      <c r="S284">
        <f t="shared" ca="1" si="52"/>
        <v>0</v>
      </c>
      <c r="T284">
        <f t="shared" ca="1" si="59"/>
        <v>12</v>
      </c>
      <c r="U284" s="73">
        <f t="shared" ca="1" si="53"/>
        <v>0</v>
      </c>
    </row>
    <row r="285" spans="1:21" x14ac:dyDescent="0.25">
      <c r="A285" s="106" t="str">
        <f t="shared" ca="1" si="54"/>
        <v>General_Tenant_2025_8</v>
      </c>
      <c r="B285" cm="1">
        <f t="array" ref="B285">INDEX('Rate Change Impact'!A:A, ROUNDUP(ROWS('Rate Change Impact'!$2:321)/36,0))</f>
        <v>8</v>
      </c>
      <c r="C285" t="str" cm="1">
        <f t="array" ref="C285">INDEX('Rate Change Impact'!B:B, ROUNDUP(ROWS('Rate Change Impact'!$2:321)/36,0))</f>
        <v>General</v>
      </c>
      <c r="D285" t="str" cm="1">
        <f t="array" ref="D285">INDEX('Rate Change Impact'!C:C, ROUNDUP(ROWS('Rate Change Impact'!$2:321)/36,0))</f>
        <v>Tenant</v>
      </c>
      <c r="E285" t="str" cm="1">
        <f t="array" ref="E285">INDEX('Rate Change Impact'!D:D, ROUNDUP(ROWS('Rate Change Impact'!$2:321)/36,0))</f>
        <v>CA</v>
      </c>
      <c r="F285" s="107" cm="1">
        <f t="array" ref="F285">INDEX('Rate Change Impact'!E:E, ROUNDUP(ROWS('Rate Change Impact'!$2:321)/36,0))</f>
        <v>45078</v>
      </c>
      <c r="G285" s="81" cm="1">
        <f t="array" ref="G285">INDEX('Rate Change Impact'!F:F, ROUNDUP(ROWS('Rate Change Impact'!$2:321)/36,0))</f>
        <v>187309346</v>
      </c>
      <c r="H285" s="81" cm="1">
        <f t="array" ref="H285">INDEX('Rate Change Impact'!G:G, ROUNDUP(ROWS('Rate Change Impact'!$2:321)/36,0))</f>
        <v>194048506</v>
      </c>
      <c r="I285" s="81" cm="1">
        <f t="array" ref="I285">INDEX('Rate Change Impact'!H:H, ROUNDUP(ROWS('Rate Change Impact'!$2:321)/36,0))</f>
        <v>6739160</v>
      </c>
      <c r="J285" s="95" cm="1">
        <f t="array" ref="J285">INDEX('Rate Change Impact'!I:I, ROUNDUP(ROWS('Rate Change Impact'!$2:321)/36,0))</f>
        <v>3.5978770648208903E-2</v>
      </c>
      <c r="K285" s="93">
        <f t="shared" si="55"/>
        <v>45443</v>
      </c>
      <c r="L285" s="94">
        <f t="shared" ca="1" si="56"/>
        <v>32</v>
      </c>
      <c r="M285" s="93">
        <f t="shared" ca="1" si="57"/>
        <v>45870</v>
      </c>
      <c r="N285">
        <f t="shared" ca="1" si="51"/>
        <v>2025</v>
      </c>
      <c r="O285">
        <f t="shared" ca="1" si="60"/>
        <v>8</v>
      </c>
      <c r="P285" s="74">
        <f t="shared" si="49"/>
        <v>561596.66666666663</v>
      </c>
      <c r="Q285" s="74">
        <f t="shared" si="50"/>
        <v>280798.33333333331</v>
      </c>
      <c r="R285">
        <f t="shared" ca="1" si="58"/>
        <v>0</v>
      </c>
      <c r="S285">
        <f t="shared" ca="1" si="52"/>
        <v>0</v>
      </c>
      <c r="T285">
        <f t="shared" ca="1" si="59"/>
        <v>12</v>
      </c>
      <c r="U285" s="73">
        <f t="shared" ca="1" si="53"/>
        <v>0</v>
      </c>
    </row>
    <row r="286" spans="1:21" x14ac:dyDescent="0.25">
      <c r="A286" s="106" t="str">
        <f t="shared" ca="1" si="54"/>
        <v>General_Tenant_2025_9</v>
      </c>
      <c r="B286" cm="1">
        <f t="array" ref="B286">INDEX('Rate Change Impact'!A:A, ROUNDUP(ROWS('Rate Change Impact'!$2:322)/36,0))</f>
        <v>8</v>
      </c>
      <c r="C286" t="str" cm="1">
        <f t="array" ref="C286">INDEX('Rate Change Impact'!B:B, ROUNDUP(ROWS('Rate Change Impact'!$2:322)/36,0))</f>
        <v>General</v>
      </c>
      <c r="D286" t="str" cm="1">
        <f t="array" ref="D286">INDEX('Rate Change Impact'!C:C, ROUNDUP(ROWS('Rate Change Impact'!$2:322)/36,0))</f>
        <v>Tenant</v>
      </c>
      <c r="E286" t="str" cm="1">
        <f t="array" ref="E286">INDEX('Rate Change Impact'!D:D, ROUNDUP(ROWS('Rate Change Impact'!$2:322)/36,0))</f>
        <v>CA</v>
      </c>
      <c r="F286" s="107" cm="1">
        <f t="array" ref="F286">INDEX('Rate Change Impact'!E:E, ROUNDUP(ROWS('Rate Change Impact'!$2:322)/36,0))</f>
        <v>45078</v>
      </c>
      <c r="G286" s="81" cm="1">
        <f t="array" ref="G286">INDEX('Rate Change Impact'!F:F, ROUNDUP(ROWS('Rate Change Impact'!$2:322)/36,0))</f>
        <v>187309346</v>
      </c>
      <c r="H286" s="81" cm="1">
        <f t="array" ref="H286">INDEX('Rate Change Impact'!G:G, ROUNDUP(ROWS('Rate Change Impact'!$2:322)/36,0))</f>
        <v>194048506</v>
      </c>
      <c r="I286" s="81" cm="1">
        <f t="array" ref="I286">INDEX('Rate Change Impact'!H:H, ROUNDUP(ROWS('Rate Change Impact'!$2:322)/36,0))</f>
        <v>6739160</v>
      </c>
      <c r="J286" s="95" cm="1">
        <f t="array" ref="J286">INDEX('Rate Change Impact'!I:I, ROUNDUP(ROWS('Rate Change Impact'!$2:322)/36,0))</f>
        <v>3.5978770648208903E-2</v>
      </c>
      <c r="K286" s="93">
        <f t="shared" si="55"/>
        <v>45443</v>
      </c>
      <c r="L286" s="94">
        <f t="shared" ca="1" si="56"/>
        <v>33</v>
      </c>
      <c r="M286" s="93">
        <f t="shared" ca="1" si="57"/>
        <v>45901</v>
      </c>
      <c r="N286">
        <f t="shared" ca="1" si="51"/>
        <v>2025</v>
      </c>
      <c r="O286">
        <f t="shared" ca="1" si="60"/>
        <v>9</v>
      </c>
      <c r="P286" s="74">
        <f t="shared" si="49"/>
        <v>561596.66666666663</v>
      </c>
      <c r="Q286" s="74">
        <f t="shared" si="50"/>
        <v>280798.33333333331</v>
      </c>
      <c r="R286">
        <f t="shared" ca="1" si="58"/>
        <v>0</v>
      </c>
      <c r="S286">
        <f t="shared" ca="1" si="52"/>
        <v>0</v>
      </c>
      <c r="T286">
        <f t="shared" ca="1" si="59"/>
        <v>12</v>
      </c>
      <c r="U286" s="73">
        <f t="shared" ca="1" si="53"/>
        <v>0</v>
      </c>
    </row>
    <row r="287" spans="1:21" x14ac:dyDescent="0.25">
      <c r="A287" s="106" t="str">
        <f t="shared" ca="1" si="54"/>
        <v>General_Tenant_2025_10</v>
      </c>
      <c r="B287" cm="1">
        <f t="array" ref="B287">INDEX('Rate Change Impact'!A:A, ROUNDUP(ROWS('Rate Change Impact'!$2:323)/36,0))</f>
        <v>8</v>
      </c>
      <c r="C287" t="str" cm="1">
        <f t="array" ref="C287">INDEX('Rate Change Impact'!B:B, ROUNDUP(ROWS('Rate Change Impact'!$2:323)/36,0))</f>
        <v>General</v>
      </c>
      <c r="D287" t="str" cm="1">
        <f t="array" ref="D287">INDEX('Rate Change Impact'!C:C, ROUNDUP(ROWS('Rate Change Impact'!$2:323)/36,0))</f>
        <v>Tenant</v>
      </c>
      <c r="E287" t="str" cm="1">
        <f t="array" ref="E287">INDEX('Rate Change Impact'!D:D, ROUNDUP(ROWS('Rate Change Impact'!$2:323)/36,0))</f>
        <v>CA</v>
      </c>
      <c r="F287" s="107" cm="1">
        <f t="array" ref="F287">INDEX('Rate Change Impact'!E:E, ROUNDUP(ROWS('Rate Change Impact'!$2:323)/36,0))</f>
        <v>45078</v>
      </c>
      <c r="G287" s="81" cm="1">
        <f t="array" ref="G287">INDEX('Rate Change Impact'!F:F, ROUNDUP(ROWS('Rate Change Impact'!$2:323)/36,0))</f>
        <v>187309346</v>
      </c>
      <c r="H287" s="81" cm="1">
        <f t="array" ref="H287">INDEX('Rate Change Impact'!G:G, ROUNDUP(ROWS('Rate Change Impact'!$2:323)/36,0))</f>
        <v>194048506</v>
      </c>
      <c r="I287" s="81" cm="1">
        <f t="array" ref="I287">INDEX('Rate Change Impact'!H:H, ROUNDUP(ROWS('Rate Change Impact'!$2:323)/36,0))</f>
        <v>6739160</v>
      </c>
      <c r="J287" s="95" cm="1">
        <f t="array" ref="J287">INDEX('Rate Change Impact'!I:I, ROUNDUP(ROWS('Rate Change Impact'!$2:323)/36,0))</f>
        <v>3.5978770648208903E-2</v>
      </c>
      <c r="K287" s="93">
        <f t="shared" si="55"/>
        <v>45443</v>
      </c>
      <c r="L287" s="94">
        <f t="shared" ca="1" si="56"/>
        <v>34</v>
      </c>
      <c r="M287" s="93">
        <f t="shared" ca="1" si="57"/>
        <v>45931</v>
      </c>
      <c r="N287">
        <f t="shared" ca="1" si="51"/>
        <v>2025</v>
      </c>
      <c r="O287">
        <f t="shared" ca="1" si="60"/>
        <v>10</v>
      </c>
      <c r="P287" s="74">
        <f t="shared" si="49"/>
        <v>561596.66666666663</v>
      </c>
      <c r="Q287" s="74">
        <f t="shared" si="50"/>
        <v>280798.33333333331</v>
      </c>
      <c r="R287">
        <f t="shared" ca="1" si="58"/>
        <v>0</v>
      </c>
      <c r="S287">
        <f t="shared" ca="1" si="52"/>
        <v>0</v>
      </c>
      <c r="T287">
        <f t="shared" ca="1" si="59"/>
        <v>12</v>
      </c>
      <c r="U287" s="73">
        <f t="shared" ca="1" si="53"/>
        <v>0</v>
      </c>
    </row>
    <row r="288" spans="1:21" x14ac:dyDescent="0.25">
      <c r="A288" s="106" t="str">
        <f t="shared" ca="1" si="54"/>
        <v>General_Tenant_2025_11</v>
      </c>
      <c r="B288" cm="1">
        <f t="array" ref="B288">INDEX('Rate Change Impact'!A:A, ROUNDUP(ROWS('Rate Change Impact'!$2:324)/36,0))</f>
        <v>8</v>
      </c>
      <c r="C288" t="str" cm="1">
        <f t="array" ref="C288">INDEX('Rate Change Impact'!B:B, ROUNDUP(ROWS('Rate Change Impact'!$2:324)/36,0))</f>
        <v>General</v>
      </c>
      <c r="D288" t="str" cm="1">
        <f t="array" ref="D288">INDEX('Rate Change Impact'!C:C, ROUNDUP(ROWS('Rate Change Impact'!$2:324)/36,0))</f>
        <v>Tenant</v>
      </c>
      <c r="E288" t="str" cm="1">
        <f t="array" ref="E288">INDEX('Rate Change Impact'!D:D, ROUNDUP(ROWS('Rate Change Impact'!$2:324)/36,0))</f>
        <v>CA</v>
      </c>
      <c r="F288" s="107" cm="1">
        <f t="array" ref="F288">INDEX('Rate Change Impact'!E:E, ROUNDUP(ROWS('Rate Change Impact'!$2:324)/36,0))</f>
        <v>45078</v>
      </c>
      <c r="G288" s="81" cm="1">
        <f t="array" ref="G288">INDEX('Rate Change Impact'!F:F, ROUNDUP(ROWS('Rate Change Impact'!$2:324)/36,0))</f>
        <v>187309346</v>
      </c>
      <c r="H288" s="81" cm="1">
        <f t="array" ref="H288">INDEX('Rate Change Impact'!G:G, ROUNDUP(ROWS('Rate Change Impact'!$2:324)/36,0))</f>
        <v>194048506</v>
      </c>
      <c r="I288" s="81" cm="1">
        <f t="array" ref="I288">INDEX('Rate Change Impact'!H:H, ROUNDUP(ROWS('Rate Change Impact'!$2:324)/36,0))</f>
        <v>6739160</v>
      </c>
      <c r="J288" s="95" cm="1">
        <f t="array" ref="J288">INDEX('Rate Change Impact'!I:I, ROUNDUP(ROWS('Rate Change Impact'!$2:324)/36,0))</f>
        <v>3.5978770648208903E-2</v>
      </c>
      <c r="K288" s="93">
        <f t="shared" si="55"/>
        <v>45443</v>
      </c>
      <c r="L288" s="94">
        <f t="shared" ca="1" si="56"/>
        <v>35</v>
      </c>
      <c r="M288" s="93">
        <f t="shared" ca="1" si="57"/>
        <v>45962</v>
      </c>
      <c r="N288">
        <f t="shared" ca="1" si="51"/>
        <v>2025</v>
      </c>
      <c r="O288">
        <f t="shared" ca="1" si="60"/>
        <v>11</v>
      </c>
      <c r="P288" s="74">
        <f t="shared" si="49"/>
        <v>561596.66666666663</v>
      </c>
      <c r="Q288" s="74">
        <f t="shared" si="50"/>
        <v>280798.33333333331</v>
      </c>
      <c r="R288">
        <f t="shared" ca="1" si="58"/>
        <v>0</v>
      </c>
      <c r="S288">
        <f t="shared" ca="1" si="52"/>
        <v>0</v>
      </c>
      <c r="T288">
        <f t="shared" ca="1" si="59"/>
        <v>12</v>
      </c>
      <c r="U288" s="73">
        <f t="shared" ca="1" si="53"/>
        <v>0</v>
      </c>
    </row>
    <row r="289" spans="1:21" x14ac:dyDescent="0.25">
      <c r="A289" s="106" t="str">
        <f t="shared" ca="1" si="54"/>
        <v>General_Tenant_2025_12</v>
      </c>
      <c r="B289" cm="1">
        <f t="array" ref="B289">INDEX('Rate Change Impact'!A:A, ROUNDUP(ROWS('Rate Change Impact'!$2:325)/36,0))</f>
        <v>8</v>
      </c>
      <c r="C289" t="str" cm="1">
        <f t="array" ref="C289">INDEX('Rate Change Impact'!B:B, ROUNDUP(ROWS('Rate Change Impact'!$2:325)/36,0))</f>
        <v>General</v>
      </c>
      <c r="D289" t="str" cm="1">
        <f t="array" ref="D289">INDEX('Rate Change Impact'!C:C, ROUNDUP(ROWS('Rate Change Impact'!$2:325)/36,0))</f>
        <v>Tenant</v>
      </c>
      <c r="E289" t="str" cm="1">
        <f t="array" ref="E289">INDEX('Rate Change Impact'!D:D, ROUNDUP(ROWS('Rate Change Impact'!$2:325)/36,0))</f>
        <v>CA</v>
      </c>
      <c r="F289" s="107" cm="1">
        <f t="array" ref="F289">INDEX('Rate Change Impact'!E:E, ROUNDUP(ROWS('Rate Change Impact'!$2:325)/36,0))</f>
        <v>45078</v>
      </c>
      <c r="G289" s="81" cm="1">
        <f t="array" ref="G289">INDEX('Rate Change Impact'!F:F, ROUNDUP(ROWS('Rate Change Impact'!$2:325)/36,0))</f>
        <v>187309346</v>
      </c>
      <c r="H289" s="81" cm="1">
        <f t="array" ref="H289">INDEX('Rate Change Impact'!G:G, ROUNDUP(ROWS('Rate Change Impact'!$2:325)/36,0))</f>
        <v>194048506</v>
      </c>
      <c r="I289" s="81" cm="1">
        <f t="array" ref="I289">INDEX('Rate Change Impact'!H:H, ROUNDUP(ROWS('Rate Change Impact'!$2:325)/36,0))</f>
        <v>6739160</v>
      </c>
      <c r="J289" s="95" cm="1">
        <f t="array" ref="J289">INDEX('Rate Change Impact'!I:I, ROUNDUP(ROWS('Rate Change Impact'!$2:325)/36,0))</f>
        <v>3.5978770648208903E-2</v>
      </c>
      <c r="K289" s="93">
        <f t="shared" si="55"/>
        <v>45443</v>
      </c>
      <c r="L289" s="94">
        <f t="shared" ca="1" si="56"/>
        <v>36</v>
      </c>
      <c r="M289" s="93">
        <f t="shared" ca="1" si="57"/>
        <v>45992</v>
      </c>
      <c r="N289">
        <f t="shared" ca="1" si="51"/>
        <v>2025</v>
      </c>
      <c r="O289">
        <f t="shared" ca="1" si="60"/>
        <v>12</v>
      </c>
      <c r="P289" s="74">
        <f t="shared" si="49"/>
        <v>561596.66666666663</v>
      </c>
      <c r="Q289" s="74">
        <f t="shared" si="50"/>
        <v>280798.33333333331</v>
      </c>
      <c r="R289">
        <f t="shared" ca="1" si="58"/>
        <v>0</v>
      </c>
      <c r="S289">
        <f t="shared" ca="1" si="52"/>
        <v>0</v>
      </c>
      <c r="T289">
        <f t="shared" ca="1" si="59"/>
        <v>12</v>
      </c>
      <c r="U289" s="73">
        <f t="shared" ca="1" si="53"/>
        <v>0</v>
      </c>
    </row>
    <row r="290" spans="1:21" x14ac:dyDescent="0.25">
      <c r="A290" s="106" t="str">
        <f t="shared" ca="1" si="54"/>
        <v>General_Tenant_2024_1</v>
      </c>
      <c r="B290" cm="1">
        <f t="array" ref="B290">INDEX('Rate Change Impact'!A:A, ROUNDUP(ROWS('Rate Change Impact'!$2:326)/36,0))</f>
        <v>9</v>
      </c>
      <c r="C290" t="str" cm="1">
        <f t="array" ref="C290">INDEX('Rate Change Impact'!B:B, ROUNDUP(ROWS('Rate Change Impact'!$2:326)/36,0))</f>
        <v>General</v>
      </c>
      <c r="D290" t="str" cm="1">
        <f t="array" ref="D290">INDEX('Rate Change Impact'!C:C, ROUNDUP(ROWS('Rate Change Impact'!$2:326)/36,0))</f>
        <v>Tenant</v>
      </c>
      <c r="E290" t="str" cm="1">
        <f t="array" ref="E290">INDEX('Rate Change Impact'!D:D, ROUNDUP(ROWS('Rate Change Impact'!$2:326)/36,0))</f>
        <v>CA</v>
      </c>
      <c r="F290" s="107" cm="1">
        <f t="array" ref="F290">INDEX('Rate Change Impact'!E:E, ROUNDUP(ROWS('Rate Change Impact'!$2:326)/36,0))</f>
        <v>45366</v>
      </c>
      <c r="G290" s="81" cm="1">
        <f t="array" ref="G290">INDEX('Rate Change Impact'!F:F, ROUNDUP(ROWS('Rate Change Impact'!$2:326)/36,0))</f>
        <v>208646713</v>
      </c>
      <c r="H290" s="81" cm="1">
        <f t="array" ref="H290">INDEX('Rate Change Impact'!G:G, ROUNDUP(ROWS('Rate Change Impact'!$2:326)/36,0))</f>
        <v>231794450</v>
      </c>
      <c r="I290" s="81" cm="1">
        <f t="array" ref="I290">INDEX('Rate Change Impact'!H:H, ROUNDUP(ROWS('Rate Change Impact'!$2:326)/36,0))</f>
        <v>23147737</v>
      </c>
      <c r="J290" s="95" cm="1">
        <f t="array" ref="J290">INDEX('Rate Change Impact'!I:I, ROUNDUP(ROWS('Rate Change Impact'!$2:326)/36,0))</f>
        <v>0.11094225577375801</v>
      </c>
      <c r="K290" s="93">
        <f t="shared" si="55"/>
        <v>45730</v>
      </c>
      <c r="L290" s="94">
        <f t="shared" ca="1" si="56"/>
        <v>1</v>
      </c>
      <c r="M290" s="93">
        <f t="shared" ca="1" si="57"/>
        <v>45292</v>
      </c>
      <c r="N290">
        <f t="shared" ca="1" si="51"/>
        <v>2024</v>
      </c>
      <c r="O290">
        <f t="shared" ca="1" si="60"/>
        <v>1</v>
      </c>
      <c r="P290" s="74">
        <f t="shared" si="49"/>
        <v>1928978.0833333333</v>
      </c>
      <c r="Q290" s="74">
        <f t="shared" si="50"/>
        <v>964489.04166666663</v>
      </c>
      <c r="R290">
        <f t="shared" ca="1" si="58"/>
        <v>0</v>
      </c>
      <c r="S290">
        <f t="shared" ca="1" si="52"/>
        <v>0</v>
      </c>
      <c r="T290">
        <f t="shared" ca="1" si="59"/>
        <v>13</v>
      </c>
      <c r="U290" s="73">
        <f t="shared" ca="1" si="53"/>
        <v>0</v>
      </c>
    </row>
    <row r="291" spans="1:21" x14ac:dyDescent="0.25">
      <c r="A291" s="106" t="str">
        <f t="shared" ca="1" si="54"/>
        <v>General_Tenant_2024_2</v>
      </c>
      <c r="B291" cm="1">
        <f t="array" ref="B291">INDEX('Rate Change Impact'!A:A, ROUNDUP(ROWS('Rate Change Impact'!$2:327)/36,0))</f>
        <v>9</v>
      </c>
      <c r="C291" t="str" cm="1">
        <f t="array" ref="C291">INDEX('Rate Change Impact'!B:B, ROUNDUP(ROWS('Rate Change Impact'!$2:327)/36,0))</f>
        <v>General</v>
      </c>
      <c r="D291" t="str" cm="1">
        <f t="array" ref="D291">INDEX('Rate Change Impact'!C:C, ROUNDUP(ROWS('Rate Change Impact'!$2:327)/36,0))</f>
        <v>Tenant</v>
      </c>
      <c r="E291" t="str" cm="1">
        <f t="array" ref="E291">INDEX('Rate Change Impact'!D:D, ROUNDUP(ROWS('Rate Change Impact'!$2:327)/36,0))</f>
        <v>CA</v>
      </c>
      <c r="F291" s="107" cm="1">
        <f t="array" ref="F291">INDEX('Rate Change Impact'!E:E, ROUNDUP(ROWS('Rate Change Impact'!$2:327)/36,0))</f>
        <v>45366</v>
      </c>
      <c r="G291" s="81" cm="1">
        <f t="array" ref="G291">INDEX('Rate Change Impact'!F:F, ROUNDUP(ROWS('Rate Change Impact'!$2:327)/36,0))</f>
        <v>208646713</v>
      </c>
      <c r="H291" s="81" cm="1">
        <f t="array" ref="H291">INDEX('Rate Change Impact'!G:G, ROUNDUP(ROWS('Rate Change Impact'!$2:327)/36,0))</f>
        <v>231794450</v>
      </c>
      <c r="I291" s="81" cm="1">
        <f t="array" ref="I291">INDEX('Rate Change Impact'!H:H, ROUNDUP(ROWS('Rate Change Impact'!$2:327)/36,0))</f>
        <v>23147737</v>
      </c>
      <c r="J291" s="95" cm="1">
        <f t="array" ref="J291">INDEX('Rate Change Impact'!I:I, ROUNDUP(ROWS('Rate Change Impact'!$2:327)/36,0))</f>
        <v>0.11094225577375801</v>
      </c>
      <c r="K291" s="93">
        <f t="shared" si="55"/>
        <v>45730</v>
      </c>
      <c r="L291" s="94">
        <f t="shared" ca="1" si="56"/>
        <v>2</v>
      </c>
      <c r="M291" s="93">
        <f t="shared" ca="1" si="57"/>
        <v>45323</v>
      </c>
      <c r="N291">
        <f t="shared" ca="1" si="51"/>
        <v>2024</v>
      </c>
      <c r="O291">
        <f t="shared" ca="1" si="60"/>
        <v>2</v>
      </c>
      <c r="P291" s="74">
        <f t="shared" si="49"/>
        <v>1928978.0833333333</v>
      </c>
      <c r="Q291" s="74">
        <f t="shared" si="50"/>
        <v>964489.04166666663</v>
      </c>
      <c r="R291">
        <f t="shared" ca="1" si="58"/>
        <v>0</v>
      </c>
      <c r="S291">
        <f t="shared" ca="1" si="52"/>
        <v>0</v>
      </c>
      <c r="T291">
        <f t="shared" ca="1" si="59"/>
        <v>13</v>
      </c>
      <c r="U291" s="73">
        <f t="shared" ca="1" si="53"/>
        <v>0</v>
      </c>
    </row>
    <row r="292" spans="1:21" x14ac:dyDescent="0.25">
      <c r="A292" s="106" t="str">
        <f t="shared" ca="1" si="54"/>
        <v>General_Tenant_2024_3</v>
      </c>
      <c r="B292" cm="1">
        <f t="array" ref="B292">INDEX('Rate Change Impact'!A:A, ROUNDUP(ROWS('Rate Change Impact'!$2:328)/36,0))</f>
        <v>9</v>
      </c>
      <c r="C292" t="str" cm="1">
        <f t="array" ref="C292">INDEX('Rate Change Impact'!B:B, ROUNDUP(ROWS('Rate Change Impact'!$2:328)/36,0))</f>
        <v>General</v>
      </c>
      <c r="D292" t="str" cm="1">
        <f t="array" ref="D292">INDEX('Rate Change Impact'!C:C, ROUNDUP(ROWS('Rate Change Impact'!$2:328)/36,0))</f>
        <v>Tenant</v>
      </c>
      <c r="E292" t="str" cm="1">
        <f t="array" ref="E292">INDEX('Rate Change Impact'!D:D, ROUNDUP(ROWS('Rate Change Impact'!$2:328)/36,0))</f>
        <v>CA</v>
      </c>
      <c r="F292" s="107" cm="1">
        <f t="array" ref="F292">INDEX('Rate Change Impact'!E:E, ROUNDUP(ROWS('Rate Change Impact'!$2:328)/36,0))</f>
        <v>45366</v>
      </c>
      <c r="G292" s="81" cm="1">
        <f t="array" ref="G292">INDEX('Rate Change Impact'!F:F, ROUNDUP(ROWS('Rate Change Impact'!$2:328)/36,0))</f>
        <v>208646713</v>
      </c>
      <c r="H292" s="81" cm="1">
        <f t="array" ref="H292">INDEX('Rate Change Impact'!G:G, ROUNDUP(ROWS('Rate Change Impact'!$2:328)/36,0))</f>
        <v>231794450</v>
      </c>
      <c r="I292" s="81" cm="1">
        <f t="array" ref="I292">INDEX('Rate Change Impact'!H:H, ROUNDUP(ROWS('Rate Change Impact'!$2:328)/36,0))</f>
        <v>23147737</v>
      </c>
      <c r="J292" s="95" cm="1">
        <f t="array" ref="J292">INDEX('Rate Change Impact'!I:I, ROUNDUP(ROWS('Rate Change Impact'!$2:328)/36,0))</f>
        <v>0.11094225577375801</v>
      </c>
      <c r="K292" s="93">
        <f t="shared" si="55"/>
        <v>45730</v>
      </c>
      <c r="L292" s="94">
        <f t="shared" ca="1" si="56"/>
        <v>3</v>
      </c>
      <c r="M292" s="93">
        <f t="shared" ca="1" si="57"/>
        <v>45352</v>
      </c>
      <c r="N292">
        <f t="shared" ca="1" si="51"/>
        <v>2024</v>
      </c>
      <c r="O292">
        <f t="shared" ca="1" si="60"/>
        <v>3</v>
      </c>
      <c r="P292" s="74">
        <f t="shared" si="49"/>
        <v>1928978.0833333333</v>
      </c>
      <c r="Q292" s="74">
        <f t="shared" si="50"/>
        <v>964489.04166666663</v>
      </c>
      <c r="R292">
        <f t="shared" ca="1" si="58"/>
        <v>1</v>
      </c>
      <c r="S292">
        <f t="shared" ca="1" si="52"/>
        <v>1</v>
      </c>
      <c r="T292">
        <f t="shared" ca="1" si="59"/>
        <v>13</v>
      </c>
      <c r="U292" s="73">
        <f t="shared" ca="1" si="53"/>
        <v>964489.04166666663</v>
      </c>
    </row>
    <row r="293" spans="1:21" x14ac:dyDescent="0.25">
      <c r="A293" s="106" t="str">
        <f t="shared" ca="1" si="54"/>
        <v>General_Tenant_2024_4</v>
      </c>
      <c r="B293" cm="1">
        <f t="array" ref="B293">INDEX('Rate Change Impact'!A:A, ROUNDUP(ROWS('Rate Change Impact'!$2:329)/36,0))</f>
        <v>9</v>
      </c>
      <c r="C293" t="str" cm="1">
        <f t="array" ref="C293">INDEX('Rate Change Impact'!B:B, ROUNDUP(ROWS('Rate Change Impact'!$2:329)/36,0))</f>
        <v>General</v>
      </c>
      <c r="D293" t="str" cm="1">
        <f t="array" ref="D293">INDEX('Rate Change Impact'!C:C, ROUNDUP(ROWS('Rate Change Impact'!$2:329)/36,0))</f>
        <v>Tenant</v>
      </c>
      <c r="E293" t="str" cm="1">
        <f t="array" ref="E293">INDEX('Rate Change Impact'!D:D, ROUNDUP(ROWS('Rate Change Impact'!$2:329)/36,0))</f>
        <v>CA</v>
      </c>
      <c r="F293" s="107" cm="1">
        <f t="array" ref="F293">INDEX('Rate Change Impact'!E:E, ROUNDUP(ROWS('Rate Change Impact'!$2:329)/36,0))</f>
        <v>45366</v>
      </c>
      <c r="G293" s="81" cm="1">
        <f t="array" ref="G293">INDEX('Rate Change Impact'!F:F, ROUNDUP(ROWS('Rate Change Impact'!$2:329)/36,0))</f>
        <v>208646713</v>
      </c>
      <c r="H293" s="81" cm="1">
        <f t="array" ref="H293">INDEX('Rate Change Impact'!G:G, ROUNDUP(ROWS('Rate Change Impact'!$2:329)/36,0))</f>
        <v>231794450</v>
      </c>
      <c r="I293" s="81" cm="1">
        <f t="array" ref="I293">INDEX('Rate Change Impact'!H:H, ROUNDUP(ROWS('Rate Change Impact'!$2:329)/36,0))</f>
        <v>23147737</v>
      </c>
      <c r="J293" s="95" cm="1">
        <f t="array" ref="J293">INDEX('Rate Change Impact'!I:I, ROUNDUP(ROWS('Rate Change Impact'!$2:329)/36,0))</f>
        <v>0.11094225577375801</v>
      </c>
      <c r="K293" s="93">
        <f t="shared" si="55"/>
        <v>45730</v>
      </c>
      <c r="L293" s="94">
        <f t="shared" ca="1" si="56"/>
        <v>4</v>
      </c>
      <c r="M293" s="93">
        <f t="shared" ca="1" si="57"/>
        <v>45383</v>
      </c>
      <c r="N293">
        <f t="shared" ca="1" si="51"/>
        <v>2024</v>
      </c>
      <c r="O293">
        <f t="shared" ca="1" si="60"/>
        <v>4</v>
      </c>
      <c r="P293" s="74">
        <f t="shared" si="49"/>
        <v>1928978.0833333333</v>
      </c>
      <c r="Q293" s="74">
        <f t="shared" si="50"/>
        <v>964489.04166666663</v>
      </c>
      <c r="R293">
        <f t="shared" ca="1" si="58"/>
        <v>1</v>
      </c>
      <c r="S293">
        <f t="shared" ca="1" si="52"/>
        <v>2</v>
      </c>
      <c r="T293">
        <f t="shared" ca="1" si="59"/>
        <v>13</v>
      </c>
      <c r="U293" s="73">
        <f t="shared" ca="1" si="53"/>
        <v>1928978.0833333333</v>
      </c>
    </row>
    <row r="294" spans="1:21" x14ac:dyDescent="0.25">
      <c r="A294" s="106" t="str">
        <f t="shared" ca="1" si="54"/>
        <v>General_Tenant_2024_5</v>
      </c>
      <c r="B294" cm="1">
        <f t="array" ref="B294">INDEX('Rate Change Impact'!A:A, ROUNDUP(ROWS('Rate Change Impact'!$2:330)/36,0))</f>
        <v>9</v>
      </c>
      <c r="C294" t="str" cm="1">
        <f t="array" ref="C294">INDEX('Rate Change Impact'!B:B, ROUNDUP(ROWS('Rate Change Impact'!$2:330)/36,0))</f>
        <v>General</v>
      </c>
      <c r="D294" t="str" cm="1">
        <f t="array" ref="D294">INDEX('Rate Change Impact'!C:C, ROUNDUP(ROWS('Rate Change Impact'!$2:330)/36,0))</f>
        <v>Tenant</v>
      </c>
      <c r="E294" t="str" cm="1">
        <f t="array" ref="E294">INDEX('Rate Change Impact'!D:D, ROUNDUP(ROWS('Rate Change Impact'!$2:330)/36,0))</f>
        <v>CA</v>
      </c>
      <c r="F294" s="107" cm="1">
        <f t="array" ref="F294">INDEX('Rate Change Impact'!E:E, ROUNDUP(ROWS('Rate Change Impact'!$2:330)/36,0))</f>
        <v>45366</v>
      </c>
      <c r="G294" s="81" cm="1">
        <f t="array" ref="G294">INDEX('Rate Change Impact'!F:F, ROUNDUP(ROWS('Rate Change Impact'!$2:330)/36,0))</f>
        <v>208646713</v>
      </c>
      <c r="H294" s="81" cm="1">
        <f t="array" ref="H294">INDEX('Rate Change Impact'!G:G, ROUNDUP(ROWS('Rate Change Impact'!$2:330)/36,0))</f>
        <v>231794450</v>
      </c>
      <c r="I294" s="81" cm="1">
        <f t="array" ref="I294">INDEX('Rate Change Impact'!H:H, ROUNDUP(ROWS('Rate Change Impact'!$2:330)/36,0))</f>
        <v>23147737</v>
      </c>
      <c r="J294" s="95" cm="1">
        <f t="array" ref="J294">INDEX('Rate Change Impact'!I:I, ROUNDUP(ROWS('Rate Change Impact'!$2:330)/36,0))</f>
        <v>0.11094225577375801</v>
      </c>
      <c r="K294" s="93">
        <f t="shared" si="55"/>
        <v>45730</v>
      </c>
      <c r="L294" s="94">
        <f t="shared" ca="1" si="56"/>
        <v>5</v>
      </c>
      <c r="M294" s="93">
        <f t="shared" ca="1" si="57"/>
        <v>45413</v>
      </c>
      <c r="N294">
        <f t="shared" ca="1" si="51"/>
        <v>2024</v>
      </c>
      <c r="O294">
        <f t="shared" ca="1" si="60"/>
        <v>5</v>
      </c>
      <c r="P294" s="74">
        <f t="shared" si="49"/>
        <v>1928978.0833333333</v>
      </c>
      <c r="Q294" s="74">
        <f t="shared" si="50"/>
        <v>964489.04166666663</v>
      </c>
      <c r="R294">
        <f t="shared" ca="1" si="58"/>
        <v>1</v>
      </c>
      <c r="S294">
        <f t="shared" ca="1" si="52"/>
        <v>3</v>
      </c>
      <c r="T294">
        <f t="shared" ca="1" si="59"/>
        <v>13</v>
      </c>
      <c r="U294" s="73">
        <f t="shared" ca="1" si="53"/>
        <v>1928978.0833333333</v>
      </c>
    </row>
    <row r="295" spans="1:21" x14ac:dyDescent="0.25">
      <c r="A295" s="106" t="str">
        <f t="shared" ca="1" si="54"/>
        <v>General_Tenant_2024_6</v>
      </c>
      <c r="B295" cm="1">
        <f t="array" ref="B295">INDEX('Rate Change Impact'!A:A, ROUNDUP(ROWS('Rate Change Impact'!$2:331)/36,0))</f>
        <v>9</v>
      </c>
      <c r="C295" t="str" cm="1">
        <f t="array" ref="C295">INDEX('Rate Change Impact'!B:B, ROUNDUP(ROWS('Rate Change Impact'!$2:331)/36,0))</f>
        <v>General</v>
      </c>
      <c r="D295" t="str" cm="1">
        <f t="array" ref="D295">INDEX('Rate Change Impact'!C:C, ROUNDUP(ROWS('Rate Change Impact'!$2:331)/36,0))</f>
        <v>Tenant</v>
      </c>
      <c r="E295" t="str" cm="1">
        <f t="array" ref="E295">INDEX('Rate Change Impact'!D:D, ROUNDUP(ROWS('Rate Change Impact'!$2:331)/36,0))</f>
        <v>CA</v>
      </c>
      <c r="F295" s="107" cm="1">
        <f t="array" ref="F295">INDEX('Rate Change Impact'!E:E, ROUNDUP(ROWS('Rate Change Impact'!$2:331)/36,0))</f>
        <v>45366</v>
      </c>
      <c r="G295" s="81" cm="1">
        <f t="array" ref="G295">INDEX('Rate Change Impact'!F:F, ROUNDUP(ROWS('Rate Change Impact'!$2:331)/36,0))</f>
        <v>208646713</v>
      </c>
      <c r="H295" s="81" cm="1">
        <f t="array" ref="H295">INDEX('Rate Change Impact'!G:G, ROUNDUP(ROWS('Rate Change Impact'!$2:331)/36,0))</f>
        <v>231794450</v>
      </c>
      <c r="I295" s="81" cm="1">
        <f t="array" ref="I295">INDEX('Rate Change Impact'!H:H, ROUNDUP(ROWS('Rate Change Impact'!$2:331)/36,0))</f>
        <v>23147737</v>
      </c>
      <c r="J295" s="95" cm="1">
        <f t="array" ref="J295">INDEX('Rate Change Impact'!I:I, ROUNDUP(ROWS('Rate Change Impact'!$2:331)/36,0))</f>
        <v>0.11094225577375801</v>
      </c>
      <c r="K295" s="93">
        <f t="shared" si="55"/>
        <v>45730</v>
      </c>
      <c r="L295" s="94">
        <f t="shared" ca="1" si="56"/>
        <v>6</v>
      </c>
      <c r="M295" s="93">
        <f t="shared" ca="1" si="57"/>
        <v>45444</v>
      </c>
      <c r="N295">
        <f t="shared" ca="1" si="51"/>
        <v>2024</v>
      </c>
      <c r="O295">
        <f t="shared" ca="1" si="60"/>
        <v>6</v>
      </c>
      <c r="P295" s="74">
        <f t="shared" si="49"/>
        <v>1928978.0833333333</v>
      </c>
      <c r="Q295" s="74">
        <f t="shared" si="50"/>
        <v>964489.04166666663</v>
      </c>
      <c r="R295">
        <f t="shared" ca="1" si="58"/>
        <v>1</v>
      </c>
      <c r="S295">
        <f t="shared" ca="1" si="52"/>
        <v>4</v>
      </c>
      <c r="T295">
        <f t="shared" ca="1" si="59"/>
        <v>13</v>
      </c>
      <c r="U295" s="73">
        <f t="shared" ca="1" si="53"/>
        <v>1928978.0833333333</v>
      </c>
    </row>
    <row r="296" spans="1:21" x14ac:dyDescent="0.25">
      <c r="A296" s="106" t="str">
        <f t="shared" ca="1" si="54"/>
        <v>General_Tenant_2024_7</v>
      </c>
      <c r="B296" cm="1">
        <f t="array" ref="B296">INDEX('Rate Change Impact'!A:A, ROUNDUP(ROWS('Rate Change Impact'!$2:332)/36,0))</f>
        <v>9</v>
      </c>
      <c r="C296" t="str" cm="1">
        <f t="array" ref="C296">INDEX('Rate Change Impact'!B:B, ROUNDUP(ROWS('Rate Change Impact'!$2:332)/36,0))</f>
        <v>General</v>
      </c>
      <c r="D296" t="str" cm="1">
        <f t="array" ref="D296">INDEX('Rate Change Impact'!C:C, ROUNDUP(ROWS('Rate Change Impact'!$2:332)/36,0))</f>
        <v>Tenant</v>
      </c>
      <c r="E296" t="str" cm="1">
        <f t="array" ref="E296">INDEX('Rate Change Impact'!D:D, ROUNDUP(ROWS('Rate Change Impact'!$2:332)/36,0))</f>
        <v>CA</v>
      </c>
      <c r="F296" s="107" cm="1">
        <f t="array" ref="F296">INDEX('Rate Change Impact'!E:E, ROUNDUP(ROWS('Rate Change Impact'!$2:332)/36,0))</f>
        <v>45366</v>
      </c>
      <c r="G296" s="81" cm="1">
        <f t="array" ref="G296">INDEX('Rate Change Impact'!F:F, ROUNDUP(ROWS('Rate Change Impact'!$2:332)/36,0))</f>
        <v>208646713</v>
      </c>
      <c r="H296" s="81" cm="1">
        <f t="array" ref="H296">INDEX('Rate Change Impact'!G:G, ROUNDUP(ROWS('Rate Change Impact'!$2:332)/36,0))</f>
        <v>231794450</v>
      </c>
      <c r="I296" s="81" cm="1">
        <f t="array" ref="I296">INDEX('Rate Change Impact'!H:H, ROUNDUP(ROWS('Rate Change Impact'!$2:332)/36,0))</f>
        <v>23147737</v>
      </c>
      <c r="J296" s="95" cm="1">
        <f t="array" ref="J296">INDEX('Rate Change Impact'!I:I, ROUNDUP(ROWS('Rate Change Impact'!$2:332)/36,0))</f>
        <v>0.11094225577375801</v>
      </c>
      <c r="K296" s="93">
        <f t="shared" si="55"/>
        <v>45730</v>
      </c>
      <c r="L296" s="94">
        <f t="shared" ca="1" si="56"/>
        <v>7</v>
      </c>
      <c r="M296" s="93">
        <f t="shared" ca="1" si="57"/>
        <v>45474</v>
      </c>
      <c r="N296">
        <f t="shared" ca="1" si="51"/>
        <v>2024</v>
      </c>
      <c r="O296">
        <f t="shared" ca="1" si="60"/>
        <v>7</v>
      </c>
      <c r="P296" s="74">
        <f t="shared" si="49"/>
        <v>1928978.0833333333</v>
      </c>
      <c r="Q296" s="74">
        <f t="shared" si="50"/>
        <v>964489.04166666663</v>
      </c>
      <c r="R296">
        <f t="shared" ca="1" si="58"/>
        <v>1</v>
      </c>
      <c r="S296">
        <f t="shared" ca="1" si="52"/>
        <v>5</v>
      </c>
      <c r="T296">
        <f t="shared" ca="1" si="59"/>
        <v>13</v>
      </c>
      <c r="U296" s="73">
        <f t="shared" ca="1" si="53"/>
        <v>1928978.0833333333</v>
      </c>
    </row>
    <row r="297" spans="1:21" x14ac:dyDescent="0.25">
      <c r="A297" s="106" t="str">
        <f t="shared" ca="1" si="54"/>
        <v>General_Tenant_2024_8</v>
      </c>
      <c r="B297" cm="1">
        <f t="array" ref="B297">INDEX('Rate Change Impact'!A:A, ROUNDUP(ROWS('Rate Change Impact'!$2:333)/36,0))</f>
        <v>9</v>
      </c>
      <c r="C297" t="str" cm="1">
        <f t="array" ref="C297">INDEX('Rate Change Impact'!B:B, ROUNDUP(ROWS('Rate Change Impact'!$2:333)/36,0))</f>
        <v>General</v>
      </c>
      <c r="D297" t="str" cm="1">
        <f t="array" ref="D297">INDEX('Rate Change Impact'!C:C, ROUNDUP(ROWS('Rate Change Impact'!$2:333)/36,0))</f>
        <v>Tenant</v>
      </c>
      <c r="E297" t="str" cm="1">
        <f t="array" ref="E297">INDEX('Rate Change Impact'!D:D, ROUNDUP(ROWS('Rate Change Impact'!$2:333)/36,0))</f>
        <v>CA</v>
      </c>
      <c r="F297" s="107" cm="1">
        <f t="array" ref="F297">INDEX('Rate Change Impact'!E:E, ROUNDUP(ROWS('Rate Change Impact'!$2:333)/36,0))</f>
        <v>45366</v>
      </c>
      <c r="G297" s="81" cm="1">
        <f t="array" ref="G297">INDEX('Rate Change Impact'!F:F, ROUNDUP(ROWS('Rate Change Impact'!$2:333)/36,0))</f>
        <v>208646713</v>
      </c>
      <c r="H297" s="81" cm="1">
        <f t="array" ref="H297">INDEX('Rate Change Impact'!G:G, ROUNDUP(ROWS('Rate Change Impact'!$2:333)/36,0))</f>
        <v>231794450</v>
      </c>
      <c r="I297" s="81" cm="1">
        <f t="array" ref="I297">INDEX('Rate Change Impact'!H:H, ROUNDUP(ROWS('Rate Change Impact'!$2:333)/36,0))</f>
        <v>23147737</v>
      </c>
      <c r="J297" s="95" cm="1">
        <f t="array" ref="J297">INDEX('Rate Change Impact'!I:I, ROUNDUP(ROWS('Rate Change Impact'!$2:333)/36,0))</f>
        <v>0.11094225577375801</v>
      </c>
      <c r="K297" s="93">
        <f t="shared" si="55"/>
        <v>45730</v>
      </c>
      <c r="L297" s="94">
        <f t="shared" ca="1" si="56"/>
        <v>8</v>
      </c>
      <c r="M297" s="93">
        <f t="shared" ca="1" si="57"/>
        <v>45505</v>
      </c>
      <c r="N297">
        <f t="shared" ca="1" si="51"/>
        <v>2024</v>
      </c>
      <c r="O297">
        <f t="shared" ca="1" si="60"/>
        <v>8</v>
      </c>
      <c r="P297" s="74">
        <f t="shared" si="49"/>
        <v>1928978.0833333333</v>
      </c>
      <c r="Q297" s="74">
        <f t="shared" si="50"/>
        <v>964489.04166666663</v>
      </c>
      <c r="R297">
        <f t="shared" ca="1" si="58"/>
        <v>1</v>
      </c>
      <c r="S297">
        <f t="shared" ca="1" si="52"/>
        <v>6</v>
      </c>
      <c r="T297">
        <f t="shared" ca="1" si="59"/>
        <v>13</v>
      </c>
      <c r="U297" s="73">
        <f t="shared" ca="1" si="53"/>
        <v>1928978.0833333333</v>
      </c>
    </row>
    <row r="298" spans="1:21" x14ac:dyDescent="0.25">
      <c r="A298" s="106" t="str">
        <f t="shared" ca="1" si="54"/>
        <v>General_Tenant_2024_9</v>
      </c>
      <c r="B298" cm="1">
        <f t="array" ref="B298">INDEX('Rate Change Impact'!A:A, ROUNDUP(ROWS('Rate Change Impact'!$2:334)/36,0))</f>
        <v>9</v>
      </c>
      <c r="C298" t="str" cm="1">
        <f t="array" ref="C298">INDEX('Rate Change Impact'!B:B, ROUNDUP(ROWS('Rate Change Impact'!$2:334)/36,0))</f>
        <v>General</v>
      </c>
      <c r="D298" t="str" cm="1">
        <f t="array" ref="D298">INDEX('Rate Change Impact'!C:C, ROUNDUP(ROWS('Rate Change Impact'!$2:334)/36,0))</f>
        <v>Tenant</v>
      </c>
      <c r="E298" t="str" cm="1">
        <f t="array" ref="E298">INDEX('Rate Change Impact'!D:D, ROUNDUP(ROWS('Rate Change Impact'!$2:334)/36,0))</f>
        <v>CA</v>
      </c>
      <c r="F298" s="107" cm="1">
        <f t="array" ref="F298">INDEX('Rate Change Impact'!E:E, ROUNDUP(ROWS('Rate Change Impact'!$2:334)/36,0))</f>
        <v>45366</v>
      </c>
      <c r="G298" s="81" cm="1">
        <f t="array" ref="G298">INDEX('Rate Change Impact'!F:F, ROUNDUP(ROWS('Rate Change Impact'!$2:334)/36,0))</f>
        <v>208646713</v>
      </c>
      <c r="H298" s="81" cm="1">
        <f t="array" ref="H298">INDEX('Rate Change Impact'!G:G, ROUNDUP(ROWS('Rate Change Impact'!$2:334)/36,0))</f>
        <v>231794450</v>
      </c>
      <c r="I298" s="81" cm="1">
        <f t="array" ref="I298">INDEX('Rate Change Impact'!H:H, ROUNDUP(ROWS('Rate Change Impact'!$2:334)/36,0))</f>
        <v>23147737</v>
      </c>
      <c r="J298" s="95" cm="1">
        <f t="array" ref="J298">INDEX('Rate Change Impact'!I:I, ROUNDUP(ROWS('Rate Change Impact'!$2:334)/36,0))</f>
        <v>0.11094225577375801</v>
      </c>
      <c r="K298" s="93">
        <f t="shared" si="55"/>
        <v>45730</v>
      </c>
      <c r="L298" s="94">
        <f t="shared" ca="1" si="56"/>
        <v>9</v>
      </c>
      <c r="M298" s="93">
        <f t="shared" ca="1" si="57"/>
        <v>45536</v>
      </c>
      <c r="N298">
        <f t="shared" ca="1" si="51"/>
        <v>2024</v>
      </c>
      <c r="O298">
        <f t="shared" ca="1" si="60"/>
        <v>9</v>
      </c>
      <c r="P298" s="74">
        <f t="shared" si="49"/>
        <v>1928978.0833333333</v>
      </c>
      <c r="Q298" s="74">
        <f t="shared" si="50"/>
        <v>964489.04166666663</v>
      </c>
      <c r="R298">
        <f t="shared" ca="1" si="58"/>
        <v>1</v>
      </c>
      <c r="S298">
        <f t="shared" ca="1" si="52"/>
        <v>7</v>
      </c>
      <c r="T298">
        <f t="shared" ca="1" si="59"/>
        <v>13</v>
      </c>
      <c r="U298" s="73">
        <f t="shared" ca="1" si="53"/>
        <v>1928978.0833333333</v>
      </c>
    </row>
    <row r="299" spans="1:21" x14ac:dyDescent="0.25">
      <c r="A299" s="106" t="str">
        <f t="shared" ca="1" si="54"/>
        <v>General_Tenant_2024_10</v>
      </c>
      <c r="B299" cm="1">
        <f t="array" ref="B299">INDEX('Rate Change Impact'!A:A, ROUNDUP(ROWS('Rate Change Impact'!$2:335)/36,0))</f>
        <v>9</v>
      </c>
      <c r="C299" t="str" cm="1">
        <f t="array" ref="C299">INDEX('Rate Change Impact'!B:B, ROUNDUP(ROWS('Rate Change Impact'!$2:335)/36,0))</f>
        <v>General</v>
      </c>
      <c r="D299" t="str" cm="1">
        <f t="array" ref="D299">INDEX('Rate Change Impact'!C:C, ROUNDUP(ROWS('Rate Change Impact'!$2:335)/36,0))</f>
        <v>Tenant</v>
      </c>
      <c r="E299" t="str" cm="1">
        <f t="array" ref="E299">INDEX('Rate Change Impact'!D:D, ROUNDUP(ROWS('Rate Change Impact'!$2:335)/36,0))</f>
        <v>CA</v>
      </c>
      <c r="F299" s="107" cm="1">
        <f t="array" ref="F299">INDEX('Rate Change Impact'!E:E, ROUNDUP(ROWS('Rate Change Impact'!$2:335)/36,0))</f>
        <v>45366</v>
      </c>
      <c r="G299" s="81" cm="1">
        <f t="array" ref="G299">INDEX('Rate Change Impact'!F:F, ROUNDUP(ROWS('Rate Change Impact'!$2:335)/36,0))</f>
        <v>208646713</v>
      </c>
      <c r="H299" s="81" cm="1">
        <f t="array" ref="H299">INDEX('Rate Change Impact'!G:G, ROUNDUP(ROWS('Rate Change Impact'!$2:335)/36,0))</f>
        <v>231794450</v>
      </c>
      <c r="I299" s="81" cm="1">
        <f t="array" ref="I299">INDEX('Rate Change Impact'!H:H, ROUNDUP(ROWS('Rate Change Impact'!$2:335)/36,0))</f>
        <v>23147737</v>
      </c>
      <c r="J299" s="95" cm="1">
        <f t="array" ref="J299">INDEX('Rate Change Impact'!I:I, ROUNDUP(ROWS('Rate Change Impact'!$2:335)/36,0))</f>
        <v>0.11094225577375801</v>
      </c>
      <c r="K299" s="93">
        <f t="shared" si="55"/>
        <v>45730</v>
      </c>
      <c r="L299" s="94">
        <f t="shared" ca="1" si="56"/>
        <v>10</v>
      </c>
      <c r="M299" s="93">
        <f t="shared" ca="1" si="57"/>
        <v>45566</v>
      </c>
      <c r="N299">
        <f t="shared" ca="1" si="51"/>
        <v>2024</v>
      </c>
      <c r="O299">
        <f t="shared" ca="1" si="60"/>
        <v>10</v>
      </c>
      <c r="P299" s="74">
        <f t="shared" si="49"/>
        <v>1928978.0833333333</v>
      </c>
      <c r="Q299" s="74">
        <f t="shared" si="50"/>
        <v>964489.04166666663</v>
      </c>
      <c r="R299">
        <f t="shared" ca="1" si="58"/>
        <v>1</v>
      </c>
      <c r="S299">
        <f t="shared" ca="1" si="52"/>
        <v>8</v>
      </c>
      <c r="T299">
        <f t="shared" ca="1" si="59"/>
        <v>13</v>
      </c>
      <c r="U299" s="73">
        <f t="shared" ca="1" si="53"/>
        <v>1928978.0833333333</v>
      </c>
    </row>
    <row r="300" spans="1:21" x14ac:dyDescent="0.25">
      <c r="A300" s="106" t="str">
        <f t="shared" ca="1" si="54"/>
        <v>General_Tenant_2024_11</v>
      </c>
      <c r="B300" cm="1">
        <f t="array" ref="B300">INDEX('Rate Change Impact'!A:A, ROUNDUP(ROWS('Rate Change Impact'!$2:336)/36,0))</f>
        <v>9</v>
      </c>
      <c r="C300" t="str" cm="1">
        <f t="array" ref="C300">INDEX('Rate Change Impact'!B:B, ROUNDUP(ROWS('Rate Change Impact'!$2:336)/36,0))</f>
        <v>General</v>
      </c>
      <c r="D300" t="str" cm="1">
        <f t="array" ref="D300">INDEX('Rate Change Impact'!C:C, ROUNDUP(ROWS('Rate Change Impact'!$2:336)/36,0))</f>
        <v>Tenant</v>
      </c>
      <c r="E300" t="str" cm="1">
        <f t="array" ref="E300">INDEX('Rate Change Impact'!D:D, ROUNDUP(ROWS('Rate Change Impact'!$2:336)/36,0))</f>
        <v>CA</v>
      </c>
      <c r="F300" s="107" cm="1">
        <f t="array" ref="F300">INDEX('Rate Change Impact'!E:E, ROUNDUP(ROWS('Rate Change Impact'!$2:336)/36,0))</f>
        <v>45366</v>
      </c>
      <c r="G300" s="81" cm="1">
        <f t="array" ref="G300">INDEX('Rate Change Impact'!F:F, ROUNDUP(ROWS('Rate Change Impact'!$2:336)/36,0))</f>
        <v>208646713</v>
      </c>
      <c r="H300" s="81" cm="1">
        <f t="array" ref="H300">INDEX('Rate Change Impact'!G:G, ROUNDUP(ROWS('Rate Change Impact'!$2:336)/36,0))</f>
        <v>231794450</v>
      </c>
      <c r="I300" s="81" cm="1">
        <f t="array" ref="I300">INDEX('Rate Change Impact'!H:H, ROUNDUP(ROWS('Rate Change Impact'!$2:336)/36,0))</f>
        <v>23147737</v>
      </c>
      <c r="J300" s="95" cm="1">
        <f t="array" ref="J300">INDEX('Rate Change Impact'!I:I, ROUNDUP(ROWS('Rate Change Impact'!$2:336)/36,0))</f>
        <v>0.11094225577375801</v>
      </c>
      <c r="K300" s="93">
        <f t="shared" si="55"/>
        <v>45730</v>
      </c>
      <c r="L300" s="94">
        <f t="shared" ca="1" si="56"/>
        <v>11</v>
      </c>
      <c r="M300" s="93">
        <f t="shared" ca="1" si="57"/>
        <v>45597</v>
      </c>
      <c r="N300">
        <f t="shared" ca="1" si="51"/>
        <v>2024</v>
      </c>
      <c r="O300">
        <f t="shared" ca="1" si="60"/>
        <v>11</v>
      </c>
      <c r="P300" s="74">
        <f t="shared" si="49"/>
        <v>1928978.0833333333</v>
      </c>
      <c r="Q300" s="74">
        <f t="shared" si="50"/>
        <v>964489.04166666663</v>
      </c>
      <c r="R300">
        <f t="shared" ca="1" si="58"/>
        <v>1</v>
      </c>
      <c r="S300">
        <f t="shared" ca="1" si="52"/>
        <v>9</v>
      </c>
      <c r="T300">
        <f t="shared" ca="1" si="59"/>
        <v>13</v>
      </c>
      <c r="U300" s="73">
        <f t="shared" ca="1" si="53"/>
        <v>1928978.0833333333</v>
      </c>
    </row>
    <row r="301" spans="1:21" x14ac:dyDescent="0.25">
      <c r="A301" s="106" t="str">
        <f t="shared" ca="1" si="54"/>
        <v>General_Tenant_2024_12</v>
      </c>
      <c r="B301" cm="1">
        <f t="array" ref="B301">INDEX('Rate Change Impact'!A:A, ROUNDUP(ROWS('Rate Change Impact'!$2:337)/36,0))</f>
        <v>9</v>
      </c>
      <c r="C301" t="str" cm="1">
        <f t="array" ref="C301">INDEX('Rate Change Impact'!B:B, ROUNDUP(ROWS('Rate Change Impact'!$2:337)/36,0))</f>
        <v>General</v>
      </c>
      <c r="D301" t="str" cm="1">
        <f t="array" ref="D301">INDEX('Rate Change Impact'!C:C, ROUNDUP(ROWS('Rate Change Impact'!$2:337)/36,0))</f>
        <v>Tenant</v>
      </c>
      <c r="E301" t="str" cm="1">
        <f t="array" ref="E301">INDEX('Rate Change Impact'!D:D, ROUNDUP(ROWS('Rate Change Impact'!$2:337)/36,0))</f>
        <v>CA</v>
      </c>
      <c r="F301" s="107" cm="1">
        <f t="array" ref="F301">INDEX('Rate Change Impact'!E:E, ROUNDUP(ROWS('Rate Change Impact'!$2:337)/36,0))</f>
        <v>45366</v>
      </c>
      <c r="G301" s="81" cm="1">
        <f t="array" ref="G301">INDEX('Rate Change Impact'!F:F, ROUNDUP(ROWS('Rate Change Impact'!$2:337)/36,0))</f>
        <v>208646713</v>
      </c>
      <c r="H301" s="81" cm="1">
        <f t="array" ref="H301">INDEX('Rate Change Impact'!G:G, ROUNDUP(ROWS('Rate Change Impact'!$2:337)/36,0))</f>
        <v>231794450</v>
      </c>
      <c r="I301" s="81" cm="1">
        <f t="array" ref="I301">INDEX('Rate Change Impact'!H:H, ROUNDUP(ROWS('Rate Change Impact'!$2:337)/36,0))</f>
        <v>23147737</v>
      </c>
      <c r="J301" s="95" cm="1">
        <f t="array" ref="J301">INDEX('Rate Change Impact'!I:I, ROUNDUP(ROWS('Rate Change Impact'!$2:337)/36,0))</f>
        <v>0.11094225577375801</v>
      </c>
      <c r="K301" s="93">
        <f t="shared" si="55"/>
        <v>45730</v>
      </c>
      <c r="L301" s="94">
        <f t="shared" ca="1" si="56"/>
        <v>12</v>
      </c>
      <c r="M301" s="93">
        <f t="shared" ca="1" si="57"/>
        <v>45627</v>
      </c>
      <c r="N301">
        <f t="shared" ca="1" si="51"/>
        <v>2024</v>
      </c>
      <c r="O301">
        <f t="shared" ca="1" si="60"/>
        <v>12</v>
      </c>
      <c r="P301" s="74">
        <f t="shared" si="49"/>
        <v>1928978.0833333333</v>
      </c>
      <c r="Q301" s="74">
        <f t="shared" si="50"/>
        <v>964489.04166666663</v>
      </c>
      <c r="R301">
        <f t="shared" ca="1" si="58"/>
        <v>1</v>
      </c>
      <c r="S301">
        <f t="shared" ca="1" si="52"/>
        <v>10</v>
      </c>
      <c r="T301">
        <f t="shared" ca="1" si="59"/>
        <v>13</v>
      </c>
      <c r="U301" s="73">
        <f t="shared" ca="1" si="53"/>
        <v>1928978.0833333333</v>
      </c>
    </row>
    <row r="302" spans="1:21" x14ac:dyDescent="0.25">
      <c r="A302" s="106" t="str">
        <f t="shared" ca="1" si="54"/>
        <v>General_Tenant_2025_1</v>
      </c>
      <c r="B302" cm="1">
        <f t="array" ref="B302">INDEX('Rate Change Impact'!A:A, ROUNDUP(ROWS('Rate Change Impact'!$2:338)/36,0))</f>
        <v>9</v>
      </c>
      <c r="C302" t="str" cm="1">
        <f t="array" ref="C302">INDEX('Rate Change Impact'!B:B, ROUNDUP(ROWS('Rate Change Impact'!$2:338)/36,0))</f>
        <v>General</v>
      </c>
      <c r="D302" t="str" cm="1">
        <f t="array" ref="D302">INDEX('Rate Change Impact'!C:C, ROUNDUP(ROWS('Rate Change Impact'!$2:338)/36,0))</f>
        <v>Tenant</v>
      </c>
      <c r="E302" t="str" cm="1">
        <f t="array" ref="E302">INDEX('Rate Change Impact'!D:D, ROUNDUP(ROWS('Rate Change Impact'!$2:338)/36,0))</f>
        <v>CA</v>
      </c>
      <c r="F302" s="107" cm="1">
        <f t="array" ref="F302">INDEX('Rate Change Impact'!E:E, ROUNDUP(ROWS('Rate Change Impact'!$2:338)/36,0))</f>
        <v>45366</v>
      </c>
      <c r="G302" s="81" cm="1">
        <f t="array" ref="G302">INDEX('Rate Change Impact'!F:F, ROUNDUP(ROWS('Rate Change Impact'!$2:338)/36,0))</f>
        <v>208646713</v>
      </c>
      <c r="H302" s="81" cm="1">
        <f t="array" ref="H302">INDEX('Rate Change Impact'!G:G, ROUNDUP(ROWS('Rate Change Impact'!$2:338)/36,0))</f>
        <v>231794450</v>
      </c>
      <c r="I302" s="81" cm="1">
        <f t="array" ref="I302">INDEX('Rate Change Impact'!H:H, ROUNDUP(ROWS('Rate Change Impact'!$2:338)/36,0))</f>
        <v>23147737</v>
      </c>
      <c r="J302" s="95" cm="1">
        <f t="array" ref="J302">INDEX('Rate Change Impact'!I:I, ROUNDUP(ROWS('Rate Change Impact'!$2:338)/36,0))</f>
        <v>0.11094225577375801</v>
      </c>
      <c r="K302" s="93">
        <f t="shared" si="55"/>
        <v>45730</v>
      </c>
      <c r="L302" s="94">
        <f t="shared" ca="1" si="56"/>
        <v>13</v>
      </c>
      <c r="M302" s="93">
        <f t="shared" ca="1" si="57"/>
        <v>45658</v>
      </c>
      <c r="N302">
        <f t="shared" ca="1" si="51"/>
        <v>2025</v>
      </c>
      <c r="O302">
        <f t="shared" ca="1" si="60"/>
        <v>1</v>
      </c>
      <c r="P302" s="74">
        <f t="shared" si="49"/>
        <v>1928978.0833333333</v>
      </c>
      <c r="Q302" s="74">
        <f t="shared" si="50"/>
        <v>964489.04166666663</v>
      </c>
      <c r="R302">
        <f t="shared" ca="1" si="58"/>
        <v>1</v>
      </c>
      <c r="S302">
        <f t="shared" ca="1" si="52"/>
        <v>11</v>
      </c>
      <c r="T302">
        <f t="shared" ca="1" si="59"/>
        <v>13</v>
      </c>
      <c r="U302" s="73">
        <f t="shared" ca="1" si="53"/>
        <v>1928978.0833333333</v>
      </c>
    </row>
    <row r="303" spans="1:21" x14ac:dyDescent="0.25">
      <c r="A303" s="106" t="str">
        <f t="shared" ca="1" si="54"/>
        <v>General_Tenant_2025_2</v>
      </c>
      <c r="B303" cm="1">
        <f t="array" ref="B303">INDEX('Rate Change Impact'!A:A, ROUNDUP(ROWS('Rate Change Impact'!$2:339)/36,0))</f>
        <v>9</v>
      </c>
      <c r="C303" t="str" cm="1">
        <f t="array" ref="C303">INDEX('Rate Change Impact'!B:B, ROUNDUP(ROWS('Rate Change Impact'!$2:339)/36,0))</f>
        <v>General</v>
      </c>
      <c r="D303" t="str" cm="1">
        <f t="array" ref="D303">INDEX('Rate Change Impact'!C:C, ROUNDUP(ROWS('Rate Change Impact'!$2:339)/36,0))</f>
        <v>Tenant</v>
      </c>
      <c r="E303" t="str" cm="1">
        <f t="array" ref="E303">INDEX('Rate Change Impact'!D:D, ROUNDUP(ROWS('Rate Change Impact'!$2:339)/36,0))</f>
        <v>CA</v>
      </c>
      <c r="F303" s="107" cm="1">
        <f t="array" ref="F303">INDEX('Rate Change Impact'!E:E, ROUNDUP(ROWS('Rate Change Impact'!$2:339)/36,0))</f>
        <v>45366</v>
      </c>
      <c r="G303" s="81" cm="1">
        <f t="array" ref="G303">INDEX('Rate Change Impact'!F:F, ROUNDUP(ROWS('Rate Change Impact'!$2:339)/36,0))</f>
        <v>208646713</v>
      </c>
      <c r="H303" s="81" cm="1">
        <f t="array" ref="H303">INDEX('Rate Change Impact'!G:G, ROUNDUP(ROWS('Rate Change Impact'!$2:339)/36,0))</f>
        <v>231794450</v>
      </c>
      <c r="I303" s="81" cm="1">
        <f t="array" ref="I303">INDEX('Rate Change Impact'!H:H, ROUNDUP(ROWS('Rate Change Impact'!$2:339)/36,0))</f>
        <v>23147737</v>
      </c>
      <c r="J303" s="95" cm="1">
        <f t="array" ref="J303">INDEX('Rate Change Impact'!I:I, ROUNDUP(ROWS('Rate Change Impact'!$2:339)/36,0))</f>
        <v>0.11094225577375801</v>
      </c>
      <c r="K303" s="93">
        <f t="shared" si="55"/>
        <v>45730</v>
      </c>
      <c r="L303" s="94">
        <f t="shared" ca="1" si="56"/>
        <v>14</v>
      </c>
      <c r="M303" s="93">
        <f t="shared" ca="1" si="57"/>
        <v>45689</v>
      </c>
      <c r="N303">
        <f t="shared" ca="1" si="51"/>
        <v>2025</v>
      </c>
      <c r="O303">
        <f t="shared" ca="1" si="60"/>
        <v>2</v>
      </c>
      <c r="P303" s="74">
        <f t="shared" si="49"/>
        <v>1928978.0833333333</v>
      </c>
      <c r="Q303" s="74">
        <f t="shared" si="50"/>
        <v>964489.04166666663</v>
      </c>
      <c r="R303">
        <f t="shared" ca="1" si="58"/>
        <v>1</v>
      </c>
      <c r="S303">
        <f t="shared" ca="1" si="52"/>
        <v>12</v>
      </c>
      <c r="T303">
        <f t="shared" ca="1" si="59"/>
        <v>13</v>
      </c>
      <c r="U303" s="73">
        <f t="shared" ca="1" si="53"/>
        <v>1928978.0833333333</v>
      </c>
    </row>
    <row r="304" spans="1:21" x14ac:dyDescent="0.25">
      <c r="A304" s="106" t="str">
        <f t="shared" ca="1" si="54"/>
        <v>General_Tenant_2025_3</v>
      </c>
      <c r="B304" cm="1">
        <f t="array" ref="B304">INDEX('Rate Change Impact'!A:A, ROUNDUP(ROWS('Rate Change Impact'!$2:340)/36,0))</f>
        <v>9</v>
      </c>
      <c r="C304" t="str" cm="1">
        <f t="array" ref="C304">INDEX('Rate Change Impact'!B:B, ROUNDUP(ROWS('Rate Change Impact'!$2:340)/36,0))</f>
        <v>General</v>
      </c>
      <c r="D304" t="str" cm="1">
        <f t="array" ref="D304">INDEX('Rate Change Impact'!C:C, ROUNDUP(ROWS('Rate Change Impact'!$2:340)/36,0))</f>
        <v>Tenant</v>
      </c>
      <c r="E304" t="str" cm="1">
        <f t="array" ref="E304">INDEX('Rate Change Impact'!D:D, ROUNDUP(ROWS('Rate Change Impact'!$2:340)/36,0))</f>
        <v>CA</v>
      </c>
      <c r="F304" s="107" cm="1">
        <f t="array" ref="F304">INDEX('Rate Change Impact'!E:E, ROUNDUP(ROWS('Rate Change Impact'!$2:340)/36,0))</f>
        <v>45366</v>
      </c>
      <c r="G304" s="81" cm="1">
        <f t="array" ref="G304">INDEX('Rate Change Impact'!F:F, ROUNDUP(ROWS('Rate Change Impact'!$2:340)/36,0))</f>
        <v>208646713</v>
      </c>
      <c r="H304" s="81" cm="1">
        <f t="array" ref="H304">INDEX('Rate Change Impact'!G:G, ROUNDUP(ROWS('Rate Change Impact'!$2:340)/36,0))</f>
        <v>231794450</v>
      </c>
      <c r="I304" s="81" cm="1">
        <f t="array" ref="I304">INDEX('Rate Change Impact'!H:H, ROUNDUP(ROWS('Rate Change Impact'!$2:340)/36,0))</f>
        <v>23147737</v>
      </c>
      <c r="J304" s="95" cm="1">
        <f t="array" ref="J304">INDEX('Rate Change Impact'!I:I, ROUNDUP(ROWS('Rate Change Impact'!$2:340)/36,0))</f>
        <v>0.11094225577375801</v>
      </c>
      <c r="K304" s="93">
        <f t="shared" si="55"/>
        <v>45730</v>
      </c>
      <c r="L304" s="94">
        <f t="shared" ca="1" si="56"/>
        <v>15</v>
      </c>
      <c r="M304" s="93">
        <f t="shared" ca="1" si="57"/>
        <v>45717</v>
      </c>
      <c r="N304">
        <f t="shared" ca="1" si="51"/>
        <v>2025</v>
      </c>
      <c r="O304">
        <f t="shared" ca="1" si="60"/>
        <v>3</v>
      </c>
      <c r="P304" s="74">
        <f t="shared" si="49"/>
        <v>1928978.0833333333</v>
      </c>
      <c r="Q304" s="74">
        <f t="shared" si="50"/>
        <v>964489.04166666663</v>
      </c>
      <c r="R304">
        <f t="shared" ca="1" si="58"/>
        <v>1</v>
      </c>
      <c r="S304">
        <f t="shared" ca="1" si="52"/>
        <v>13</v>
      </c>
      <c r="T304">
        <f t="shared" ca="1" si="59"/>
        <v>13</v>
      </c>
      <c r="U304" s="73">
        <f t="shared" ca="1" si="53"/>
        <v>964489.04166666663</v>
      </c>
    </row>
    <row r="305" spans="1:21" x14ac:dyDescent="0.25">
      <c r="A305" s="106" t="str">
        <f t="shared" ca="1" si="54"/>
        <v>General_Tenant_2025_4</v>
      </c>
      <c r="B305" cm="1">
        <f t="array" ref="B305">INDEX('Rate Change Impact'!A:A, ROUNDUP(ROWS('Rate Change Impact'!$2:341)/36,0))</f>
        <v>9</v>
      </c>
      <c r="C305" t="str" cm="1">
        <f t="array" ref="C305">INDEX('Rate Change Impact'!B:B, ROUNDUP(ROWS('Rate Change Impact'!$2:341)/36,0))</f>
        <v>General</v>
      </c>
      <c r="D305" t="str" cm="1">
        <f t="array" ref="D305">INDEX('Rate Change Impact'!C:C, ROUNDUP(ROWS('Rate Change Impact'!$2:341)/36,0))</f>
        <v>Tenant</v>
      </c>
      <c r="E305" t="str" cm="1">
        <f t="array" ref="E305">INDEX('Rate Change Impact'!D:D, ROUNDUP(ROWS('Rate Change Impact'!$2:341)/36,0))</f>
        <v>CA</v>
      </c>
      <c r="F305" s="107" cm="1">
        <f t="array" ref="F305">INDEX('Rate Change Impact'!E:E, ROUNDUP(ROWS('Rate Change Impact'!$2:341)/36,0))</f>
        <v>45366</v>
      </c>
      <c r="G305" s="81" cm="1">
        <f t="array" ref="G305">INDEX('Rate Change Impact'!F:F, ROUNDUP(ROWS('Rate Change Impact'!$2:341)/36,0))</f>
        <v>208646713</v>
      </c>
      <c r="H305" s="81" cm="1">
        <f t="array" ref="H305">INDEX('Rate Change Impact'!G:G, ROUNDUP(ROWS('Rate Change Impact'!$2:341)/36,0))</f>
        <v>231794450</v>
      </c>
      <c r="I305" s="81" cm="1">
        <f t="array" ref="I305">INDEX('Rate Change Impact'!H:H, ROUNDUP(ROWS('Rate Change Impact'!$2:341)/36,0))</f>
        <v>23147737</v>
      </c>
      <c r="J305" s="95" cm="1">
        <f t="array" ref="J305">INDEX('Rate Change Impact'!I:I, ROUNDUP(ROWS('Rate Change Impact'!$2:341)/36,0))</f>
        <v>0.11094225577375801</v>
      </c>
      <c r="K305" s="93">
        <f t="shared" si="55"/>
        <v>45730</v>
      </c>
      <c r="L305" s="94">
        <f t="shared" ca="1" si="56"/>
        <v>16</v>
      </c>
      <c r="M305" s="93">
        <f t="shared" ca="1" si="57"/>
        <v>45748</v>
      </c>
      <c r="N305">
        <f t="shared" ca="1" si="51"/>
        <v>2025</v>
      </c>
      <c r="O305">
        <f t="shared" ca="1" si="60"/>
        <v>4</v>
      </c>
      <c r="P305" s="74">
        <f t="shared" si="49"/>
        <v>1928978.0833333333</v>
      </c>
      <c r="Q305" s="74">
        <f t="shared" si="50"/>
        <v>964489.04166666663</v>
      </c>
      <c r="R305">
        <f t="shared" ca="1" si="58"/>
        <v>0</v>
      </c>
      <c r="S305">
        <f t="shared" ca="1" si="52"/>
        <v>0</v>
      </c>
      <c r="T305">
        <f t="shared" ca="1" si="59"/>
        <v>13</v>
      </c>
      <c r="U305" s="73">
        <f t="shared" ca="1" si="53"/>
        <v>0</v>
      </c>
    </row>
    <row r="306" spans="1:21" x14ac:dyDescent="0.25">
      <c r="A306" s="106" t="str">
        <f t="shared" ca="1" si="54"/>
        <v>General_Tenant_2025_5</v>
      </c>
      <c r="B306" cm="1">
        <f t="array" ref="B306">INDEX('Rate Change Impact'!A:A, ROUNDUP(ROWS('Rate Change Impact'!$2:342)/36,0))</f>
        <v>9</v>
      </c>
      <c r="C306" t="str" cm="1">
        <f t="array" ref="C306">INDEX('Rate Change Impact'!B:B, ROUNDUP(ROWS('Rate Change Impact'!$2:342)/36,0))</f>
        <v>General</v>
      </c>
      <c r="D306" t="str" cm="1">
        <f t="array" ref="D306">INDEX('Rate Change Impact'!C:C, ROUNDUP(ROWS('Rate Change Impact'!$2:342)/36,0))</f>
        <v>Tenant</v>
      </c>
      <c r="E306" t="str" cm="1">
        <f t="array" ref="E306">INDEX('Rate Change Impact'!D:D, ROUNDUP(ROWS('Rate Change Impact'!$2:342)/36,0))</f>
        <v>CA</v>
      </c>
      <c r="F306" s="107" cm="1">
        <f t="array" ref="F306">INDEX('Rate Change Impact'!E:E, ROUNDUP(ROWS('Rate Change Impact'!$2:342)/36,0))</f>
        <v>45366</v>
      </c>
      <c r="G306" s="81" cm="1">
        <f t="array" ref="G306">INDEX('Rate Change Impact'!F:F, ROUNDUP(ROWS('Rate Change Impact'!$2:342)/36,0))</f>
        <v>208646713</v>
      </c>
      <c r="H306" s="81" cm="1">
        <f t="array" ref="H306">INDEX('Rate Change Impact'!G:G, ROUNDUP(ROWS('Rate Change Impact'!$2:342)/36,0))</f>
        <v>231794450</v>
      </c>
      <c r="I306" s="81" cm="1">
        <f t="array" ref="I306">INDEX('Rate Change Impact'!H:H, ROUNDUP(ROWS('Rate Change Impact'!$2:342)/36,0))</f>
        <v>23147737</v>
      </c>
      <c r="J306" s="95" cm="1">
        <f t="array" ref="J306">INDEX('Rate Change Impact'!I:I, ROUNDUP(ROWS('Rate Change Impact'!$2:342)/36,0))</f>
        <v>0.11094225577375801</v>
      </c>
      <c r="K306" s="93">
        <f t="shared" si="55"/>
        <v>45730</v>
      </c>
      <c r="L306" s="94">
        <f t="shared" ca="1" si="56"/>
        <v>17</v>
      </c>
      <c r="M306" s="93">
        <f t="shared" ca="1" si="57"/>
        <v>45778</v>
      </c>
      <c r="N306">
        <f t="shared" ca="1" si="51"/>
        <v>2025</v>
      </c>
      <c r="O306">
        <f t="shared" ca="1" si="60"/>
        <v>5</v>
      </c>
      <c r="P306" s="74">
        <f t="shared" si="49"/>
        <v>1928978.0833333333</v>
      </c>
      <c r="Q306" s="74">
        <f t="shared" si="50"/>
        <v>964489.04166666663</v>
      </c>
      <c r="R306">
        <f t="shared" ca="1" si="58"/>
        <v>0</v>
      </c>
      <c r="S306">
        <f t="shared" ca="1" si="52"/>
        <v>0</v>
      </c>
      <c r="T306">
        <f t="shared" ca="1" si="59"/>
        <v>13</v>
      </c>
      <c r="U306" s="73">
        <f t="shared" ca="1" si="53"/>
        <v>0</v>
      </c>
    </row>
    <row r="307" spans="1:21" x14ac:dyDescent="0.25">
      <c r="A307" s="106" t="str">
        <f t="shared" ca="1" si="54"/>
        <v>General_Tenant_2025_6</v>
      </c>
      <c r="B307" cm="1">
        <f t="array" ref="B307">INDEX('Rate Change Impact'!A:A, ROUNDUP(ROWS('Rate Change Impact'!$2:343)/36,0))</f>
        <v>9</v>
      </c>
      <c r="C307" t="str" cm="1">
        <f t="array" ref="C307">INDEX('Rate Change Impact'!B:B, ROUNDUP(ROWS('Rate Change Impact'!$2:343)/36,0))</f>
        <v>General</v>
      </c>
      <c r="D307" t="str" cm="1">
        <f t="array" ref="D307">INDEX('Rate Change Impact'!C:C, ROUNDUP(ROWS('Rate Change Impact'!$2:343)/36,0))</f>
        <v>Tenant</v>
      </c>
      <c r="E307" t="str" cm="1">
        <f t="array" ref="E307">INDEX('Rate Change Impact'!D:D, ROUNDUP(ROWS('Rate Change Impact'!$2:343)/36,0))</f>
        <v>CA</v>
      </c>
      <c r="F307" s="107" cm="1">
        <f t="array" ref="F307">INDEX('Rate Change Impact'!E:E, ROUNDUP(ROWS('Rate Change Impact'!$2:343)/36,0))</f>
        <v>45366</v>
      </c>
      <c r="G307" s="81" cm="1">
        <f t="array" ref="G307">INDEX('Rate Change Impact'!F:F, ROUNDUP(ROWS('Rate Change Impact'!$2:343)/36,0))</f>
        <v>208646713</v>
      </c>
      <c r="H307" s="81" cm="1">
        <f t="array" ref="H307">INDEX('Rate Change Impact'!G:G, ROUNDUP(ROWS('Rate Change Impact'!$2:343)/36,0))</f>
        <v>231794450</v>
      </c>
      <c r="I307" s="81" cm="1">
        <f t="array" ref="I307">INDEX('Rate Change Impact'!H:H, ROUNDUP(ROWS('Rate Change Impact'!$2:343)/36,0))</f>
        <v>23147737</v>
      </c>
      <c r="J307" s="95" cm="1">
        <f t="array" ref="J307">INDEX('Rate Change Impact'!I:I, ROUNDUP(ROWS('Rate Change Impact'!$2:343)/36,0))</f>
        <v>0.11094225577375801</v>
      </c>
      <c r="K307" s="93">
        <f t="shared" si="55"/>
        <v>45730</v>
      </c>
      <c r="L307" s="94">
        <f t="shared" ca="1" si="56"/>
        <v>18</v>
      </c>
      <c r="M307" s="93">
        <f t="shared" ca="1" si="57"/>
        <v>45809</v>
      </c>
      <c r="N307">
        <f t="shared" ca="1" si="51"/>
        <v>2025</v>
      </c>
      <c r="O307">
        <f t="shared" ca="1" si="60"/>
        <v>6</v>
      </c>
      <c r="P307" s="74">
        <f t="shared" si="49"/>
        <v>1928978.0833333333</v>
      </c>
      <c r="Q307" s="74">
        <f t="shared" si="50"/>
        <v>964489.04166666663</v>
      </c>
      <c r="R307">
        <f t="shared" ca="1" si="58"/>
        <v>0</v>
      </c>
      <c r="S307">
        <f t="shared" ca="1" si="52"/>
        <v>0</v>
      </c>
      <c r="T307">
        <f t="shared" ca="1" si="59"/>
        <v>13</v>
      </c>
      <c r="U307" s="73">
        <f t="shared" ca="1" si="53"/>
        <v>0</v>
      </c>
    </row>
    <row r="308" spans="1:21" x14ac:dyDescent="0.25">
      <c r="A308" s="106" t="str">
        <f t="shared" ca="1" si="54"/>
        <v>General_Tenant_2025_7</v>
      </c>
      <c r="B308" cm="1">
        <f t="array" ref="B308">INDEX('Rate Change Impact'!A:A, ROUNDUP(ROWS('Rate Change Impact'!$2:344)/36,0))</f>
        <v>9</v>
      </c>
      <c r="C308" t="str" cm="1">
        <f t="array" ref="C308">INDEX('Rate Change Impact'!B:B, ROUNDUP(ROWS('Rate Change Impact'!$2:344)/36,0))</f>
        <v>General</v>
      </c>
      <c r="D308" t="str" cm="1">
        <f t="array" ref="D308">INDEX('Rate Change Impact'!C:C, ROUNDUP(ROWS('Rate Change Impact'!$2:344)/36,0))</f>
        <v>Tenant</v>
      </c>
      <c r="E308" t="str" cm="1">
        <f t="array" ref="E308">INDEX('Rate Change Impact'!D:D, ROUNDUP(ROWS('Rate Change Impact'!$2:344)/36,0))</f>
        <v>CA</v>
      </c>
      <c r="F308" s="107" cm="1">
        <f t="array" ref="F308">INDEX('Rate Change Impact'!E:E, ROUNDUP(ROWS('Rate Change Impact'!$2:344)/36,0))</f>
        <v>45366</v>
      </c>
      <c r="G308" s="81" cm="1">
        <f t="array" ref="G308">INDEX('Rate Change Impact'!F:F, ROUNDUP(ROWS('Rate Change Impact'!$2:344)/36,0))</f>
        <v>208646713</v>
      </c>
      <c r="H308" s="81" cm="1">
        <f t="array" ref="H308">INDEX('Rate Change Impact'!G:G, ROUNDUP(ROWS('Rate Change Impact'!$2:344)/36,0))</f>
        <v>231794450</v>
      </c>
      <c r="I308" s="81" cm="1">
        <f t="array" ref="I308">INDEX('Rate Change Impact'!H:H, ROUNDUP(ROWS('Rate Change Impact'!$2:344)/36,0))</f>
        <v>23147737</v>
      </c>
      <c r="J308" s="95" cm="1">
        <f t="array" ref="J308">INDEX('Rate Change Impact'!I:I, ROUNDUP(ROWS('Rate Change Impact'!$2:344)/36,0))</f>
        <v>0.11094225577375801</v>
      </c>
      <c r="K308" s="93">
        <f t="shared" si="55"/>
        <v>45730</v>
      </c>
      <c r="L308" s="94">
        <f t="shared" ca="1" si="56"/>
        <v>19</v>
      </c>
      <c r="M308" s="93">
        <f t="shared" ca="1" si="57"/>
        <v>45839</v>
      </c>
      <c r="N308">
        <f t="shared" ca="1" si="51"/>
        <v>2025</v>
      </c>
      <c r="O308">
        <f t="shared" ca="1" si="60"/>
        <v>7</v>
      </c>
      <c r="P308" s="74">
        <f t="shared" si="49"/>
        <v>1928978.0833333333</v>
      </c>
      <c r="Q308" s="74">
        <f t="shared" si="50"/>
        <v>964489.04166666663</v>
      </c>
      <c r="R308">
        <f t="shared" ca="1" si="58"/>
        <v>0</v>
      </c>
      <c r="S308">
        <f t="shared" ca="1" si="52"/>
        <v>0</v>
      </c>
      <c r="T308">
        <f t="shared" ca="1" si="59"/>
        <v>13</v>
      </c>
      <c r="U308" s="73">
        <f t="shared" ca="1" si="53"/>
        <v>0</v>
      </c>
    </row>
    <row r="309" spans="1:21" x14ac:dyDescent="0.25">
      <c r="A309" s="106" t="str">
        <f t="shared" ca="1" si="54"/>
        <v>General_Tenant_2025_8</v>
      </c>
      <c r="B309" cm="1">
        <f t="array" ref="B309">INDEX('Rate Change Impact'!A:A, ROUNDUP(ROWS('Rate Change Impact'!$2:345)/36,0))</f>
        <v>9</v>
      </c>
      <c r="C309" t="str" cm="1">
        <f t="array" ref="C309">INDEX('Rate Change Impact'!B:B, ROUNDUP(ROWS('Rate Change Impact'!$2:345)/36,0))</f>
        <v>General</v>
      </c>
      <c r="D309" t="str" cm="1">
        <f t="array" ref="D309">INDEX('Rate Change Impact'!C:C, ROUNDUP(ROWS('Rate Change Impact'!$2:345)/36,0))</f>
        <v>Tenant</v>
      </c>
      <c r="E309" t="str" cm="1">
        <f t="array" ref="E309">INDEX('Rate Change Impact'!D:D, ROUNDUP(ROWS('Rate Change Impact'!$2:345)/36,0))</f>
        <v>CA</v>
      </c>
      <c r="F309" s="107" cm="1">
        <f t="array" ref="F309">INDEX('Rate Change Impact'!E:E, ROUNDUP(ROWS('Rate Change Impact'!$2:345)/36,0))</f>
        <v>45366</v>
      </c>
      <c r="G309" s="81" cm="1">
        <f t="array" ref="G309">INDEX('Rate Change Impact'!F:F, ROUNDUP(ROWS('Rate Change Impact'!$2:345)/36,0))</f>
        <v>208646713</v>
      </c>
      <c r="H309" s="81" cm="1">
        <f t="array" ref="H309">INDEX('Rate Change Impact'!G:G, ROUNDUP(ROWS('Rate Change Impact'!$2:345)/36,0))</f>
        <v>231794450</v>
      </c>
      <c r="I309" s="81" cm="1">
        <f t="array" ref="I309">INDEX('Rate Change Impact'!H:H, ROUNDUP(ROWS('Rate Change Impact'!$2:345)/36,0))</f>
        <v>23147737</v>
      </c>
      <c r="J309" s="95" cm="1">
        <f t="array" ref="J309">INDEX('Rate Change Impact'!I:I, ROUNDUP(ROWS('Rate Change Impact'!$2:345)/36,0))</f>
        <v>0.11094225577375801</v>
      </c>
      <c r="K309" s="93">
        <f t="shared" si="55"/>
        <v>45730</v>
      </c>
      <c r="L309" s="94">
        <f t="shared" ca="1" si="56"/>
        <v>20</v>
      </c>
      <c r="M309" s="93">
        <f t="shared" ca="1" si="57"/>
        <v>45870</v>
      </c>
      <c r="N309">
        <f t="shared" ca="1" si="51"/>
        <v>2025</v>
      </c>
      <c r="O309">
        <f t="shared" ca="1" si="60"/>
        <v>8</v>
      </c>
      <c r="P309" s="74">
        <f t="shared" si="49"/>
        <v>1928978.0833333333</v>
      </c>
      <c r="Q309" s="74">
        <f t="shared" si="50"/>
        <v>964489.04166666663</v>
      </c>
      <c r="R309">
        <f t="shared" ca="1" si="58"/>
        <v>0</v>
      </c>
      <c r="S309">
        <f t="shared" ca="1" si="52"/>
        <v>0</v>
      </c>
      <c r="T309">
        <f t="shared" ca="1" si="59"/>
        <v>13</v>
      </c>
      <c r="U309" s="73">
        <f t="shared" ca="1" si="53"/>
        <v>0</v>
      </c>
    </row>
    <row r="310" spans="1:21" x14ac:dyDescent="0.25">
      <c r="A310" s="106" t="str">
        <f t="shared" ca="1" si="54"/>
        <v>General_Tenant_2025_9</v>
      </c>
      <c r="B310" cm="1">
        <f t="array" ref="B310">INDEX('Rate Change Impact'!A:A, ROUNDUP(ROWS('Rate Change Impact'!$2:346)/36,0))</f>
        <v>9</v>
      </c>
      <c r="C310" t="str" cm="1">
        <f t="array" ref="C310">INDEX('Rate Change Impact'!B:B, ROUNDUP(ROWS('Rate Change Impact'!$2:346)/36,0))</f>
        <v>General</v>
      </c>
      <c r="D310" t="str" cm="1">
        <f t="array" ref="D310">INDEX('Rate Change Impact'!C:C, ROUNDUP(ROWS('Rate Change Impact'!$2:346)/36,0))</f>
        <v>Tenant</v>
      </c>
      <c r="E310" t="str" cm="1">
        <f t="array" ref="E310">INDEX('Rate Change Impact'!D:D, ROUNDUP(ROWS('Rate Change Impact'!$2:346)/36,0))</f>
        <v>CA</v>
      </c>
      <c r="F310" s="107" cm="1">
        <f t="array" ref="F310">INDEX('Rate Change Impact'!E:E, ROUNDUP(ROWS('Rate Change Impact'!$2:346)/36,0))</f>
        <v>45366</v>
      </c>
      <c r="G310" s="81" cm="1">
        <f t="array" ref="G310">INDEX('Rate Change Impact'!F:F, ROUNDUP(ROWS('Rate Change Impact'!$2:346)/36,0))</f>
        <v>208646713</v>
      </c>
      <c r="H310" s="81" cm="1">
        <f t="array" ref="H310">INDEX('Rate Change Impact'!G:G, ROUNDUP(ROWS('Rate Change Impact'!$2:346)/36,0))</f>
        <v>231794450</v>
      </c>
      <c r="I310" s="81" cm="1">
        <f t="array" ref="I310">INDEX('Rate Change Impact'!H:H, ROUNDUP(ROWS('Rate Change Impact'!$2:346)/36,0))</f>
        <v>23147737</v>
      </c>
      <c r="J310" s="95" cm="1">
        <f t="array" ref="J310">INDEX('Rate Change Impact'!I:I, ROUNDUP(ROWS('Rate Change Impact'!$2:346)/36,0))</f>
        <v>0.11094225577375801</v>
      </c>
      <c r="K310" s="93">
        <f t="shared" si="55"/>
        <v>45730</v>
      </c>
      <c r="L310" s="94">
        <f t="shared" ca="1" si="56"/>
        <v>21</v>
      </c>
      <c r="M310" s="93">
        <f t="shared" ca="1" si="57"/>
        <v>45901</v>
      </c>
      <c r="N310">
        <f t="shared" ca="1" si="51"/>
        <v>2025</v>
      </c>
      <c r="O310">
        <f t="shared" ca="1" si="60"/>
        <v>9</v>
      </c>
      <c r="P310" s="74">
        <f t="shared" si="49"/>
        <v>1928978.0833333333</v>
      </c>
      <c r="Q310" s="74">
        <f t="shared" si="50"/>
        <v>964489.04166666663</v>
      </c>
      <c r="R310">
        <f t="shared" ca="1" si="58"/>
        <v>0</v>
      </c>
      <c r="S310">
        <f t="shared" ca="1" si="52"/>
        <v>0</v>
      </c>
      <c r="T310">
        <f t="shared" ca="1" si="59"/>
        <v>13</v>
      </c>
      <c r="U310" s="73">
        <f t="shared" ca="1" si="53"/>
        <v>0</v>
      </c>
    </row>
    <row r="311" spans="1:21" x14ac:dyDescent="0.25">
      <c r="A311" s="106" t="str">
        <f t="shared" ca="1" si="54"/>
        <v>General_Tenant_2025_10</v>
      </c>
      <c r="B311" cm="1">
        <f t="array" ref="B311">INDEX('Rate Change Impact'!A:A, ROUNDUP(ROWS('Rate Change Impact'!$2:347)/36,0))</f>
        <v>9</v>
      </c>
      <c r="C311" t="str" cm="1">
        <f t="array" ref="C311">INDEX('Rate Change Impact'!B:B, ROUNDUP(ROWS('Rate Change Impact'!$2:347)/36,0))</f>
        <v>General</v>
      </c>
      <c r="D311" t="str" cm="1">
        <f t="array" ref="D311">INDEX('Rate Change Impact'!C:C, ROUNDUP(ROWS('Rate Change Impact'!$2:347)/36,0))</f>
        <v>Tenant</v>
      </c>
      <c r="E311" t="str" cm="1">
        <f t="array" ref="E311">INDEX('Rate Change Impact'!D:D, ROUNDUP(ROWS('Rate Change Impact'!$2:347)/36,0))</f>
        <v>CA</v>
      </c>
      <c r="F311" s="107" cm="1">
        <f t="array" ref="F311">INDEX('Rate Change Impact'!E:E, ROUNDUP(ROWS('Rate Change Impact'!$2:347)/36,0))</f>
        <v>45366</v>
      </c>
      <c r="G311" s="81" cm="1">
        <f t="array" ref="G311">INDEX('Rate Change Impact'!F:F, ROUNDUP(ROWS('Rate Change Impact'!$2:347)/36,0))</f>
        <v>208646713</v>
      </c>
      <c r="H311" s="81" cm="1">
        <f t="array" ref="H311">INDEX('Rate Change Impact'!G:G, ROUNDUP(ROWS('Rate Change Impact'!$2:347)/36,0))</f>
        <v>231794450</v>
      </c>
      <c r="I311" s="81" cm="1">
        <f t="array" ref="I311">INDEX('Rate Change Impact'!H:H, ROUNDUP(ROWS('Rate Change Impact'!$2:347)/36,0))</f>
        <v>23147737</v>
      </c>
      <c r="J311" s="95" cm="1">
        <f t="array" ref="J311">INDEX('Rate Change Impact'!I:I, ROUNDUP(ROWS('Rate Change Impact'!$2:347)/36,0))</f>
        <v>0.11094225577375801</v>
      </c>
      <c r="K311" s="93">
        <f t="shared" si="55"/>
        <v>45730</v>
      </c>
      <c r="L311" s="94">
        <f t="shared" ca="1" si="56"/>
        <v>22</v>
      </c>
      <c r="M311" s="93">
        <f t="shared" ca="1" si="57"/>
        <v>45931</v>
      </c>
      <c r="N311">
        <f t="shared" ca="1" si="51"/>
        <v>2025</v>
      </c>
      <c r="O311">
        <f t="shared" ca="1" si="60"/>
        <v>10</v>
      </c>
      <c r="P311" s="74">
        <f t="shared" si="49"/>
        <v>1928978.0833333333</v>
      </c>
      <c r="Q311" s="74">
        <f t="shared" si="50"/>
        <v>964489.04166666663</v>
      </c>
      <c r="R311">
        <f t="shared" ca="1" si="58"/>
        <v>0</v>
      </c>
      <c r="S311">
        <f t="shared" ca="1" si="52"/>
        <v>0</v>
      </c>
      <c r="T311">
        <f t="shared" ca="1" si="59"/>
        <v>13</v>
      </c>
      <c r="U311" s="73">
        <f t="shared" ca="1" si="53"/>
        <v>0</v>
      </c>
    </row>
    <row r="312" spans="1:21" x14ac:dyDescent="0.25">
      <c r="A312" s="106" t="str">
        <f t="shared" ca="1" si="54"/>
        <v>General_Tenant_2025_11</v>
      </c>
      <c r="B312" cm="1">
        <f t="array" ref="B312">INDEX('Rate Change Impact'!A:A, ROUNDUP(ROWS('Rate Change Impact'!$2:348)/36,0))</f>
        <v>9</v>
      </c>
      <c r="C312" t="str" cm="1">
        <f t="array" ref="C312">INDEX('Rate Change Impact'!B:B, ROUNDUP(ROWS('Rate Change Impact'!$2:348)/36,0))</f>
        <v>General</v>
      </c>
      <c r="D312" t="str" cm="1">
        <f t="array" ref="D312">INDEX('Rate Change Impact'!C:C, ROUNDUP(ROWS('Rate Change Impact'!$2:348)/36,0))</f>
        <v>Tenant</v>
      </c>
      <c r="E312" t="str" cm="1">
        <f t="array" ref="E312">INDEX('Rate Change Impact'!D:D, ROUNDUP(ROWS('Rate Change Impact'!$2:348)/36,0))</f>
        <v>CA</v>
      </c>
      <c r="F312" s="107" cm="1">
        <f t="array" ref="F312">INDEX('Rate Change Impact'!E:E, ROUNDUP(ROWS('Rate Change Impact'!$2:348)/36,0))</f>
        <v>45366</v>
      </c>
      <c r="G312" s="81" cm="1">
        <f t="array" ref="G312">INDEX('Rate Change Impact'!F:F, ROUNDUP(ROWS('Rate Change Impact'!$2:348)/36,0))</f>
        <v>208646713</v>
      </c>
      <c r="H312" s="81" cm="1">
        <f t="array" ref="H312">INDEX('Rate Change Impact'!G:G, ROUNDUP(ROWS('Rate Change Impact'!$2:348)/36,0))</f>
        <v>231794450</v>
      </c>
      <c r="I312" s="81" cm="1">
        <f t="array" ref="I312">INDEX('Rate Change Impact'!H:H, ROUNDUP(ROWS('Rate Change Impact'!$2:348)/36,0))</f>
        <v>23147737</v>
      </c>
      <c r="J312" s="95" cm="1">
        <f t="array" ref="J312">INDEX('Rate Change Impact'!I:I, ROUNDUP(ROWS('Rate Change Impact'!$2:348)/36,0))</f>
        <v>0.11094225577375801</v>
      </c>
      <c r="K312" s="93">
        <f t="shared" si="55"/>
        <v>45730</v>
      </c>
      <c r="L312" s="94">
        <f t="shared" ca="1" si="56"/>
        <v>23</v>
      </c>
      <c r="M312" s="93">
        <f t="shared" ca="1" si="57"/>
        <v>45962</v>
      </c>
      <c r="N312">
        <f t="shared" ca="1" si="51"/>
        <v>2025</v>
      </c>
      <c r="O312">
        <f t="shared" ca="1" si="60"/>
        <v>11</v>
      </c>
      <c r="P312" s="74">
        <f t="shared" si="49"/>
        <v>1928978.0833333333</v>
      </c>
      <c r="Q312" s="74">
        <f t="shared" si="50"/>
        <v>964489.04166666663</v>
      </c>
      <c r="R312">
        <f t="shared" ca="1" si="58"/>
        <v>0</v>
      </c>
      <c r="S312">
        <f t="shared" ca="1" si="52"/>
        <v>0</v>
      </c>
      <c r="T312">
        <f t="shared" ca="1" si="59"/>
        <v>13</v>
      </c>
      <c r="U312" s="73">
        <f t="shared" ca="1" si="53"/>
        <v>0</v>
      </c>
    </row>
    <row r="313" spans="1:21" x14ac:dyDescent="0.25">
      <c r="A313" s="106" t="str">
        <f t="shared" ca="1" si="54"/>
        <v>General_Tenant_2025_12</v>
      </c>
      <c r="B313" cm="1">
        <f t="array" ref="B313">INDEX('Rate Change Impact'!A:A, ROUNDUP(ROWS('Rate Change Impact'!$2:349)/36,0))</f>
        <v>9</v>
      </c>
      <c r="C313" t="str" cm="1">
        <f t="array" ref="C313">INDEX('Rate Change Impact'!B:B, ROUNDUP(ROWS('Rate Change Impact'!$2:349)/36,0))</f>
        <v>General</v>
      </c>
      <c r="D313" t="str" cm="1">
        <f t="array" ref="D313">INDEX('Rate Change Impact'!C:C, ROUNDUP(ROWS('Rate Change Impact'!$2:349)/36,0))</f>
        <v>Tenant</v>
      </c>
      <c r="E313" t="str" cm="1">
        <f t="array" ref="E313">INDEX('Rate Change Impact'!D:D, ROUNDUP(ROWS('Rate Change Impact'!$2:349)/36,0))</f>
        <v>CA</v>
      </c>
      <c r="F313" s="107" cm="1">
        <f t="array" ref="F313">INDEX('Rate Change Impact'!E:E, ROUNDUP(ROWS('Rate Change Impact'!$2:349)/36,0))</f>
        <v>45366</v>
      </c>
      <c r="G313" s="81" cm="1">
        <f t="array" ref="G313">INDEX('Rate Change Impact'!F:F, ROUNDUP(ROWS('Rate Change Impact'!$2:349)/36,0))</f>
        <v>208646713</v>
      </c>
      <c r="H313" s="81" cm="1">
        <f t="array" ref="H313">INDEX('Rate Change Impact'!G:G, ROUNDUP(ROWS('Rate Change Impact'!$2:349)/36,0))</f>
        <v>231794450</v>
      </c>
      <c r="I313" s="81" cm="1">
        <f t="array" ref="I313">INDEX('Rate Change Impact'!H:H, ROUNDUP(ROWS('Rate Change Impact'!$2:349)/36,0))</f>
        <v>23147737</v>
      </c>
      <c r="J313" s="95" cm="1">
        <f t="array" ref="J313">INDEX('Rate Change Impact'!I:I, ROUNDUP(ROWS('Rate Change Impact'!$2:349)/36,0))</f>
        <v>0.11094225577375801</v>
      </c>
      <c r="K313" s="93">
        <f t="shared" si="55"/>
        <v>45730</v>
      </c>
      <c r="L313" s="94">
        <f t="shared" ca="1" si="56"/>
        <v>24</v>
      </c>
      <c r="M313" s="93">
        <f t="shared" ca="1" si="57"/>
        <v>45992</v>
      </c>
      <c r="N313">
        <f t="shared" ca="1" si="51"/>
        <v>2025</v>
      </c>
      <c r="O313">
        <f t="shared" ca="1" si="60"/>
        <v>12</v>
      </c>
      <c r="P313" s="74">
        <f t="shared" ref="P313:P376" si="61">I313/12</f>
        <v>1928978.0833333333</v>
      </c>
      <c r="Q313" s="74">
        <f t="shared" ref="Q313:Q376" si="62">I313/24</f>
        <v>964489.04166666663</v>
      </c>
      <c r="R313">
        <f t="shared" ca="1" si="58"/>
        <v>0</v>
      </c>
      <c r="S313">
        <f t="shared" ca="1" si="52"/>
        <v>0</v>
      </c>
      <c r="T313">
        <f t="shared" ca="1" si="59"/>
        <v>13</v>
      </c>
      <c r="U313" s="73">
        <f t="shared" ca="1" si="53"/>
        <v>0</v>
      </c>
    </row>
    <row r="314" spans="1:21" x14ac:dyDescent="0.25">
      <c r="A314" s="106" t="str">
        <f t="shared" ca="1" si="54"/>
        <v>General_Tenant_2026_1</v>
      </c>
      <c r="B314" cm="1">
        <f t="array" ref="B314">INDEX('Rate Change Impact'!A:A, ROUNDUP(ROWS('Rate Change Impact'!$2:350)/36,0))</f>
        <v>9</v>
      </c>
      <c r="C314" t="str" cm="1">
        <f t="array" ref="C314">INDEX('Rate Change Impact'!B:B, ROUNDUP(ROWS('Rate Change Impact'!$2:350)/36,0))</f>
        <v>General</v>
      </c>
      <c r="D314" t="str" cm="1">
        <f t="array" ref="D314">INDEX('Rate Change Impact'!C:C, ROUNDUP(ROWS('Rate Change Impact'!$2:350)/36,0))</f>
        <v>Tenant</v>
      </c>
      <c r="E314" t="str" cm="1">
        <f t="array" ref="E314">INDEX('Rate Change Impact'!D:D, ROUNDUP(ROWS('Rate Change Impact'!$2:350)/36,0))</f>
        <v>CA</v>
      </c>
      <c r="F314" s="107" cm="1">
        <f t="array" ref="F314">INDEX('Rate Change Impact'!E:E, ROUNDUP(ROWS('Rate Change Impact'!$2:350)/36,0))</f>
        <v>45366</v>
      </c>
      <c r="G314" s="81" cm="1">
        <f t="array" ref="G314">INDEX('Rate Change Impact'!F:F, ROUNDUP(ROWS('Rate Change Impact'!$2:350)/36,0))</f>
        <v>208646713</v>
      </c>
      <c r="H314" s="81" cm="1">
        <f t="array" ref="H314">INDEX('Rate Change Impact'!G:G, ROUNDUP(ROWS('Rate Change Impact'!$2:350)/36,0))</f>
        <v>231794450</v>
      </c>
      <c r="I314" s="81" cm="1">
        <f t="array" ref="I314">INDEX('Rate Change Impact'!H:H, ROUNDUP(ROWS('Rate Change Impact'!$2:350)/36,0))</f>
        <v>23147737</v>
      </c>
      <c r="J314" s="95" cm="1">
        <f t="array" ref="J314">INDEX('Rate Change Impact'!I:I, ROUNDUP(ROWS('Rate Change Impact'!$2:350)/36,0))</f>
        <v>0.11094225577375801</v>
      </c>
      <c r="K314" s="93">
        <f t="shared" si="55"/>
        <v>45730</v>
      </c>
      <c r="L314" s="94">
        <f t="shared" ca="1" si="56"/>
        <v>25</v>
      </c>
      <c r="M314" s="93">
        <f t="shared" ca="1" si="57"/>
        <v>46023</v>
      </c>
      <c r="N314">
        <f t="shared" ref="N314:N377" ca="1" si="63">YEAR(M314)</f>
        <v>2026</v>
      </c>
      <c r="O314">
        <f t="shared" ca="1" si="60"/>
        <v>1</v>
      </c>
      <c r="P314" s="74">
        <f t="shared" si="61"/>
        <v>1928978.0833333333</v>
      </c>
      <c r="Q314" s="74">
        <f t="shared" si="62"/>
        <v>964489.04166666663</v>
      </c>
      <c r="R314">
        <f t="shared" ca="1" si="58"/>
        <v>0</v>
      </c>
      <c r="S314">
        <f t="shared" ref="S314:S377" ca="1" si="64">IF(R314=0,0,R314+S313)</f>
        <v>0</v>
      </c>
      <c r="T314">
        <f t="shared" ca="1" si="59"/>
        <v>13</v>
      </c>
      <c r="U314" s="73">
        <f t="shared" ref="U314:U377" ca="1" si="65">IF(S314=0,0,IF(AND(T314=13,OR(S314=1,S314=13)),Q314,P314))</f>
        <v>0</v>
      </c>
    </row>
    <row r="315" spans="1:21" x14ac:dyDescent="0.25">
      <c r="A315" s="106" t="str">
        <f t="shared" ca="1" si="54"/>
        <v>General_Tenant_2026_2</v>
      </c>
      <c r="B315" cm="1">
        <f t="array" ref="B315">INDEX('Rate Change Impact'!A:A, ROUNDUP(ROWS('Rate Change Impact'!$2:351)/36,0))</f>
        <v>9</v>
      </c>
      <c r="C315" t="str" cm="1">
        <f t="array" ref="C315">INDEX('Rate Change Impact'!B:B, ROUNDUP(ROWS('Rate Change Impact'!$2:351)/36,0))</f>
        <v>General</v>
      </c>
      <c r="D315" t="str" cm="1">
        <f t="array" ref="D315">INDEX('Rate Change Impact'!C:C, ROUNDUP(ROWS('Rate Change Impact'!$2:351)/36,0))</f>
        <v>Tenant</v>
      </c>
      <c r="E315" t="str" cm="1">
        <f t="array" ref="E315">INDEX('Rate Change Impact'!D:D, ROUNDUP(ROWS('Rate Change Impact'!$2:351)/36,0))</f>
        <v>CA</v>
      </c>
      <c r="F315" s="107" cm="1">
        <f t="array" ref="F315">INDEX('Rate Change Impact'!E:E, ROUNDUP(ROWS('Rate Change Impact'!$2:351)/36,0))</f>
        <v>45366</v>
      </c>
      <c r="G315" s="81" cm="1">
        <f t="array" ref="G315">INDEX('Rate Change Impact'!F:F, ROUNDUP(ROWS('Rate Change Impact'!$2:351)/36,0))</f>
        <v>208646713</v>
      </c>
      <c r="H315" s="81" cm="1">
        <f t="array" ref="H315">INDEX('Rate Change Impact'!G:G, ROUNDUP(ROWS('Rate Change Impact'!$2:351)/36,0))</f>
        <v>231794450</v>
      </c>
      <c r="I315" s="81" cm="1">
        <f t="array" ref="I315">INDEX('Rate Change Impact'!H:H, ROUNDUP(ROWS('Rate Change Impact'!$2:351)/36,0))</f>
        <v>23147737</v>
      </c>
      <c r="J315" s="95" cm="1">
        <f t="array" ref="J315">INDEX('Rate Change Impact'!I:I, ROUNDUP(ROWS('Rate Change Impact'!$2:351)/36,0))</f>
        <v>0.11094225577375801</v>
      </c>
      <c r="K315" s="93">
        <f t="shared" si="55"/>
        <v>45730</v>
      </c>
      <c r="L315" s="94">
        <f t="shared" ca="1" si="56"/>
        <v>26</v>
      </c>
      <c r="M315" s="93">
        <f t="shared" ca="1" si="57"/>
        <v>46054</v>
      </c>
      <c r="N315">
        <f t="shared" ca="1" si="63"/>
        <v>2026</v>
      </c>
      <c r="O315">
        <f t="shared" ca="1" si="60"/>
        <v>2</v>
      </c>
      <c r="P315" s="74">
        <f t="shared" si="61"/>
        <v>1928978.0833333333</v>
      </c>
      <c r="Q315" s="74">
        <f t="shared" si="62"/>
        <v>964489.04166666663</v>
      </c>
      <c r="R315">
        <f t="shared" ca="1" si="58"/>
        <v>0</v>
      </c>
      <c r="S315">
        <f t="shared" ca="1" si="64"/>
        <v>0</v>
      </c>
      <c r="T315">
        <f t="shared" ca="1" si="59"/>
        <v>13</v>
      </c>
      <c r="U315" s="73">
        <f t="shared" ca="1" si="65"/>
        <v>0</v>
      </c>
    </row>
    <row r="316" spans="1:21" x14ac:dyDescent="0.25">
      <c r="A316" s="106" t="str">
        <f t="shared" ca="1" si="54"/>
        <v>General_Tenant_2026_3</v>
      </c>
      <c r="B316" cm="1">
        <f t="array" ref="B316">INDEX('Rate Change Impact'!A:A, ROUNDUP(ROWS('Rate Change Impact'!$2:352)/36,0))</f>
        <v>9</v>
      </c>
      <c r="C316" t="str" cm="1">
        <f t="array" ref="C316">INDEX('Rate Change Impact'!B:B, ROUNDUP(ROWS('Rate Change Impact'!$2:352)/36,0))</f>
        <v>General</v>
      </c>
      <c r="D316" t="str" cm="1">
        <f t="array" ref="D316">INDEX('Rate Change Impact'!C:C, ROUNDUP(ROWS('Rate Change Impact'!$2:352)/36,0))</f>
        <v>Tenant</v>
      </c>
      <c r="E316" t="str" cm="1">
        <f t="array" ref="E316">INDEX('Rate Change Impact'!D:D, ROUNDUP(ROWS('Rate Change Impact'!$2:352)/36,0))</f>
        <v>CA</v>
      </c>
      <c r="F316" s="107" cm="1">
        <f t="array" ref="F316">INDEX('Rate Change Impact'!E:E, ROUNDUP(ROWS('Rate Change Impact'!$2:352)/36,0))</f>
        <v>45366</v>
      </c>
      <c r="G316" s="81" cm="1">
        <f t="array" ref="G316">INDEX('Rate Change Impact'!F:F, ROUNDUP(ROWS('Rate Change Impact'!$2:352)/36,0))</f>
        <v>208646713</v>
      </c>
      <c r="H316" s="81" cm="1">
        <f t="array" ref="H316">INDEX('Rate Change Impact'!G:G, ROUNDUP(ROWS('Rate Change Impact'!$2:352)/36,0))</f>
        <v>231794450</v>
      </c>
      <c r="I316" s="81" cm="1">
        <f t="array" ref="I316">INDEX('Rate Change Impact'!H:H, ROUNDUP(ROWS('Rate Change Impact'!$2:352)/36,0))</f>
        <v>23147737</v>
      </c>
      <c r="J316" s="95" cm="1">
        <f t="array" ref="J316">INDEX('Rate Change Impact'!I:I, ROUNDUP(ROWS('Rate Change Impact'!$2:352)/36,0))</f>
        <v>0.11094225577375801</v>
      </c>
      <c r="K316" s="93">
        <f t="shared" si="55"/>
        <v>45730</v>
      </c>
      <c r="L316" s="94">
        <f t="shared" ca="1" si="56"/>
        <v>27</v>
      </c>
      <c r="M316" s="93">
        <f t="shared" ca="1" si="57"/>
        <v>46082</v>
      </c>
      <c r="N316">
        <f t="shared" ca="1" si="63"/>
        <v>2026</v>
      </c>
      <c r="O316">
        <f t="shared" ca="1" si="60"/>
        <v>3</v>
      </c>
      <c r="P316" s="74">
        <f t="shared" si="61"/>
        <v>1928978.0833333333</v>
      </c>
      <c r="Q316" s="74">
        <f t="shared" si="62"/>
        <v>964489.04166666663</v>
      </c>
      <c r="R316">
        <f t="shared" ca="1" si="58"/>
        <v>0</v>
      </c>
      <c r="S316">
        <f t="shared" ca="1" si="64"/>
        <v>0</v>
      </c>
      <c r="T316">
        <f t="shared" ca="1" si="59"/>
        <v>13</v>
      </c>
      <c r="U316" s="73">
        <f t="shared" ca="1" si="65"/>
        <v>0</v>
      </c>
    </row>
    <row r="317" spans="1:21" x14ac:dyDescent="0.25">
      <c r="A317" s="106" t="str">
        <f t="shared" ca="1" si="54"/>
        <v>General_Tenant_2026_4</v>
      </c>
      <c r="B317" cm="1">
        <f t="array" ref="B317">INDEX('Rate Change Impact'!A:A, ROUNDUP(ROWS('Rate Change Impact'!$2:353)/36,0))</f>
        <v>9</v>
      </c>
      <c r="C317" t="str" cm="1">
        <f t="array" ref="C317">INDEX('Rate Change Impact'!B:B, ROUNDUP(ROWS('Rate Change Impact'!$2:353)/36,0))</f>
        <v>General</v>
      </c>
      <c r="D317" t="str" cm="1">
        <f t="array" ref="D317">INDEX('Rate Change Impact'!C:C, ROUNDUP(ROWS('Rate Change Impact'!$2:353)/36,0))</f>
        <v>Tenant</v>
      </c>
      <c r="E317" t="str" cm="1">
        <f t="array" ref="E317">INDEX('Rate Change Impact'!D:D, ROUNDUP(ROWS('Rate Change Impact'!$2:353)/36,0))</f>
        <v>CA</v>
      </c>
      <c r="F317" s="107" cm="1">
        <f t="array" ref="F317">INDEX('Rate Change Impact'!E:E, ROUNDUP(ROWS('Rate Change Impact'!$2:353)/36,0))</f>
        <v>45366</v>
      </c>
      <c r="G317" s="81" cm="1">
        <f t="array" ref="G317">INDEX('Rate Change Impact'!F:F, ROUNDUP(ROWS('Rate Change Impact'!$2:353)/36,0))</f>
        <v>208646713</v>
      </c>
      <c r="H317" s="81" cm="1">
        <f t="array" ref="H317">INDEX('Rate Change Impact'!G:G, ROUNDUP(ROWS('Rate Change Impact'!$2:353)/36,0))</f>
        <v>231794450</v>
      </c>
      <c r="I317" s="81" cm="1">
        <f t="array" ref="I317">INDEX('Rate Change Impact'!H:H, ROUNDUP(ROWS('Rate Change Impact'!$2:353)/36,0))</f>
        <v>23147737</v>
      </c>
      <c r="J317" s="95" cm="1">
        <f t="array" ref="J317">INDEX('Rate Change Impact'!I:I, ROUNDUP(ROWS('Rate Change Impact'!$2:353)/36,0))</f>
        <v>0.11094225577375801</v>
      </c>
      <c r="K317" s="93">
        <f t="shared" si="55"/>
        <v>45730</v>
      </c>
      <c r="L317" s="94">
        <f t="shared" ca="1" si="56"/>
        <v>28</v>
      </c>
      <c r="M317" s="93">
        <f t="shared" ca="1" si="57"/>
        <v>46113</v>
      </c>
      <c r="N317">
        <f t="shared" ca="1" si="63"/>
        <v>2026</v>
      </c>
      <c r="O317">
        <f t="shared" ca="1" si="60"/>
        <v>4</v>
      </c>
      <c r="P317" s="74">
        <f t="shared" si="61"/>
        <v>1928978.0833333333</v>
      </c>
      <c r="Q317" s="74">
        <f t="shared" si="62"/>
        <v>964489.04166666663</v>
      </c>
      <c r="R317">
        <f t="shared" ca="1" si="58"/>
        <v>0</v>
      </c>
      <c r="S317">
        <f t="shared" ca="1" si="64"/>
        <v>0</v>
      </c>
      <c r="T317">
        <f t="shared" ca="1" si="59"/>
        <v>13</v>
      </c>
      <c r="U317" s="73">
        <f t="shared" ca="1" si="65"/>
        <v>0</v>
      </c>
    </row>
    <row r="318" spans="1:21" x14ac:dyDescent="0.25">
      <c r="A318" s="106" t="str">
        <f t="shared" ca="1" si="54"/>
        <v>General_Tenant_2026_5</v>
      </c>
      <c r="B318" cm="1">
        <f t="array" ref="B318">INDEX('Rate Change Impact'!A:A, ROUNDUP(ROWS('Rate Change Impact'!$2:354)/36,0))</f>
        <v>9</v>
      </c>
      <c r="C318" t="str" cm="1">
        <f t="array" ref="C318">INDEX('Rate Change Impact'!B:B, ROUNDUP(ROWS('Rate Change Impact'!$2:354)/36,0))</f>
        <v>General</v>
      </c>
      <c r="D318" t="str" cm="1">
        <f t="array" ref="D318">INDEX('Rate Change Impact'!C:C, ROUNDUP(ROWS('Rate Change Impact'!$2:354)/36,0))</f>
        <v>Tenant</v>
      </c>
      <c r="E318" t="str" cm="1">
        <f t="array" ref="E318">INDEX('Rate Change Impact'!D:D, ROUNDUP(ROWS('Rate Change Impact'!$2:354)/36,0))</f>
        <v>CA</v>
      </c>
      <c r="F318" s="107" cm="1">
        <f t="array" ref="F318">INDEX('Rate Change Impact'!E:E, ROUNDUP(ROWS('Rate Change Impact'!$2:354)/36,0))</f>
        <v>45366</v>
      </c>
      <c r="G318" s="81" cm="1">
        <f t="array" ref="G318">INDEX('Rate Change Impact'!F:F, ROUNDUP(ROWS('Rate Change Impact'!$2:354)/36,0))</f>
        <v>208646713</v>
      </c>
      <c r="H318" s="81" cm="1">
        <f t="array" ref="H318">INDEX('Rate Change Impact'!G:G, ROUNDUP(ROWS('Rate Change Impact'!$2:354)/36,0))</f>
        <v>231794450</v>
      </c>
      <c r="I318" s="81" cm="1">
        <f t="array" ref="I318">INDEX('Rate Change Impact'!H:H, ROUNDUP(ROWS('Rate Change Impact'!$2:354)/36,0))</f>
        <v>23147737</v>
      </c>
      <c r="J318" s="95" cm="1">
        <f t="array" ref="J318">INDEX('Rate Change Impact'!I:I, ROUNDUP(ROWS('Rate Change Impact'!$2:354)/36,0))</f>
        <v>0.11094225577375801</v>
      </c>
      <c r="K318" s="93">
        <f t="shared" si="55"/>
        <v>45730</v>
      </c>
      <c r="L318" s="94">
        <f t="shared" ca="1" si="56"/>
        <v>29</v>
      </c>
      <c r="M318" s="93">
        <f t="shared" ca="1" si="57"/>
        <v>46143</v>
      </c>
      <c r="N318">
        <f t="shared" ca="1" si="63"/>
        <v>2026</v>
      </c>
      <c r="O318">
        <f t="shared" ca="1" si="60"/>
        <v>5</v>
      </c>
      <c r="P318" s="74">
        <f t="shared" si="61"/>
        <v>1928978.0833333333</v>
      </c>
      <c r="Q318" s="74">
        <f t="shared" si="62"/>
        <v>964489.04166666663</v>
      </c>
      <c r="R318">
        <f t="shared" ca="1" si="58"/>
        <v>0</v>
      </c>
      <c r="S318">
        <f t="shared" ca="1" si="64"/>
        <v>0</v>
      </c>
      <c r="T318">
        <f t="shared" ca="1" si="59"/>
        <v>13</v>
      </c>
      <c r="U318" s="73">
        <f t="shared" ca="1" si="65"/>
        <v>0</v>
      </c>
    </row>
    <row r="319" spans="1:21" x14ac:dyDescent="0.25">
      <c r="A319" s="106" t="str">
        <f t="shared" ca="1" si="54"/>
        <v>General_Tenant_2026_6</v>
      </c>
      <c r="B319" cm="1">
        <f t="array" ref="B319">INDEX('Rate Change Impact'!A:A, ROUNDUP(ROWS('Rate Change Impact'!$2:355)/36,0))</f>
        <v>9</v>
      </c>
      <c r="C319" t="str" cm="1">
        <f t="array" ref="C319">INDEX('Rate Change Impact'!B:B, ROUNDUP(ROWS('Rate Change Impact'!$2:355)/36,0))</f>
        <v>General</v>
      </c>
      <c r="D319" t="str" cm="1">
        <f t="array" ref="D319">INDEX('Rate Change Impact'!C:C, ROUNDUP(ROWS('Rate Change Impact'!$2:355)/36,0))</f>
        <v>Tenant</v>
      </c>
      <c r="E319" t="str" cm="1">
        <f t="array" ref="E319">INDEX('Rate Change Impact'!D:D, ROUNDUP(ROWS('Rate Change Impact'!$2:355)/36,0))</f>
        <v>CA</v>
      </c>
      <c r="F319" s="107" cm="1">
        <f t="array" ref="F319">INDEX('Rate Change Impact'!E:E, ROUNDUP(ROWS('Rate Change Impact'!$2:355)/36,0))</f>
        <v>45366</v>
      </c>
      <c r="G319" s="81" cm="1">
        <f t="array" ref="G319">INDEX('Rate Change Impact'!F:F, ROUNDUP(ROWS('Rate Change Impact'!$2:355)/36,0))</f>
        <v>208646713</v>
      </c>
      <c r="H319" s="81" cm="1">
        <f t="array" ref="H319">INDEX('Rate Change Impact'!G:G, ROUNDUP(ROWS('Rate Change Impact'!$2:355)/36,0))</f>
        <v>231794450</v>
      </c>
      <c r="I319" s="81" cm="1">
        <f t="array" ref="I319">INDEX('Rate Change Impact'!H:H, ROUNDUP(ROWS('Rate Change Impact'!$2:355)/36,0))</f>
        <v>23147737</v>
      </c>
      <c r="J319" s="95" cm="1">
        <f t="array" ref="J319">INDEX('Rate Change Impact'!I:I, ROUNDUP(ROWS('Rate Change Impact'!$2:355)/36,0))</f>
        <v>0.11094225577375801</v>
      </c>
      <c r="K319" s="93">
        <f t="shared" si="55"/>
        <v>45730</v>
      </c>
      <c r="L319" s="94">
        <f t="shared" ca="1" si="56"/>
        <v>30</v>
      </c>
      <c r="M319" s="93">
        <f t="shared" ca="1" si="57"/>
        <v>46174</v>
      </c>
      <c r="N319">
        <f t="shared" ca="1" si="63"/>
        <v>2026</v>
      </c>
      <c r="O319">
        <f t="shared" ca="1" si="60"/>
        <v>6</v>
      </c>
      <c r="P319" s="74">
        <f t="shared" si="61"/>
        <v>1928978.0833333333</v>
      </c>
      <c r="Q319" s="74">
        <f t="shared" si="62"/>
        <v>964489.04166666663</v>
      </c>
      <c r="R319">
        <f t="shared" ca="1" si="58"/>
        <v>0</v>
      </c>
      <c r="S319">
        <f t="shared" ca="1" si="64"/>
        <v>0</v>
      </c>
      <c r="T319">
        <f t="shared" ca="1" si="59"/>
        <v>13</v>
      </c>
      <c r="U319" s="73">
        <f t="shared" ca="1" si="65"/>
        <v>0</v>
      </c>
    </row>
    <row r="320" spans="1:21" x14ac:dyDescent="0.25">
      <c r="A320" s="106" t="str">
        <f t="shared" ca="1" si="54"/>
        <v>General_Tenant_2026_7</v>
      </c>
      <c r="B320" cm="1">
        <f t="array" ref="B320">INDEX('Rate Change Impact'!A:A, ROUNDUP(ROWS('Rate Change Impact'!$2:356)/36,0))</f>
        <v>9</v>
      </c>
      <c r="C320" t="str" cm="1">
        <f t="array" ref="C320">INDEX('Rate Change Impact'!B:B, ROUNDUP(ROWS('Rate Change Impact'!$2:356)/36,0))</f>
        <v>General</v>
      </c>
      <c r="D320" t="str" cm="1">
        <f t="array" ref="D320">INDEX('Rate Change Impact'!C:C, ROUNDUP(ROWS('Rate Change Impact'!$2:356)/36,0))</f>
        <v>Tenant</v>
      </c>
      <c r="E320" t="str" cm="1">
        <f t="array" ref="E320">INDEX('Rate Change Impact'!D:D, ROUNDUP(ROWS('Rate Change Impact'!$2:356)/36,0))</f>
        <v>CA</v>
      </c>
      <c r="F320" s="107" cm="1">
        <f t="array" ref="F320">INDEX('Rate Change Impact'!E:E, ROUNDUP(ROWS('Rate Change Impact'!$2:356)/36,0))</f>
        <v>45366</v>
      </c>
      <c r="G320" s="81" cm="1">
        <f t="array" ref="G320">INDEX('Rate Change Impact'!F:F, ROUNDUP(ROWS('Rate Change Impact'!$2:356)/36,0))</f>
        <v>208646713</v>
      </c>
      <c r="H320" s="81" cm="1">
        <f t="array" ref="H320">INDEX('Rate Change Impact'!G:G, ROUNDUP(ROWS('Rate Change Impact'!$2:356)/36,0))</f>
        <v>231794450</v>
      </c>
      <c r="I320" s="81" cm="1">
        <f t="array" ref="I320">INDEX('Rate Change Impact'!H:H, ROUNDUP(ROWS('Rate Change Impact'!$2:356)/36,0))</f>
        <v>23147737</v>
      </c>
      <c r="J320" s="95" cm="1">
        <f t="array" ref="J320">INDEX('Rate Change Impact'!I:I, ROUNDUP(ROWS('Rate Change Impact'!$2:356)/36,0))</f>
        <v>0.11094225577375801</v>
      </c>
      <c r="K320" s="93">
        <f t="shared" si="55"/>
        <v>45730</v>
      </c>
      <c r="L320" s="94">
        <f t="shared" ca="1" si="56"/>
        <v>31</v>
      </c>
      <c r="M320" s="93">
        <f t="shared" ca="1" si="57"/>
        <v>46204</v>
      </c>
      <c r="N320">
        <f t="shared" ca="1" si="63"/>
        <v>2026</v>
      </c>
      <c r="O320">
        <f t="shared" ca="1" si="60"/>
        <v>7</v>
      </c>
      <c r="P320" s="74">
        <f t="shared" si="61"/>
        <v>1928978.0833333333</v>
      </c>
      <c r="Q320" s="74">
        <f t="shared" si="62"/>
        <v>964489.04166666663</v>
      </c>
      <c r="R320">
        <f t="shared" ca="1" si="58"/>
        <v>0</v>
      </c>
      <c r="S320">
        <f t="shared" ca="1" si="64"/>
        <v>0</v>
      </c>
      <c r="T320">
        <f t="shared" ca="1" si="59"/>
        <v>13</v>
      </c>
      <c r="U320" s="73">
        <f t="shared" ca="1" si="65"/>
        <v>0</v>
      </c>
    </row>
    <row r="321" spans="1:21" x14ac:dyDescent="0.25">
      <c r="A321" s="106" t="str">
        <f t="shared" ca="1" si="54"/>
        <v>General_Tenant_2026_8</v>
      </c>
      <c r="B321" cm="1">
        <f t="array" ref="B321">INDEX('Rate Change Impact'!A:A, ROUNDUP(ROWS('Rate Change Impact'!$2:357)/36,0))</f>
        <v>9</v>
      </c>
      <c r="C321" t="str" cm="1">
        <f t="array" ref="C321">INDEX('Rate Change Impact'!B:B, ROUNDUP(ROWS('Rate Change Impact'!$2:357)/36,0))</f>
        <v>General</v>
      </c>
      <c r="D321" t="str" cm="1">
        <f t="array" ref="D321">INDEX('Rate Change Impact'!C:C, ROUNDUP(ROWS('Rate Change Impact'!$2:357)/36,0))</f>
        <v>Tenant</v>
      </c>
      <c r="E321" t="str" cm="1">
        <f t="array" ref="E321">INDEX('Rate Change Impact'!D:D, ROUNDUP(ROWS('Rate Change Impact'!$2:357)/36,0))</f>
        <v>CA</v>
      </c>
      <c r="F321" s="107" cm="1">
        <f t="array" ref="F321">INDEX('Rate Change Impact'!E:E, ROUNDUP(ROWS('Rate Change Impact'!$2:357)/36,0))</f>
        <v>45366</v>
      </c>
      <c r="G321" s="81" cm="1">
        <f t="array" ref="G321">INDEX('Rate Change Impact'!F:F, ROUNDUP(ROWS('Rate Change Impact'!$2:357)/36,0))</f>
        <v>208646713</v>
      </c>
      <c r="H321" s="81" cm="1">
        <f t="array" ref="H321">INDEX('Rate Change Impact'!G:G, ROUNDUP(ROWS('Rate Change Impact'!$2:357)/36,0))</f>
        <v>231794450</v>
      </c>
      <c r="I321" s="81" cm="1">
        <f t="array" ref="I321">INDEX('Rate Change Impact'!H:H, ROUNDUP(ROWS('Rate Change Impact'!$2:357)/36,0))</f>
        <v>23147737</v>
      </c>
      <c r="J321" s="95" cm="1">
        <f t="array" ref="J321">INDEX('Rate Change Impact'!I:I, ROUNDUP(ROWS('Rate Change Impact'!$2:357)/36,0))</f>
        <v>0.11094225577375801</v>
      </c>
      <c r="K321" s="93">
        <f t="shared" si="55"/>
        <v>45730</v>
      </c>
      <c r="L321" s="94">
        <f t="shared" ca="1" si="56"/>
        <v>32</v>
      </c>
      <c r="M321" s="93">
        <f t="shared" ca="1" si="57"/>
        <v>46235</v>
      </c>
      <c r="N321">
        <f t="shared" ca="1" si="63"/>
        <v>2026</v>
      </c>
      <c r="O321">
        <f t="shared" ca="1" si="60"/>
        <v>8</v>
      </c>
      <c r="P321" s="74">
        <f t="shared" si="61"/>
        <v>1928978.0833333333</v>
      </c>
      <c r="Q321" s="74">
        <f t="shared" si="62"/>
        <v>964489.04166666663</v>
      </c>
      <c r="R321">
        <f t="shared" ca="1" si="58"/>
        <v>0</v>
      </c>
      <c r="S321">
        <f t="shared" ca="1" si="64"/>
        <v>0</v>
      </c>
      <c r="T321">
        <f t="shared" ca="1" si="59"/>
        <v>13</v>
      </c>
      <c r="U321" s="73">
        <f t="shared" ca="1" si="65"/>
        <v>0</v>
      </c>
    </row>
    <row r="322" spans="1:21" x14ac:dyDescent="0.25">
      <c r="A322" s="106" t="str">
        <f t="shared" ref="A322:A385" ca="1" si="66">C322&amp;"_"&amp;D322&amp;"_"&amp;N322&amp;"_"&amp;O322</f>
        <v>General_Tenant_2026_9</v>
      </c>
      <c r="B322" cm="1">
        <f t="array" ref="B322">INDEX('Rate Change Impact'!A:A, ROUNDUP(ROWS('Rate Change Impact'!$2:358)/36,0))</f>
        <v>9</v>
      </c>
      <c r="C322" t="str" cm="1">
        <f t="array" ref="C322">INDEX('Rate Change Impact'!B:B, ROUNDUP(ROWS('Rate Change Impact'!$2:358)/36,0))</f>
        <v>General</v>
      </c>
      <c r="D322" t="str" cm="1">
        <f t="array" ref="D322">INDEX('Rate Change Impact'!C:C, ROUNDUP(ROWS('Rate Change Impact'!$2:358)/36,0))</f>
        <v>Tenant</v>
      </c>
      <c r="E322" t="str" cm="1">
        <f t="array" ref="E322">INDEX('Rate Change Impact'!D:D, ROUNDUP(ROWS('Rate Change Impact'!$2:358)/36,0))</f>
        <v>CA</v>
      </c>
      <c r="F322" s="107" cm="1">
        <f t="array" ref="F322">INDEX('Rate Change Impact'!E:E, ROUNDUP(ROWS('Rate Change Impact'!$2:358)/36,0))</f>
        <v>45366</v>
      </c>
      <c r="G322" s="81" cm="1">
        <f t="array" ref="G322">INDEX('Rate Change Impact'!F:F, ROUNDUP(ROWS('Rate Change Impact'!$2:358)/36,0))</f>
        <v>208646713</v>
      </c>
      <c r="H322" s="81" cm="1">
        <f t="array" ref="H322">INDEX('Rate Change Impact'!G:G, ROUNDUP(ROWS('Rate Change Impact'!$2:358)/36,0))</f>
        <v>231794450</v>
      </c>
      <c r="I322" s="81" cm="1">
        <f t="array" ref="I322">INDEX('Rate Change Impact'!H:H, ROUNDUP(ROWS('Rate Change Impact'!$2:358)/36,0))</f>
        <v>23147737</v>
      </c>
      <c r="J322" s="95" cm="1">
        <f t="array" ref="J322">INDEX('Rate Change Impact'!I:I, ROUNDUP(ROWS('Rate Change Impact'!$2:358)/36,0))</f>
        <v>0.11094225577375801</v>
      </c>
      <c r="K322" s="93">
        <f t="shared" ref="K322:K385" si="67">DATE(YEAR(F322)+1,MONTH(F322),DAY(F322)-1)</f>
        <v>45730</v>
      </c>
      <c r="L322" s="94">
        <f t="shared" ref="L322:L385" ca="1" si="68">IF(B322=OFFSET(B322,-1,0),L321+1,1)</f>
        <v>33</v>
      </c>
      <c r="M322" s="93">
        <f t="shared" ref="M322:M385" ca="1" si="69">DATE(YEAR(F322),L322,1)</f>
        <v>46266</v>
      </c>
      <c r="N322">
        <f t="shared" ca="1" si="63"/>
        <v>2026</v>
      </c>
      <c r="O322">
        <f t="shared" ca="1" si="60"/>
        <v>9</v>
      </c>
      <c r="P322" s="74">
        <f t="shared" si="61"/>
        <v>1928978.0833333333</v>
      </c>
      <c r="Q322" s="74">
        <f t="shared" si="62"/>
        <v>964489.04166666663</v>
      </c>
      <c r="R322">
        <f t="shared" ref="R322:R385" ca="1" si="70">IF(AND(N322*100+O322&gt;=YEAR(F322)*100+MONTH(F322),N322*100+O322&lt;=YEAR(K322)*100+ MONTH(K322)),1,0)</f>
        <v>0</v>
      </c>
      <c r="S322">
        <f t="shared" ca="1" si="64"/>
        <v>0</v>
      </c>
      <c r="T322">
        <f t="shared" ref="T322:T385" ca="1" si="71">SUMIF($B$2:$B$1181,B322,$R$2:$R$1181)</f>
        <v>13</v>
      </c>
      <c r="U322" s="73">
        <f t="shared" ca="1" si="65"/>
        <v>0</v>
      </c>
    </row>
    <row r="323" spans="1:21" x14ac:dyDescent="0.25">
      <c r="A323" s="106" t="str">
        <f t="shared" ca="1" si="66"/>
        <v>General_Tenant_2026_10</v>
      </c>
      <c r="B323" cm="1">
        <f t="array" ref="B323">INDEX('Rate Change Impact'!A:A, ROUNDUP(ROWS('Rate Change Impact'!$2:359)/36,0))</f>
        <v>9</v>
      </c>
      <c r="C323" t="str" cm="1">
        <f t="array" ref="C323">INDEX('Rate Change Impact'!B:B, ROUNDUP(ROWS('Rate Change Impact'!$2:359)/36,0))</f>
        <v>General</v>
      </c>
      <c r="D323" t="str" cm="1">
        <f t="array" ref="D323">INDEX('Rate Change Impact'!C:C, ROUNDUP(ROWS('Rate Change Impact'!$2:359)/36,0))</f>
        <v>Tenant</v>
      </c>
      <c r="E323" t="str" cm="1">
        <f t="array" ref="E323">INDEX('Rate Change Impact'!D:D, ROUNDUP(ROWS('Rate Change Impact'!$2:359)/36,0))</f>
        <v>CA</v>
      </c>
      <c r="F323" s="107" cm="1">
        <f t="array" ref="F323">INDEX('Rate Change Impact'!E:E, ROUNDUP(ROWS('Rate Change Impact'!$2:359)/36,0))</f>
        <v>45366</v>
      </c>
      <c r="G323" s="81" cm="1">
        <f t="array" ref="G323">INDEX('Rate Change Impact'!F:F, ROUNDUP(ROWS('Rate Change Impact'!$2:359)/36,0))</f>
        <v>208646713</v>
      </c>
      <c r="H323" s="81" cm="1">
        <f t="array" ref="H323">INDEX('Rate Change Impact'!G:G, ROUNDUP(ROWS('Rate Change Impact'!$2:359)/36,0))</f>
        <v>231794450</v>
      </c>
      <c r="I323" s="81" cm="1">
        <f t="array" ref="I323">INDEX('Rate Change Impact'!H:H, ROUNDUP(ROWS('Rate Change Impact'!$2:359)/36,0))</f>
        <v>23147737</v>
      </c>
      <c r="J323" s="95" cm="1">
        <f t="array" ref="J323">INDEX('Rate Change Impact'!I:I, ROUNDUP(ROWS('Rate Change Impact'!$2:359)/36,0))</f>
        <v>0.11094225577375801</v>
      </c>
      <c r="K323" s="93">
        <f t="shared" si="67"/>
        <v>45730</v>
      </c>
      <c r="L323" s="94">
        <f t="shared" ca="1" si="68"/>
        <v>34</v>
      </c>
      <c r="M323" s="93">
        <f t="shared" ca="1" si="69"/>
        <v>46296</v>
      </c>
      <c r="N323">
        <f t="shared" ca="1" si="63"/>
        <v>2026</v>
      </c>
      <c r="O323">
        <f t="shared" ca="1" si="60"/>
        <v>10</v>
      </c>
      <c r="P323" s="74">
        <f t="shared" si="61"/>
        <v>1928978.0833333333</v>
      </c>
      <c r="Q323" s="74">
        <f t="shared" si="62"/>
        <v>964489.04166666663</v>
      </c>
      <c r="R323">
        <f t="shared" ca="1" si="70"/>
        <v>0</v>
      </c>
      <c r="S323">
        <f t="shared" ca="1" si="64"/>
        <v>0</v>
      </c>
      <c r="T323">
        <f t="shared" ca="1" si="71"/>
        <v>13</v>
      </c>
      <c r="U323" s="73">
        <f t="shared" ca="1" si="65"/>
        <v>0</v>
      </c>
    </row>
    <row r="324" spans="1:21" x14ac:dyDescent="0.25">
      <c r="A324" s="106" t="str">
        <f t="shared" ca="1" si="66"/>
        <v>General_Tenant_2026_11</v>
      </c>
      <c r="B324" cm="1">
        <f t="array" ref="B324">INDEX('Rate Change Impact'!A:A, ROUNDUP(ROWS('Rate Change Impact'!$2:360)/36,0))</f>
        <v>9</v>
      </c>
      <c r="C324" t="str" cm="1">
        <f t="array" ref="C324">INDEX('Rate Change Impact'!B:B, ROUNDUP(ROWS('Rate Change Impact'!$2:360)/36,0))</f>
        <v>General</v>
      </c>
      <c r="D324" t="str" cm="1">
        <f t="array" ref="D324">INDEX('Rate Change Impact'!C:C, ROUNDUP(ROWS('Rate Change Impact'!$2:360)/36,0))</f>
        <v>Tenant</v>
      </c>
      <c r="E324" t="str" cm="1">
        <f t="array" ref="E324">INDEX('Rate Change Impact'!D:D, ROUNDUP(ROWS('Rate Change Impact'!$2:360)/36,0))</f>
        <v>CA</v>
      </c>
      <c r="F324" s="107" cm="1">
        <f t="array" ref="F324">INDEX('Rate Change Impact'!E:E, ROUNDUP(ROWS('Rate Change Impact'!$2:360)/36,0))</f>
        <v>45366</v>
      </c>
      <c r="G324" s="81" cm="1">
        <f t="array" ref="G324">INDEX('Rate Change Impact'!F:F, ROUNDUP(ROWS('Rate Change Impact'!$2:360)/36,0))</f>
        <v>208646713</v>
      </c>
      <c r="H324" s="81" cm="1">
        <f t="array" ref="H324">INDEX('Rate Change Impact'!G:G, ROUNDUP(ROWS('Rate Change Impact'!$2:360)/36,0))</f>
        <v>231794450</v>
      </c>
      <c r="I324" s="81" cm="1">
        <f t="array" ref="I324">INDEX('Rate Change Impact'!H:H, ROUNDUP(ROWS('Rate Change Impact'!$2:360)/36,0))</f>
        <v>23147737</v>
      </c>
      <c r="J324" s="95" cm="1">
        <f t="array" ref="J324">INDEX('Rate Change Impact'!I:I, ROUNDUP(ROWS('Rate Change Impact'!$2:360)/36,0))</f>
        <v>0.11094225577375801</v>
      </c>
      <c r="K324" s="93">
        <f t="shared" si="67"/>
        <v>45730</v>
      </c>
      <c r="L324" s="94">
        <f t="shared" ca="1" si="68"/>
        <v>35</v>
      </c>
      <c r="M324" s="93">
        <f t="shared" ca="1" si="69"/>
        <v>46327</v>
      </c>
      <c r="N324">
        <f t="shared" ca="1" si="63"/>
        <v>2026</v>
      </c>
      <c r="O324">
        <f t="shared" ca="1" si="60"/>
        <v>11</v>
      </c>
      <c r="P324" s="74">
        <f t="shared" si="61"/>
        <v>1928978.0833333333</v>
      </c>
      <c r="Q324" s="74">
        <f t="shared" si="62"/>
        <v>964489.04166666663</v>
      </c>
      <c r="R324">
        <f t="shared" ca="1" si="70"/>
        <v>0</v>
      </c>
      <c r="S324">
        <f t="shared" ca="1" si="64"/>
        <v>0</v>
      </c>
      <c r="T324">
        <f t="shared" ca="1" si="71"/>
        <v>13</v>
      </c>
      <c r="U324" s="73">
        <f t="shared" ca="1" si="65"/>
        <v>0</v>
      </c>
    </row>
    <row r="325" spans="1:21" x14ac:dyDescent="0.25">
      <c r="A325" s="106" t="str">
        <f t="shared" ca="1" si="66"/>
        <v>General_Tenant_2026_12</v>
      </c>
      <c r="B325" cm="1">
        <f t="array" ref="B325">INDEX('Rate Change Impact'!A:A, ROUNDUP(ROWS('Rate Change Impact'!$2:361)/36,0))</f>
        <v>9</v>
      </c>
      <c r="C325" t="str" cm="1">
        <f t="array" ref="C325">INDEX('Rate Change Impact'!B:B, ROUNDUP(ROWS('Rate Change Impact'!$2:361)/36,0))</f>
        <v>General</v>
      </c>
      <c r="D325" t="str" cm="1">
        <f t="array" ref="D325">INDEX('Rate Change Impact'!C:C, ROUNDUP(ROWS('Rate Change Impact'!$2:361)/36,0))</f>
        <v>Tenant</v>
      </c>
      <c r="E325" t="str" cm="1">
        <f t="array" ref="E325">INDEX('Rate Change Impact'!D:D, ROUNDUP(ROWS('Rate Change Impact'!$2:361)/36,0))</f>
        <v>CA</v>
      </c>
      <c r="F325" s="107" cm="1">
        <f t="array" ref="F325">INDEX('Rate Change Impact'!E:E, ROUNDUP(ROWS('Rate Change Impact'!$2:361)/36,0))</f>
        <v>45366</v>
      </c>
      <c r="G325" s="81" cm="1">
        <f t="array" ref="G325">INDEX('Rate Change Impact'!F:F, ROUNDUP(ROWS('Rate Change Impact'!$2:361)/36,0))</f>
        <v>208646713</v>
      </c>
      <c r="H325" s="81" cm="1">
        <f t="array" ref="H325">INDEX('Rate Change Impact'!G:G, ROUNDUP(ROWS('Rate Change Impact'!$2:361)/36,0))</f>
        <v>231794450</v>
      </c>
      <c r="I325" s="81" cm="1">
        <f t="array" ref="I325">INDEX('Rate Change Impact'!H:H, ROUNDUP(ROWS('Rate Change Impact'!$2:361)/36,0))</f>
        <v>23147737</v>
      </c>
      <c r="J325" s="95" cm="1">
        <f t="array" ref="J325">INDEX('Rate Change Impact'!I:I, ROUNDUP(ROWS('Rate Change Impact'!$2:361)/36,0))</f>
        <v>0.11094225577375801</v>
      </c>
      <c r="K325" s="93">
        <f t="shared" si="67"/>
        <v>45730</v>
      </c>
      <c r="L325" s="94">
        <f t="shared" ca="1" si="68"/>
        <v>36</v>
      </c>
      <c r="M325" s="93">
        <f t="shared" ca="1" si="69"/>
        <v>46357</v>
      </c>
      <c r="N325">
        <f t="shared" ca="1" si="63"/>
        <v>2026</v>
      </c>
      <c r="O325">
        <f t="shared" ca="1" si="60"/>
        <v>12</v>
      </c>
      <c r="P325" s="74">
        <f t="shared" si="61"/>
        <v>1928978.0833333333</v>
      </c>
      <c r="Q325" s="74">
        <f t="shared" si="62"/>
        <v>964489.04166666663</v>
      </c>
      <c r="R325">
        <f t="shared" ca="1" si="70"/>
        <v>0</v>
      </c>
      <c r="S325">
        <f t="shared" ca="1" si="64"/>
        <v>0</v>
      </c>
      <c r="T325">
        <f t="shared" ca="1" si="71"/>
        <v>13</v>
      </c>
      <c r="U325" s="73">
        <f t="shared" ca="1" si="65"/>
        <v>0</v>
      </c>
    </row>
    <row r="326" spans="1:21" x14ac:dyDescent="0.25">
      <c r="A326" s="106" t="str">
        <f t="shared" ca="1" si="66"/>
        <v>General_Tenant_2024_1</v>
      </c>
      <c r="B326" cm="1">
        <f t="array" ref="B326">INDEX('Rate Change Impact'!A:A, ROUNDUP(ROWS('Rate Change Impact'!$2:362)/36,0))</f>
        <v>10</v>
      </c>
      <c r="C326" t="str" cm="1">
        <f t="array" ref="C326">INDEX('Rate Change Impact'!B:B, ROUNDUP(ROWS('Rate Change Impact'!$2:362)/36,0))</f>
        <v>General</v>
      </c>
      <c r="D326" t="str" cm="1">
        <f t="array" ref="D326">INDEX('Rate Change Impact'!C:C, ROUNDUP(ROWS('Rate Change Impact'!$2:362)/36,0))</f>
        <v>Tenant</v>
      </c>
      <c r="E326" t="str" cm="1">
        <f t="array" ref="E326">INDEX('Rate Change Impact'!D:D, ROUNDUP(ROWS('Rate Change Impact'!$2:362)/36,0))</f>
        <v>CA</v>
      </c>
      <c r="F326" s="107" cm="1">
        <f t="array" ref="F326">INDEX('Rate Change Impact'!E:E, ROUNDUP(ROWS('Rate Change Impact'!$2:362)/36,0))</f>
        <v>45536</v>
      </c>
      <c r="G326" s="81" cm="1">
        <f t="array" ref="G326">INDEX('Rate Change Impact'!F:F, ROUNDUP(ROWS('Rate Change Impact'!$2:362)/36,0))</f>
        <v>227877324</v>
      </c>
      <c r="H326" s="81" cm="1">
        <f t="array" ref="H326">INDEX('Rate Change Impact'!G:G, ROUNDUP(ROWS('Rate Change Impact'!$2:362)/36,0))</f>
        <v>227877890</v>
      </c>
      <c r="I326" s="81" cm="1">
        <f t="array" ref="I326">INDEX('Rate Change Impact'!H:H, ROUNDUP(ROWS('Rate Change Impact'!$2:362)/36,0))</f>
        <v>566</v>
      </c>
      <c r="J326" s="95" cm="1">
        <f t="array" ref="J326">INDEX('Rate Change Impact'!I:I, ROUNDUP(ROWS('Rate Change Impact'!$2:362)/36,0))</f>
        <v>2.4837925514109601E-6</v>
      </c>
      <c r="K326" s="93">
        <f t="shared" si="67"/>
        <v>45900</v>
      </c>
      <c r="L326" s="94">
        <f t="shared" ca="1" si="68"/>
        <v>1</v>
      </c>
      <c r="M326" s="93">
        <f t="shared" ca="1" si="69"/>
        <v>45292</v>
      </c>
      <c r="N326">
        <f t="shared" ca="1" si="63"/>
        <v>2024</v>
      </c>
      <c r="O326">
        <f t="shared" ca="1" si="60"/>
        <v>1</v>
      </c>
      <c r="P326" s="74">
        <f t="shared" si="61"/>
        <v>47.166666666666664</v>
      </c>
      <c r="Q326" s="74">
        <f t="shared" si="62"/>
        <v>23.583333333333332</v>
      </c>
      <c r="R326">
        <f t="shared" ca="1" si="70"/>
        <v>0</v>
      </c>
      <c r="S326">
        <f t="shared" ca="1" si="64"/>
        <v>0</v>
      </c>
      <c r="T326">
        <f t="shared" ca="1" si="71"/>
        <v>12</v>
      </c>
      <c r="U326" s="73">
        <f t="shared" ca="1" si="65"/>
        <v>0</v>
      </c>
    </row>
    <row r="327" spans="1:21" x14ac:dyDescent="0.25">
      <c r="A327" s="106" t="str">
        <f t="shared" ca="1" si="66"/>
        <v>General_Tenant_2024_2</v>
      </c>
      <c r="B327" cm="1">
        <f t="array" ref="B327">INDEX('Rate Change Impact'!A:A, ROUNDUP(ROWS('Rate Change Impact'!$2:363)/36,0))</f>
        <v>10</v>
      </c>
      <c r="C327" t="str" cm="1">
        <f t="array" ref="C327">INDEX('Rate Change Impact'!B:B, ROUNDUP(ROWS('Rate Change Impact'!$2:363)/36,0))</f>
        <v>General</v>
      </c>
      <c r="D327" t="str" cm="1">
        <f t="array" ref="D327">INDEX('Rate Change Impact'!C:C, ROUNDUP(ROWS('Rate Change Impact'!$2:363)/36,0))</f>
        <v>Tenant</v>
      </c>
      <c r="E327" t="str" cm="1">
        <f t="array" ref="E327">INDEX('Rate Change Impact'!D:D, ROUNDUP(ROWS('Rate Change Impact'!$2:363)/36,0))</f>
        <v>CA</v>
      </c>
      <c r="F327" s="107" cm="1">
        <f t="array" ref="F327">INDEX('Rate Change Impact'!E:E, ROUNDUP(ROWS('Rate Change Impact'!$2:363)/36,0))</f>
        <v>45536</v>
      </c>
      <c r="G327" s="81" cm="1">
        <f t="array" ref="G327">INDEX('Rate Change Impact'!F:F, ROUNDUP(ROWS('Rate Change Impact'!$2:363)/36,0))</f>
        <v>227877324</v>
      </c>
      <c r="H327" s="81" cm="1">
        <f t="array" ref="H327">INDEX('Rate Change Impact'!G:G, ROUNDUP(ROWS('Rate Change Impact'!$2:363)/36,0))</f>
        <v>227877890</v>
      </c>
      <c r="I327" s="81" cm="1">
        <f t="array" ref="I327">INDEX('Rate Change Impact'!H:H, ROUNDUP(ROWS('Rate Change Impact'!$2:363)/36,0))</f>
        <v>566</v>
      </c>
      <c r="J327" s="95" cm="1">
        <f t="array" ref="J327">INDEX('Rate Change Impact'!I:I, ROUNDUP(ROWS('Rate Change Impact'!$2:363)/36,0))</f>
        <v>2.4837925514109601E-6</v>
      </c>
      <c r="K327" s="93">
        <f t="shared" si="67"/>
        <v>45900</v>
      </c>
      <c r="L327" s="94">
        <f t="shared" ca="1" si="68"/>
        <v>2</v>
      </c>
      <c r="M327" s="93">
        <f t="shared" ca="1" si="69"/>
        <v>45323</v>
      </c>
      <c r="N327">
        <f t="shared" ca="1" si="63"/>
        <v>2024</v>
      </c>
      <c r="O327">
        <f t="shared" ca="1" si="60"/>
        <v>2</v>
      </c>
      <c r="P327" s="74">
        <f t="shared" si="61"/>
        <v>47.166666666666664</v>
      </c>
      <c r="Q327" s="74">
        <f t="shared" si="62"/>
        <v>23.583333333333332</v>
      </c>
      <c r="R327">
        <f t="shared" ca="1" si="70"/>
        <v>0</v>
      </c>
      <c r="S327">
        <f t="shared" ca="1" si="64"/>
        <v>0</v>
      </c>
      <c r="T327">
        <f t="shared" ca="1" si="71"/>
        <v>12</v>
      </c>
      <c r="U327" s="73">
        <f t="shared" ca="1" si="65"/>
        <v>0</v>
      </c>
    </row>
    <row r="328" spans="1:21" x14ac:dyDescent="0.25">
      <c r="A328" s="106" t="str">
        <f t="shared" ca="1" si="66"/>
        <v>General_Tenant_2024_3</v>
      </c>
      <c r="B328" cm="1">
        <f t="array" ref="B328">INDEX('Rate Change Impact'!A:A, ROUNDUP(ROWS('Rate Change Impact'!$2:364)/36,0))</f>
        <v>10</v>
      </c>
      <c r="C328" t="str" cm="1">
        <f t="array" ref="C328">INDEX('Rate Change Impact'!B:B, ROUNDUP(ROWS('Rate Change Impact'!$2:364)/36,0))</f>
        <v>General</v>
      </c>
      <c r="D328" t="str" cm="1">
        <f t="array" ref="D328">INDEX('Rate Change Impact'!C:C, ROUNDUP(ROWS('Rate Change Impact'!$2:364)/36,0))</f>
        <v>Tenant</v>
      </c>
      <c r="E328" t="str" cm="1">
        <f t="array" ref="E328">INDEX('Rate Change Impact'!D:D, ROUNDUP(ROWS('Rate Change Impact'!$2:364)/36,0))</f>
        <v>CA</v>
      </c>
      <c r="F328" s="107" cm="1">
        <f t="array" ref="F328">INDEX('Rate Change Impact'!E:E, ROUNDUP(ROWS('Rate Change Impact'!$2:364)/36,0))</f>
        <v>45536</v>
      </c>
      <c r="G328" s="81" cm="1">
        <f t="array" ref="G328">INDEX('Rate Change Impact'!F:F, ROUNDUP(ROWS('Rate Change Impact'!$2:364)/36,0))</f>
        <v>227877324</v>
      </c>
      <c r="H328" s="81" cm="1">
        <f t="array" ref="H328">INDEX('Rate Change Impact'!G:G, ROUNDUP(ROWS('Rate Change Impact'!$2:364)/36,0))</f>
        <v>227877890</v>
      </c>
      <c r="I328" s="81" cm="1">
        <f t="array" ref="I328">INDEX('Rate Change Impact'!H:H, ROUNDUP(ROWS('Rate Change Impact'!$2:364)/36,0))</f>
        <v>566</v>
      </c>
      <c r="J328" s="95" cm="1">
        <f t="array" ref="J328">INDEX('Rate Change Impact'!I:I, ROUNDUP(ROWS('Rate Change Impact'!$2:364)/36,0))</f>
        <v>2.4837925514109601E-6</v>
      </c>
      <c r="K328" s="93">
        <f t="shared" si="67"/>
        <v>45900</v>
      </c>
      <c r="L328" s="94">
        <f t="shared" ca="1" si="68"/>
        <v>3</v>
      </c>
      <c r="M328" s="93">
        <f t="shared" ca="1" si="69"/>
        <v>45352</v>
      </c>
      <c r="N328">
        <f t="shared" ca="1" si="63"/>
        <v>2024</v>
      </c>
      <c r="O328">
        <f t="shared" ca="1" si="60"/>
        <v>3</v>
      </c>
      <c r="P328" s="74">
        <f t="shared" si="61"/>
        <v>47.166666666666664</v>
      </c>
      <c r="Q328" s="74">
        <f t="shared" si="62"/>
        <v>23.583333333333332</v>
      </c>
      <c r="R328">
        <f t="shared" ca="1" si="70"/>
        <v>0</v>
      </c>
      <c r="S328">
        <f t="shared" ca="1" si="64"/>
        <v>0</v>
      </c>
      <c r="T328">
        <f t="shared" ca="1" si="71"/>
        <v>12</v>
      </c>
      <c r="U328" s="73">
        <f t="shared" ca="1" si="65"/>
        <v>0</v>
      </c>
    </row>
    <row r="329" spans="1:21" x14ac:dyDescent="0.25">
      <c r="A329" s="106" t="str">
        <f t="shared" ca="1" si="66"/>
        <v>General_Tenant_2024_4</v>
      </c>
      <c r="B329" cm="1">
        <f t="array" ref="B329">INDEX('Rate Change Impact'!A:A, ROUNDUP(ROWS('Rate Change Impact'!$2:365)/36,0))</f>
        <v>10</v>
      </c>
      <c r="C329" t="str" cm="1">
        <f t="array" ref="C329">INDEX('Rate Change Impact'!B:B, ROUNDUP(ROWS('Rate Change Impact'!$2:365)/36,0))</f>
        <v>General</v>
      </c>
      <c r="D329" t="str" cm="1">
        <f t="array" ref="D329">INDEX('Rate Change Impact'!C:C, ROUNDUP(ROWS('Rate Change Impact'!$2:365)/36,0))</f>
        <v>Tenant</v>
      </c>
      <c r="E329" t="str" cm="1">
        <f t="array" ref="E329">INDEX('Rate Change Impact'!D:D, ROUNDUP(ROWS('Rate Change Impact'!$2:365)/36,0))</f>
        <v>CA</v>
      </c>
      <c r="F329" s="107" cm="1">
        <f t="array" ref="F329">INDEX('Rate Change Impact'!E:E, ROUNDUP(ROWS('Rate Change Impact'!$2:365)/36,0))</f>
        <v>45536</v>
      </c>
      <c r="G329" s="81" cm="1">
        <f t="array" ref="G329">INDEX('Rate Change Impact'!F:F, ROUNDUP(ROWS('Rate Change Impact'!$2:365)/36,0))</f>
        <v>227877324</v>
      </c>
      <c r="H329" s="81" cm="1">
        <f t="array" ref="H329">INDEX('Rate Change Impact'!G:G, ROUNDUP(ROWS('Rate Change Impact'!$2:365)/36,0))</f>
        <v>227877890</v>
      </c>
      <c r="I329" s="81" cm="1">
        <f t="array" ref="I329">INDEX('Rate Change Impact'!H:H, ROUNDUP(ROWS('Rate Change Impact'!$2:365)/36,0))</f>
        <v>566</v>
      </c>
      <c r="J329" s="95" cm="1">
        <f t="array" ref="J329">INDEX('Rate Change Impact'!I:I, ROUNDUP(ROWS('Rate Change Impact'!$2:365)/36,0))</f>
        <v>2.4837925514109601E-6</v>
      </c>
      <c r="K329" s="93">
        <f t="shared" si="67"/>
        <v>45900</v>
      </c>
      <c r="L329" s="94">
        <f t="shared" ca="1" si="68"/>
        <v>4</v>
      </c>
      <c r="M329" s="93">
        <f t="shared" ca="1" si="69"/>
        <v>45383</v>
      </c>
      <c r="N329">
        <f t="shared" ca="1" si="63"/>
        <v>2024</v>
      </c>
      <c r="O329">
        <f t="shared" ca="1" si="60"/>
        <v>4</v>
      </c>
      <c r="P329" s="74">
        <f t="shared" si="61"/>
        <v>47.166666666666664</v>
      </c>
      <c r="Q329" s="74">
        <f t="shared" si="62"/>
        <v>23.583333333333332</v>
      </c>
      <c r="R329">
        <f t="shared" ca="1" si="70"/>
        <v>0</v>
      </c>
      <c r="S329">
        <f t="shared" ca="1" si="64"/>
        <v>0</v>
      </c>
      <c r="T329">
        <f t="shared" ca="1" si="71"/>
        <v>12</v>
      </c>
      <c r="U329" s="73">
        <f t="shared" ca="1" si="65"/>
        <v>0</v>
      </c>
    </row>
    <row r="330" spans="1:21" x14ac:dyDescent="0.25">
      <c r="A330" s="106" t="str">
        <f t="shared" ca="1" si="66"/>
        <v>General_Tenant_2024_5</v>
      </c>
      <c r="B330" cm="1">
        <f t="array" ref="B330">INDEX('Rate Change Impact'!A:A, ROUNDUP(ROWS('Rate Change Impact'!$2:366)/36,0))</f>
        <v>10</v>
      </c>
      <c r="C330" t="str" cm="1">
        <f t="array" ref="C330">INDEX('Rate Change Impact'!B:B, ROUNDUP(ROWS('Rate Change Impact'!$2:366)/36,0))</f>
        <v>General</v>
      </c>
      <c r="D330" t="str" cm="1">
        <f t="array" ref="D330">INDEX('Rate Change Impact'!C:C, ROUNDUP(ROWS('Rate Change Impact'!$2:366)/36,0))</f>
        <v>Tenant</v>
      </c>
      <c r="E330" t="str" cm="1">
        <f t="array" ref="E330">INDEX('Rate Change Impact'!D:D, ROUNDUP(ROWS('Rate Change Impact'!$2:366)/36,0))</f>
        <v>CA</v>
      </c>
      <c r="F330" s="107" cm="1">
        <f t="array" ref="F330">INDEX('Rate Change Impact'!E:E, ROUNDUP(ROWS('Rate Change Impact'!$2:366)/36,0))</f>
        <v>45536</v>
      </c>
      <c r="G330" s="81" cm="1">
        <f t="array" ref="G330">INDEX('Rate Change Impact'!F:F, ROUNDUP(ROWS('Rate Change Impact'!$2:366)/36,0))</f>
        <v>227877324</v>
      </c>
      <c r="H330" s="81" cm="1">
        <f t="array" ref="H330">INDEX('Rate Change Impact'!G:G, ROUNDUP(ROWS('Rate Change Impact'!$2:366)/36,0))</f>
        <v>227877890</v>
      </c>
      <c r="I330" s="81" cm="1">
        <f t="array" ref="I330">INDEX('Rate Change Impact'!H:H, ROUNDUP(ROWS('Rate Change Impact'!$2:366)/36,0))</f>
        <v>566</v>
      </c>
      <c r="J330" s="95" cm="1">
        <f t="array" ref="J330">INDEX('Rate Change Impact'!I:I, ROUNDUP(ROWS('Rate Change Impact'!$2:366)/36,0))</f>
        <v>2.4837925514109601E-6</v>
      </c>
      <c r="K330" s="93">
        <f t="shared" si="67"/>
        <v>45900</v>
      </c>
      <c r="L330" s="94">
        <f t="shared" ca="1" si="68"/>
        <v>5</v>
      </c>
      <c r="M330" s="93">
        <f t="shared" ca="1" si="69"/>
        <v>45413</v>
      </c>
      <c r="N330">
        <f t="shared" ca="1" si="63"/>
        <v>2024</v>
      </c>
      <c r="O330">
        <f t="shared" ca="1" si="60"/>
        <v>5</v>
      </c>
      <c r="P330" s="74">
        <f t="shared" si="61"/>
        <v>47.166666666666664</v>
      </c>
      <c r="Q330" s="74">
        <f t="shared" si="62"/>
        <v>23.583333333333332</v>
      </c>
      <c r="R330">
        <f t="shared" ca="1" si="70"/>
        <v>0</v>
      </c>
      <c r="S330">
        <f t="shared" ca="1" si="64"/>
        <v>0</v>
      </c>
      <c r="T330">
        <f t="shared" ca="1" si="71"/>
        <v>12</v>
      </c>
      <c r="U330" s="73">
        <f t="shared" ca="1" si="65"/>
        <v>0</v>
      </c>
    </row>
    <row r="331" spans="1:21" x14ac:dyDescent="0.25">
      <c r="A331" s="106" t="str">
        <f t="shared" ca="1" si="66"/>
        <v>General_Tenant_2024_6</v>
      </c>
      <c r="B331" cm="1">
        <f t="array" ref="B331">INDEX('Rate Change Impact'!A:A, ROUNDUP(ROWS('Rate Change Impact'!$2:367)/36,0))</f>
        <v>10</v>
      </c>
      <c r="C331" t="str" cm="1">
        <f t="array" ref="C331">INDEX('Rate Change Impact'!B:B, ROUNDUP(ROWS('Rate Change Impact'!$2:367)/36,0))</f>
        <v>General</v>
      </c>
      <c r="D331" t="str" cm="1">
        <f t="array" ref="D331">INDEX('Rate Change Impact'!C:C, ROUNDUP(ROWS('Rate Change Impact'!$2:367)/36,0))</f>
        <v>Tenant</v>
      </c>
      <c r="E331" t="str" cm="1">
        <f t="array" ref="E331">INDEX('Rate Change Impact'!D:D, ROUNDUP(ROWS('Rate Change Impact'!$2:367)/36,0))</f>
        <v>CA</v>
      </c>
      <c r="F331" s="107" cm="1">
        <f t="array" ref="F331">INDEX('Rate Change Impact'!E:E, ROUNDUP(ROWS('Rate Change Impact'!$2:367)/36,0))</f>
        <v>45536</v>
      </c>
      <c r="G331" s="81" cm="1">
        <f t="array" ref="G331">INDEX('Rate Change Impact'!F:F, ROUNDUP(ROWS('Rate Change Impact'!$2:367)/36,0))</f>
        <v>227877324</v>
      </c>
      <c r="H331" s="81" cm="1">
        <f t="array" ref="H331">INDEX('Rate Change Impact'!G:G, ROUNDUP(ROWS('Rate Change Impact'!$2:367)/36,0))</f>
        <v>227877890</v>
      </c>
      <c r="I331" s="81" cm="1">
        <f t="array" ref="I331">INDEX('Rate Change Impact'!H:H, ROUNDUP(ROWS('Rate Change Impact'!$2:367)/36,0))</f>
        <v>566</v>
      </c>
      <c r="J331" s="95" cm="1">
        <f t="array" ref="J331">INDEX('Rate Change Impact'!I:I, ROUNDUP(ROWS('Rate Change Impact'!$2:367)/36,0))</f>
        <v>2.4837925514109601E-6</v>
      </c>
      <c r="K331" s="93">
        <f t="shared" si="67"/>
        <v>45900</v>
      </c>
      <c r="L331" s="94">
        <f t="shared" ca="1" si="68"/>
        <v>6</v>
      </c>
      <c r="M331" s="93">
        <f t="shared" ca="1" si="69"/>
        <v>45444</v>
      </c>
      <c r="N331">
        <f t="shared" ca="1" si="63"/>
        <v>2024</v>
      </c>
      <c r="O331">
        <f t="shared" ca="1" si="60"/>
        <v>6</v>
      </c>
      <c r="P331" s="74">
        <f t="shared" si="61"/>
        <v>47.166666666666664</v>
      </c>
      <c r="Q331" s="74">
        <f t="shared" si="62"/>
        <v>23.583333333333332</v>
      </c>
      <c r="R331">
        <f t="shared" ca="1" si="70"/>
        <v>0</v>
      </c>
      <c r="S331">
        <f t="shared" ca="1" si="64"/>
        <v>0</v>
      </c>
      <c r="T331">
        <f t="shared" ca="1" si="71"/>
        <v>12</v>
      </c>
      <c r="U331" s="73">
        <f t="shared" ca="1" si="65"/>
        <v>0</v>
      </c>
    </row>
    <row r="332" spans="1:21" x14ac:dyDescent="0.25">
      <c r="A332" s="106" t="str">
        <f t="shared" ca="1" si="66"/>
        <v>General_Tenant_2024_7</v>
      </c>
      <c r="B332" cm="1">
        <f t="array" ref="B332">INDEX('Rate Change Impact'!A:A, ROUNDUP(ROWS('Rate Change Impact'!$2:368)/36,0))</f>
        <v>10</v>
      </c>
      <c r="C332" t="str" cm="1">
        <f t="array" ref="C332">INDEX('Rate Change Impact'!B:B, ROUNDUP(ROWS('Rate Change Impact'!$2:368)/36,0))</f>
        <v>General</v>
      </c>
      <c r="D332" t="str" cm="1">
        <f t="array" ref="D332">INDEX('Rate Change Impact'!C:C, ROUNDUP(ROWS('Rate Change Impact'!$2:368)/36,0))</f>
        <v>Tenant</v>
      </c>
      <c r="E332" t="str" cm="1">
        <f t="array" ref="E332">INDEX('Rate Change Impact'!D:D, ROUNDUP(ROWS('Rate Change Impact'!$2:368)/36,0))</f>
        <v>CA</v>
      </c>
      <c r="F332" s="107" cm="1">
        <f t="array" ref="F332">INDEX('Rate Change Impact'!E:E, ROUNDUP(ROWS('Rate Change Impact'!$2:368)/36,0))</f>
        <v>45536</v>
      </c>
      <c r="G332" s="81" cm="1">
        <f t="array" ref="G332">INDEX('Rate Change Impact'!F:F, ROUNDUP(ROWS('Rate Change Impact'!$2:368)/36,0))</f>
        <v>227877324</v>
      </c>
      <c r="H332" s="81" cm="1">
        <f t="array" ref="H332">INDEX('Rate Change Impact'!G:G, ROUNDUP(ROWS('Rate Change Impact'!$2:368)/36,0))</f>
        <v>227877890</v>
      </c>
      <c r="I332" s="81" cm="1">
        <f t="array" ref="I332">INDEX('Rate Change Impact'!H:H, ROUNDUP(ROWS('Rate Change Impact'!$2:368)/36,0))</f>
        <v>566</v>
      </c>
      <c r="J332" s="95" cm="1">
        <f t="array" ref="J332">INDEX('Rate Change Impact'!I:I, ROUNDUP(ROWS('Rate Change Impact'!$2:368)/36,0))</f>
        <v>2.4837925514109601E-6</v>
      </c>
      <c r="K332" s="93">
        <f t="shared" si="67"/>
        <v>45900</v>
      </c>
      <c r="L332" s="94">
        <f t="shared" ca="1" si="68"/>
        <v>7</v>
      </c>
      <c r="M332" s="93">
        <f t="shared" ca="1" si="69"/>
        <v>45474</v>
      </c>
      <c r="N332">
        <f t="shared" ca="1" si="63"/>
        <v>2024</v>
      </c>
      <c r="O332">
        <f t="shared" ca="1" si="60"/>
        <v>7</v>
      </c>
      <c r="P332" s="74">
        <f t="shared" si="61"/>
        <v>47.166666666666664</v>
      </c>
      <c r="Q332" s="74">
        <f t="shared" si="62"/>
        <v>23.583333333333332</v>
      </c>
      <c r="R332">
        <f t="shared" ca="1" si="70"/>
        <v>0</v>
      </c>
      <c r="S332">
        <f t="shared" ca="1" si="64"/>
        <v>0</v>
      </c>
      <c r="T332">
        <f t="shared" ca="1" si="71"/>
        <v>12</v>
      </c>
      <c r="U332" s="73">
        <f t="shared" ca="1" si="65"/>
        <v>0</v>
      </c>
    </row>
    <row r="333" spans="1:21" x14ac:dyDescent="0.25">
      <c r="A333" s="106" t="str">
        <f t="shared" ca="1" si="66"/>
        <v>General_Tenant_2024_8</v>
      </c>
      <c r="B333" cm="1">
        <f t="array" ref="B333">INDEX('Rate Change Impact'!A:A, ROUNDUP(ROWS('Rate Change Impact'!$2:369)/36,0))</f>
        <v>10</v>
      </c>
      <c r="C333" t="str" cm="1">
        <f t="array" ref="C333">INDEX('Rate Change Impact'!B:B, ROUNDUP(ROWS('Rate Change Impact'!$2:369)/36,0))</f>
        <v>General</v>
      </c>
      <c r="D333" t="str" cm="1">
        <f t="array" ref="D333">INDEX('Rate Change Impact'!C:C, ROUNDUP(ROWS('Rate Change Impact'!$2:369)/36,0))</f>
        <v>Tenant</v>
      </c>
      <c r="E333" t="str" cm="1">
        <f t="array" ref="E333">INDEX('Rate Change Impact'!D:D, ROUNDUP(ROWS('Rate Change Impact'!$2:369)/36,0))</f>
        <v>CA</v>
      </c>
      <c r="F333" s="107" cm="1">
        <f t="array" ref="F333">INDEX('Rate Change Impact'!E:E, ROUNDUP(ROWS('Rate Change Impact'!$2:369)/36,0))</f>
        <v>45536</v>
      </c>
      <c r="G333" s="81" cm="1">
        <f t="array" ref="G333">INDEX('Rate Change Impact'!F:F, ROUNDUP(ROWS('Rate Change Impact'!$2:369)/36,0))</f>
        <v>227877324</v>
      </c>
      <c r="H333" s="81" cm="1">
        <f t="array" ref="H333">INDEX('Rate Change Impact'!G:G, ROUNDUP(ROWS('Rate Change Impact'!$2:369)/36,0))</f>
        <v>227877890</v>
      </c>
      <c r="I333" s="81" cm="1">
        <f t="array" ref="I333">INDEX('Rate Change Impact'!H:H, ROUNDUP(ROWS('Rate Change Impact'!$2:369)/36,0))</f>
        <v>566</v>
      </c>
      <c r="J333" s="95" cm="1">
        <f t="array" ref="J333">INDEX('Rate Change Impact'!I:I, ROUNDUP(ROWS('Rate Change Impact'!$2:369)/36,0))</f>
        <v>2.4837925514109601E-6</v>
      </c>
      <c r="K333" s="93">
        <f t="shared" si="67"/>
        <v>45900</v>
      </c>
      <c r="L333" s="94">
        <f t="shared" ca="1" si="68"/>
        <v>8</v>
      </c>
      <c r="M333" s="93">
        <f t="shared" ca="1" si="69"/>
        <v>45505</v>
      </c>
      <c r="N333">
        <f t="shared" ca="1" si="63"/>
        <v>2024</v>
      </c>
      <c r="O333">
        <f t="shared" ca="1" si="60"/>
        <v>8</v>
      </c>
      <c r="P333" s="74">
        <f t="shared" si="61"/>
        <v>47.166666666666664</v>
      </c>
      <c r="Q333" s="74">
        <f t="shared" si="62"/>
        <v>23.583333333333332</v>
      </c>
      <c r="R333">
        <f t="shared" ca="1" si="70"/>
        <v>0</v>
      </c>
      <c r="S333">
        <f t="shared" ca="1" si="64"/>
        <v>0</v>
      </c>
      <c r="T333">
        <f t="shared" ca="1" si="71"/>
        <v>12</v>
      </c>
      <c r="U333" s="73">
        <f t="shared" ca="1" si="65"/>
        <v>0</v>
      </c>
    </row>
    <row r="334" spans="1:21" x14ac:dyDescent="0.25">
      <c r="A334" s="106" t="str">
        <f t="shared" ca="1" si="66"/>
        <v>General_Tenant_2024_9</v>
      </c>
      <c r="B334" cm="1">
        <f t="array" ref="B334">INDEX('Rate Change Impact'!A:A, ROUNDUP(ROWS('Rate Change Impact'!$2:370)/36,0))</f>
        <v>10</v>
      </c>
      <c r="C334" t="str" cm="1">
        <f t="array" ref="C334">INDEX('Rate Change Impact'!B:B, ROUNDUP(ROWS('Rate Change Impact'!$2:370)/36,0))</f>
        <v>General</v>
      </c>
      <c r="D334" t="str" cm="1">
        <f t="array" ref="D334">INDEX('Rate Change Impact'!C:C, ROUNDUP(ROWS('Rate Change Impact'!$2:370)/36,0))</f>
        <v>Tenant</v>
      </c>
      <c r="E334" t="str" cm="1">
        <f t="array" ref="E334">INDEX('Rate Change Impact'!D:D, ROUNDUP(ROWS('Rate Change Impact'!$2:370)/36,0))</f>
        <v>CA</v>
      </c>
      <c r="F334" s="107" cm="1">
        <f t="array" ref="F334">INDEX('Rate Change Impact'!E:E, ROUNDUP(ROWS('Rate Change Impact'!$2:370)/36,0))</f>
        <v>45536</v>
      </c>
      <c r="G334" s="81" cm="1">
        <f t="array" ref="G334">INDEX('Rate Change Impact'!F:F, ROUNDUP(ROWS('Rate Change Impact'!$2:370)/36,0))</f>
        <v>227877324</v>
      </c>
      <c r="H334" s="81" cm="1">
        <f t="array" ref="H334">INDEX('Rate Change Impact'!G:G, ROUNDUP(ROWS('Rate Change Impact'!$2:370)/36,0))</f>
        <v>227877890</v>
      </c>
      <c r="I334" s="81" cm="1">
        <f t="array" ref="I334">INDEX('Rate Change Impact'!H:H, ROUNDUP(ROWS('Rate Change Impact'!$2:370)/36,0))</f>
        <v>566</v>
      </c>
      <c r="J334" s="95" cm="1">
        <f t="array" ref="J334">INDEX('Rate Change Impact'!I:I, ROUNDUP(ROWS('Rate Change Impact'!$2:370)/36,0))</f>
        <v>2.4837925514109601E-6</v>
      </c>
      <c r="K334" s="93">
        <f t="shared" si="67"/>
        <v>45900</v>
      </c>
      <c r="L334" s="94">
        <f t="shared" ca="1" si="68"/>
        <v>9</v>
      </c>
      <c r="M334" s="93">
        <f t="shared" ca="1" si="69"/>
        <v>45536</v>
      </c>
      <c r="N334">
        <f t="shared" ca="1" si="63"/>
        <v>2024</v>
      </c>
      <c r="O334">
        <f t="shared" ca="1" si="60"/>
        <v>9</v>
      </c>
      <c r="P334" s="74">
        <f t="shared" si="61"/>
        <v>47.166666666666664</v>
      </c>
      <c r="Q334" s="74">
        <f t="shared" si="62"/>
        <v>23.583333333333332</v>
      </c>
      <c r="R334">
        <f t="shared" ca="1" si="70"/>
        <v>1</v>
      </c>
      <c r="S334">
        <f t="shared" ca="1" si="64"/>
        <v>1</v>
      </c>
      <c r="T334">
        <f t="shared" ca="1" si="71"/>
        <v>12</v>
      </c>
      <c r="U334" s="73">
        <f t="shared" ca="1" si="65"/>
        <v>47.166666666666664</v>
      </c>
    </row>
    <row r="335" spans="1:21" x14ac:dyDescent="0.25">
      <c r="A335" s="106" t="str">
        <f t="shared" ca="1" si="66"/>
        <v>General_Tenant_2024_10</v>
      </c>
      <c r="B335" cm="1">
        <f t="array" ref="B335">INDEX('Rate Change Impact'!A:A, ROUNDUP(ROWS('Rate Change Impact'!$2:371)/36,0))</f>
        <v>10</v>
      </c>
      <c r="C335" t="str" cm="1">
        <f t="array" ref="C335">INDEX('Rate Change Impact'!B:B, ROUNDUP(ROWS('Rate Change Impact'!$2:371)/36,0))</f>
        <v>General</v>
      </c>
      <c r="D335" t="str" cm="1">
        <f t="array" ref="D335">INDEX('Rate Change Impact'!C:C, ROUNDUP(ROWS('Rate Change Impact'!$2:371)/36,0))</f>
        <v>Tenant</v>
      </c>
      <c r="E335" t="str" cm="1">
        <f t="array" ref="E335">INDEX('Rate Change Impact'!D:D, ROUNDUP(ROWS('Rate Change Impact'!$2:371)/36,0))</f>
        <v>CA</v>
      </c>
      <c r="F335" s="107" cm="1">
        <f t="array" ref="F335">INDEX('Rate Change Impact'!E:E, ROUNDUP(ROWS('Rate Change Impact'!$2:371)/36,0))</f>
        <v>45536</v>
      </c>
      <c r="G335" s="81" cm="1">
        <f t="array" ref="G335">INDEX('Rate Change Impact'!F:F, ROUNDUP(ROWS('Rate Change Impact'!$2:371)/36,0))</f>
        <v>227877324</v>
      </c>
      <c r="H335" s="81" cm="1">
        <f t="array" ref="H335">INDEX('Rate Change Impact'!G:G, ROUNDUP(ROWS('Rate Change Impact'!$2:371)/36,0))</f>
        <v>227877890</v>
      </c>
      <c r="I335" s="81" cm="1">
        <f t="array" ref="I335">INDEX('Rate Change Impact'!H:H, ROUNDUP(ROWS('Rate Change Impact'!$2:371)/36,0))</f>
        <v>566</v>
      </c>
      <c r="J335" s="95" cm="1">
        <f t="array" ref="J335">INDEX('Rate Change Impact'!I:I, ROUNDUP(ROWS('Rate Change Impact'!$2:371)/36,0))</f>
        <v>2.4837925514109601E-6</v>
      </c>
      <c r="K335" s="93">
        <f t="shared" si="67"/>
        <v>45900</v>
      </c>
      <c r="L335" s="94">
        <f t="shared" ca="1" si="68"/>
        <v>10</v>
      </c>
      <c r="M335" s="93">
        <f t="shared" ca="1" si="69"/>
        <v>45566</v>
      </c>
      <c r="N335">
        <f t="shared" ca="1" si="63"/>
        <v>2024</v>
      </c>
      <c r="O335">
        <f t="shared" ca="1" si="60"/>
        <v>10</v>
      </c>
      <c r="P335" s="74">
        <f t="shared" si="61"/>
        <v>47.166666666666664</v>
      </c>
      <c r="Q335" s="74">
        <f t="shared" si="62"/>
        <v>23.583333333333332</v>
      </c>
      <c r="R335">
        <f t="shared" ca="1" si="70"/>
        <v>1</v>
      </c>
      <c r="S335">
        <f t="shared" ca="1" si="64"/>
        <v>2</v>
      </c>
      <c r="T335">
        <f t="shared" ca="1" si="71"/>
        <v>12</v>
      </c>
      <c r="U335" s="73">
        <f t="shared" ca="1" si="65"/>
        <v>47.166666666666664</v>
      </c>
    </row>
    <row r="336" spans="1:21" x14ac:dyDescent="0.25">
      <c r="A336" s="106" t="str">
        <f t="shared" ca="1" si="66"/>
        <v>General_Tenant_2024_11</v>
      </c>
      <c r="B336" cm="1">
        <f t="array" ref="B336">INDEX('Rate Change Impact'!A:A, ROUNDUP(ROWS('Rate Change Impact'!$2:372)/36,0))</f>
        <v>10</v>
      </c>
      <c r="C336" t="str" cm="1">
        <f t="array" ref="C336">INDEX('Rate Change Impact'!B:B, ROUNDUP(ROWS('Rate Change Impact'!$2:372)/36,0))</f>
        <v>General</v>
      </c>
      <c r="D336" t="str" cm="1">
        <f t="array" ref="D336">INDEX('Rate Change Impact'!C:C, ROUNDUP(ROWS('Rate Change Impact'!$2:372)/36,0))</f>
        <v>Tenant</v>
      </c>
      <c r="E336" t="str" cm="1">
        <f t="array" ref="E336">INDEX('Rate Change Impact'!D:D, ROUNDUP(ROWS('Rate Change Impact'!$2:372)/36,0))</f>
        <v>CA</v>
      </c>
      <c r="F336" s="107" cm="1">
        <f t="array" ref="F336">INDEX('Rate Change Impact'!E:E, ROUNDUP(ROWS('Rate Change Impact'!$2:372)/36,0))</f>
        <v>45536</v>
      </c>
      <c r="G336" s="81" cm="1">
        <f t="array" ref="G336">INDEX('Rate Change Impact'!F:F, ROUNDUP(ROWS('Rate Change Impact'!$2:372)/36,0))</f>
        <v>227877324</v>
      </c>
      <c r="H336" s="81" cm="1">
        <f t="array" ref="H336">INDEX('Rate Change Impact'!G:G, ROUNDUP(ROWS('Rate Change Impact'!$2:372)/36,0))</f>
        <v>227877890</v>
      </c>
      <c r="I336" s="81" cm="1">
        <f t="array" ref="I336">INDEX('Rate Change Impact'!H:H, ROUNDUP(ROWS('Rate Change Impact'!$2:372)/36,0))</f>
        <v>566</v>
      </c>
      <c r="J336" s="95" cm="1">
        <f t="array" ref="J336">INDEX('Rate Change Impact'!I:I, ROUNDUP(ROWS('Rate Change Impact'!$2:372)/36,0))</f>
        <v>2.4837925514109601E-6</v>
      </c>
      <c r="K336" s="93">
        <f t="shared" si="67"/>
        <v>45900</v>
      </c>
      <c r="L336" s="94">
        <f t="shared" ca="1" si="68"/>
        <v>11</v>
      </c>
      <c r="M336" s="93">
        <f t="shared" ca="1" si="69"/>
        <v>45597</v>
      </c>
      <c r="N336">
        <f t="shared" ca="1" si="63"/>
        <v>2024</v>
      </c>
      <c r="O336">
        <f t="shared" ca="1" si="60"/>
        <v>11</v>
      </c>
      <c r="P336" s="74">
        <f t="shared" si="61"/>
        <v>47.166666666666664</v>
      </c>
      <c r="Q336" s="74">
        <f t="shared" si="62"/>
        <v>23.583333333333332</v>
      </c>
      <c r="R336">
        <f t="shared" ca="1" si="70"/>
        <v>1</v>
      </c>
      <c r="S336">
        <f t="shared" ca="1" si="64"/>
        <v>3</v>
      </c>
      <c r="T336">
        <f t="shared" ca="1" si="71"/>
        <v>12</v>
      </c>
      <c r="U336" s="73">
        <f t="shared" ca="1" si="65"/>
        <v>47.166666666666664</v>
      </c>
    </row>
    <row r="337" spans="1:21" x14ac:dyDescent="0.25">
      <c r="A337" s="106" t="str">
        <f t="shared" ca="1" si="66"/>
        <v>General_Tenant_2024_12</v>
      </c>
      <c r="B337" cm="1">
        <f t="array" ref="B337">INDEX('Rate Change Impact'!A:A, ROUNDUP(ROWS('Rate Change Impact'!$2:373)/36,0))</f>
        <v>10</v>
      </c>
      <c r="C337" t="str" cm="1">
        <f t="array" ref="C337">INDEX('Rate Change Impact'!B:B, ROUNDUP(ROWS('Rate Change Impact'!$2:373)/36,0))</f>
        <v>General</v>
      </c>
      <c r="D337" t="str" cm="1">
        <f t="array" ref="D337">INDEX('Rate Change Impact'!C:C, ROUNDUP(ROWS('Rate Change Impact'!$2:373)/36,0))</f>
        <v>Tenant</v>
      </c>
      <c r="E337" t="str" cm="1">
        <f t="array" ref="E337">INDEX('Rate Change Impact'!D:D, ROUNDUP(ROWS('Rate Change Impact'!$2:373)/36,0))</f>
        <v>CA</v>
      </c>
      <c r="F337" s="107" cm="1">
        <f t="array" ref="F337">INDEX('Rate Change Impact'!E:E, ROUNDUP(ROWS('Rate Change Impact'!$2:373)/36,0))</f>
        <v>45536</v>
      </c>
      <c r="G337" s="81" cm="1">
        <f t="array" ref="G337">INDEX('Rate Change Impact'!F:F, ROUNDUP(ROWS('Rate Change Impact'!$2:373)/36,0))</f>
        <v>227877324</v>
      </c>
      <c r="H337" s="81" cm="1">
        <f t="array" ref="H337">INDEX('Rate Change Impact'!G:G, ROUNDUP(ROWS('Rate Change Impact'!$2:373)/36,0))</f>
        <v>227877890</v>
      </c>
      <c r="I337" s="81" cm="1">
        <f t="array" ref="I337">INDEX('Rate Change Impact'!H:H, ROUNDUP(ROWS('Rate Change Impact'!$2:373)/36,0))</f>
        <v>566</v>
      </c>
      <c r="J337" s="95" cm="1">
        <f t="array" ref="J337">INDEX('Rate Change Impact'!I:I, ROUNDUP(ROWS('Rate Change Impact'!$2:373)/36,0))</f>
        <v>2.4837925514109601E-6</v>
      </c>
      <c r="K337" s="93">
        <f t="shared" si="67"/>
        <v>45900</v>
      </c>
      <c r="L337" s="94">
        <f t="shared" ca="1" si="68"/>
        <v>12</v>
      </c>
      <c r="M337" s="93">
        <f t="shared" ca="1" si="69"/>
        <v>45627</v>
      </c>
      <c r="N337">
        <f t="shared" ca="1" si="63"/>
        <v>2024</v>
      </c>
      <c r="O337">
        <f t="shared" ca="1" si="60"/>
        <v>12</v>
      </c>
      <c r="P337" s="74">
        <f t="shared" si="61"/>
        <v>47.166666666666664</v>
      </c>
      <c r="Q337" s="74">
        <f t="shared" si="62"/>
        <v>23.583333333333332</v>
      </c>
      <c r="R337">
        <f t="shared" ca="1" si="70"/>
        <v>1</v>
      </c>
      <c r="S337">
        <f t="shared" ca="1" si="64"/>
        <v>4</v>
      </c>
      <c r="T337">
        <f t="shared" ca="1" si="71"/>
        <v>12</v>
      </c>
      <c r="U337" s="73">
        <f t="shared" ca="1" si="65"/>
        <v>47.166666666666664</v>
      </c>
    </row>
    <row r="338" spans="1:21" x14ac:dyDescent="0.25">
      <c r="A338" s="106" t="str">
        <f t="shared" ca="1" si="66"/>
        <v>General_Tenant_2025_1</v>
      </c>
      <c r="B338" cm="1">
        <f t="array" ref="B338">INDEX('Rate Change Impact'!A:A, ROUNDUP(ROWS('Rate Change Impact'!$2:374)/36,0))</f>
        <v>10</v>
      </c>
      <c r="C338" t="str" cm="1">
        <f t="array" ref="C338">INDEX('Rate Change Impact'!B:B, ROUNDUP(ROWS('Rate Change Impact'!$2:374)/36,0))</f>
        <v>General</v>
      </c>
      <c r="D338" t="str" cm="1">
        <f t="array" ref="D338">INDEX('Rate Change Impact'!C:C, ROUNDUP(ROWS('Rate Change Impact'!$2:374)/36,0))</f>
        <v>Tenant</v>
      </c>
      <c r="E338" t="str" cm="1">
        <f t="array" ref="E338">INDEX('Rate Change Impact'!D:D, ROUNDUP(ROWS('Rate Change Impact'!$2:374)/36,0))</f>
        <v>CA</v>
      </c>
      <c r="F338" s="107" cm="1">
        <f t="array" ref="F338">INDEX('Rate Change Impact'!E:E, ROUNDUP(ROWS('Rate Change Impact'!$2:374)/36,0))</f>
        <v>45536</v>
      </c>
      <c r="G338" s="81" cm="1">
        <f t="array" ref="G338">INDEX('Rate Change Impact'!F:F, ROUNDUP(ROWS('Rate Change Impact'!$2:374)/36,0))</f>
        <v>227877324</v>
      </c>
      <c r="H338" s="81" cm="1">
        <f t="array" ref="H338">INDEX('Rate Change Impact'!G:G, ROUNDUP(ROWS('Rate Change Impact'!$2:374)/36,0))</f>
        <v>227877890</v>
      </c>
      <c r="I338" s="81" cm="1">
        <f t="array" ref="I338">INDEX('Rate Change Impact'!H:H, ROUNDUP(ROWS('Rate Change Impact'!$2:374)/36,0))</f>
        <v>566</v>
      </c>
      <c r="J338" s="95" cm="1">
        <f t="array" ref="J338">INDEX('Rate Change Impact'!I:I, ROUNDUP(ROWS('Rate Change Impact'!$2:374)/36,0))</f>
        <v>2.4837925514109601E-6</v>
      </c>
      <c r="K338" s="93">
        <f t="shared" si="67"/>
        <v>45900</v>
      </c>
      <c r="L338" s="94">
        <f t="shared" ca="1" si="68"/>
        <v>13</v>
      </c>
      <c r="M338" s="93">
        <f t="shared" ca="1" si="69"/>
        <v>45658</v>
      </c>
      <c r="N338">
        <f t="shared" ca="1" si="63"/>
        <v>2025</v>
      </c>
      <c r="O338">
        <f t="shared" ca="1" si="60"/>
        <v>1</v>
      </c>
      <c r="P338" s="74">
        <f t="shared" si="61"/>
        <v>47.166666666666664</v>
      </c>
      <c r="Q338" s="74">
        <f t="shared" si="62"/>
        <v>23.583333333333332</v>
      </c>
      <c r="R338">
        <f t="shared" ca="1" si="70"/>
        <v>1</v>
      </c>
      <c r="S338">
        <f t="shared" ca="1" si="64"/>
        <v>5</v>
      </c>
      <c r="T338">
        <f t="shared" ca="1" si="71"/>
        <v>12</v>
      </c>
      <c r="U338" s="73">
        <f t="shared" ca="1" si="65"/>
        <v>47.166666666666664</v>
      </c>
    </row>
    <row r="339" spans="1:21" x14ac:dyDescent="0.25">
      <c r="A339" s="106" t="str">
        <f t="shared" ca="1" si="66"/>
        <v>General_Tenant_2025_2</v>
      </c>
      <c r="B339" cm="1">
        <f t="array" ref="B339">INDEX('Rate Change Impact'!A:A, ROUNDUP(ROWS('Rate Change Impact'!$2:375)/36,0))</f>
        <v>10</v>
      </c>
      <c r="C339" t="str" cm="1">
        <f t="array" ref="C339">INDEX('Rate Change Impact'!B:B, ROUNDUP(ROWS('Rate Change Impact'!$2:375)/36,0))</f>
        <v>General</v>
      </c>
      <c r="D339" t="str" cm="1">
        <f t="array" ref="D339">INDEX('Rate Change Impact'!C:C, ROUNDUP(ROWS('Rate Change Impact'!$2:375)/36,0))</f>
        <v>Tenant</v>
      </c>
      <c r="E339" t="str" cm="1">
        <f t="array" ref="E339">INDEX('Rate Change Impact'!D:D, ROUNDUP(ROWS('Rate Change Impact'!$2:375)/36,0))</f>
        <v>CA</v>
      </c>
      <c r="F339" s="107" cm="1">
        <f t="array" ref="F339">INDEX('Rate Change Impact'!E:E, ROUNDUP(ROWS('Rate Change Impact'!$2:375)/36,0))</f>
        <v>45536</v>
      </c>
      <c r="G339" s="81" cm="1">
        <f t="array" ref="G339">INDEX('Rate Change Impact'!F:F, ROUNDUP(ROWS('Rate Change Impact'!$2:375)/36,0))</f>
        <v>227877324</v>
      </c>
      <c r="H339" s="81" cm="1">
        <f t="array" ref="H339">INDEX('Rate Change Impact'!G:G, ROUNDUP(ROWS('Rate Change Impact'!$2:375)/36,0))</f>
        <v>227877890</v>
      </c>
      <c r="I339" s="81" cm="1">
        <f t="array" ref="I339">INDEX('Rate Change Impact'!H:H, ROUNDUP(ROWS('Rate Change Impact'!$2:375)/36,0))</f>
        <v>566</v>
      </c>
      <c r="J339" s="95" cm="1">
        <f t="array" ref="J339">INDEX('Rate Change Impact'!I:I, ROUNDUP(ROWS('Rate Change Impact'!$2:375)/36,0))</f>
        <v>2.4837925514109601E-6</v>
      </c>
      <c r="K339" s="93">
        <f t="shared" si="67"/>
        <v>45900</v>
      </c>
      <c r="L339" s="94">
        <f t="shared" ca="1" si="68"/>
        <v>14</v>
      </c>
      <c r="M339" s="93">
        <f t="shared" ca="1" si="69"/>
        <v>45689</v>
      </c>
      <c r="N339">
        <f t="shared" ca="1" si="63"/>
        <v>2025</v>
      </c>
      <c r="O339">
        <f t="shared" ca="1" si="60"/>
        <v>2</v>
      </c>
      <c r="P339" s="74">
        <f t="shared" si="61"/>
        <v>47.166666666666664</v>
      </c>
      <c r="Q339" s="74">
        <f t="shared" si="62"/>
        <v>23.583333333333332</v>
      </c>
      <c r="R339">
        <f t="shared" ca="1" si="70"/>
        <v>1</v>
      </c>
      <c r="S339">
        <f t="shared" ca="1" si="64"/>
        <v>6</v>
      </c>
      <c r="T339">
        <f t="shared" ca="1" si="71"/>
        <v>12</v>
      </c>
      <c r="U339" s="73">
        <f t="shared" ca="1" si="65"/>
        <v>47.166666666666664</v>
      </c>
    </row>
    <row r="340" spans="1:21" x14ac:dyDescent="0.25">
      <c r="A340" s="106" t="str">
        <f t="shared" ca="1" si="66"/>
        <v>General_Tenant_2025_3</v>
      </c>
      <c r="B340" cm="1">
        <f t="array" ref="B340">INDEX('Rate Change Impact'!A:A, ROUNDUP(ROWS('Rate Change Impact'!$2:376)/36,0))</f>
        <v>10</v>
      </c>
      <c r="C340" t="str" cm="1">
        <f t="array" ref="C340">INDEX('Rate Change Impact'!B:B, ROUNDUP(ROWS('Rate Change Impact'!$2:376)/36,0))</f>
        <v>General</v>
      </c>
      <c r="D340" t="str" cm="1">
        <f t="array" ref="D340">INDEX('Rate Change Impact'!C:C, ROUNDUP(ROWS('Rate Change Impact'!$2:376)/36,0))</f>
        <v>Tenant</v>
      </c>
      <c r="E340" t="str" cm="1">
        <f t="array" ref="E340">INDEX('Rate Change Impact'!D:D, ROUNDUP(ROWS('Rate Change Impact'!$2:376)/36,0))</f>
        <v>CA</v>
      </c>
      <c r="F340" s="107" cm="1">
        <f t="array" ref="F340">INDEX('Rate Change Impact'!E:E, ROUNDUP(ROWS('Rate Change Impact'!$2:376)/36,0))</f>
        <v>45536</v>
      </c>
      <c r="G340" s="81" cm="1">
        <f t="array" ref="G340">INDEX('Rate Change Impact'!F:F, ROUNDUP(ROWS('Rate Change Impact'!$2:376)/36,0))</f>
        <v>227877324</v>
      </c>
      <c r="H340" s="81" cm="1">
        <f t="array" ref="H340">INDEX('Rate Change Impact'!G:G, ROUNDUP(ROWS('Rate Change Impact'!$2:376)/36,0))</f>
        <v>227877890</v>
      </c>
      <c r="I340" s="81" cm="1">
        <f t="array" ref="I340">INDEX('Rate Change Impact'!H:H, ROUNDUP(ROWS('Rate Change Impact'!$2:376)/36,0))</f>
        <v>566</v>
      </c>
      <c r="J340" s="95" cm="1">
        <f t="array" ref="J340">INDEX('Rate Change Impact'!I:I, ROUNDUP(ROWS('Rate Change Impact'!$2:376)/36,0))</f>
        <v>2.4837925514109601E-6</v>
      </c>
      <c r="K340" s="93">
        <f t="shared" si="67"/>
        <v>45900</v>
      </c>
      <c r="L340" s="94">
        <f t="shared" ca="1" si="68"/>
        <v>15</v>
      </c>
      <c r="M340" s="93">
        <f t="shared" ca="1" si="69"/>
        <v>45717</v>
      </c>
      <c r="N340">
        <f t="shared" ca="1" si="63"/>
        <v>2025</v>
      </c>
      <c r="O340">
        <f t="shared" ca="1" si="60"/>
        <v>3</v>
      </c>
      <c r="P340" s="74">
        <f t="shared" si="61"/>
        <v>47.166666666666664</v>
      </c>
      <c r="Q340" s="74">
        <f t="shared" si="62"/>
        <v>23.583333333333332</v>
      </c>
      <c r="R340">
        <f t="shared" ca="1" si="70"/>
        <v>1</v>
      </c>
      <c r="S340">
        <f t="shared" ca="1" si="64"/>
        <v>7</v>
      </c>
      <c r="T340">
        <f t="shared" ca="1" si="71"/>
        <v>12</v>
      </c>
      <c r="U340" s="73">
        <f t="shared" ca="1" si="65"/>
        <v>47.166666666666664</v>
      </c>
    </row>
    <row r="341" spans="1:21" x14ac:dyDescent="0.25">
      <c r="A341" s="106" t="str">
        <f t="shared" ca="1" si="66"/>
        <v>General_Tenant_2025_4</v>
      </c>
      <c r="B341" cm="1">
        <f t="array" ref="B341">INDEX('Rate Change Impact'!A:A, ROUNDUP(ROWS('Rate Change Impact'!$2:377)/36,0))</f>
        <v>10</v>
      </c>
      <c r="C341" t="str" cm="1">
        <f t="array" ref="C341">INDEX('Rate Change Impact'!B:B, ROUNDUP(ROWS('Rate Change Impact'!$2:377)/36,0))</f>
        <v>General</v>
      </c>
      <c r="D341" t="str" cm="1">
        <f t="array" ref="D341">INDEX('Rate Change Impact'!C:C, ROUNDUP(ROWS('Rate Change Impact'!$2:377)/36,0))</f>
        <v>Tenant</v>
      </c>
      <c r="E341" t="str" cm="1">
        <f t="array" ref="E341">INDEX('Rate Change Impact'!D:D, ROUNDUP(ROWS('Rate Change Impact'!$2:377)/36,0))</f>
        <v>CA</v>
      </c>
      <c r="F341" s="107" cm="1">
        <f t="array" ref="F341">INDEX('Rate Change Impact'!E:E, ROUNDUP(ROWS('Rate Change Impact'!$2:377)/36,0))</f>
        <v>45536</v>
      </c>
      <c r="G341" s="81" cm="1">
        <f t="array" ref="G341">INDEX('Rate Change Impact'!F:F, ROUNDUP(ROWS('Rate Change Impact'!$2:377)/36,0))</f>
        <v>227877324</v>
      </c>
      <c r="H341" s="81" cm="1">
        <f t="array" ref="H341">INDEX('Rate Change Impact'!G:G, ROUNDUP(ROWS('Rate Change Impact'!$2:377)/36,0))</f>
        <v>227877890</v>
      </c>
      <c r="I341" s="81" cm="1">
        <f t="array" ref="I341">INDEX('Rate Change Impact'!H:H, ROUNDUP(ROWS('Rate Change Impact'!$2:377)/36,0))</f>
        <v>566</v>
      </c>
      <c r="J341" s="95" cm="1">
        <f t="array" ref="J341">INDEX('Rate Change Impact'!I:I, ROUNDUP(ROWS('Rate Change Impact'!$2:377)/36,0))</f>
        <v>2.4837925514109601E-6</v>
      </c>
      <c r="K341" s="93">
        <f t="shared" si="67"/>
        <v>45900</v>
      </c>
      <c r="L341" s="94">
        <f t="shared" ca="1" si="68"/>
        <v>16</v>
      </c>
      <c r="M341" s="93">
        <f t="shared" ca="1" si="69"/>
        <v>45748</v>
      </c>
      <c r="N341">
        <f t="shared" ca="1" si="63"/>
        <v>2025</v>
      </c>
      <c r="O341">
        <f t="shared" ca="1" si="60"/>
        <v>4</v>
      </c>
      <c r="P341" s="74">
        <f t="shared" si="61"/>
        <v>47.166666666666664</v>
      </c>
      <c r="Q341" s="74">
        <f t="shared" si="62"/>
        <v>23.583333333333332</v>
      </c>
      <c r="R341">
        <f t="shared" ca="1" si="70"/>
        <v>1</v>
      </c>
      <c r="S341">
        <f t="shared" ca="1" si="64"/>
        <v>8</v>
      </c>
      <c r="T341">
        <f t="shared" ca="1" si="71"/>
        <v>12</v>
      </c>
      <c r="U341" s="73">
        <f t="shared" ca="1" si="65"/>
        <v>47.166666666666664</v>
      </c>
    </row>
    <row r="342" spans="1:21" x14ac:dyDescent="0.25">
      <c r="A342" s="106" t="str">
        <f t="shared" ca="1" si="66"/>
        <v>General_Tenant_2025_5</v>
      </c>
      <c r="B342" cm="1">
        <f t="array" ref="B342">INDEX('Rate Change Impact'!A:A, ROUNDUP(ROWS('Rate Change Impact'!$2:378)/36,0))</f>
        <v>10</v>
      </c>
      <c r="C342" t="str" cm="1">
        <f t="array" ref="C342">INDEX('Rate Change Impact'!B:B, ROUNDUP(ROWS('Rate Change Impact'!$2:378)/36,0))</f>
        <v>General</v>
      </c>
      <c r="D342" t="str" cm="1">
        <f t="array" ref="D342">INDEX('Rate Change Impact'!C:C, ROUNDUP(ROWS('Rate Change Impact'!$2:378)/36,0))</f>
        <v>Tenant</v>
      </c>
      <c r="E342" t="str" cm="1">
        <f t="array" ref="E342">INDEX('Rate Change Impact'!D:D, ROUNDUP(ROWS('Rate Change Impact'!$2:378)/36,0))</f>
        <v>CA</v>
      </c>
      <c r="F342" s="107" cm="1">
        <f t="array" ref="F342">INDEX('Rate Change Impact'!E:E, ROUNDUP(ROWS('Rate Change Impact'!$2:378)/36,0))</f>
        <v>45536</v>
      </c>
      <c r="G342" s="81" cm="1">
        <f t="array" ref="G342">INDEX('Rate Change Impact'!F:F, ROUNDUP(ROWS('Rate Change Impact'!$2:378)/36,0))</f>
        <v>227877324</v>
      </c>
      <c r="H342" s="81" cm="1">
        <f t="array" ref="H342">INDEX('Rate Change Impact'!G:G, ROUNDUP(ROWS('Rate Change Impact'!$2:378)/36,0))</f>
        <v>227877890</v>
      </c>
      <c r="I342" s="81" cm="1">
        <f t="array" ref="I342">INDEX('Rate Change Impact'!H:H, ROUNDUP(ROWS('Rate Change Impact'!$2:378)/36,0))</f>
        <v>566</v>
      </c>
      <c r="J342" s="95" cm="1">
        <f t="array" ref="J342">INDEX('Rate Change Impact'!I:I, ROUNDUP(ROWS('Rate Change Impact'!$2:378)/36,0))</f>
        <v>2.4837925514109601E-6</v>
      </c>
      <c r="K342" s="93">
        <f t="shared" si="67"/>
        <v>45900</v>
      </c>
      <c r="L342" s="94">
        <f t="shared" ca="1" si="68"/>
        <v>17</v>
      </c>
      <c r="M342" s="93">
        <f t="shared" ca="1" si="69"/>
        <v>45778</v>
      </c>
      <c r="N342">
        <f t="shared" ca="1" si="63"/>
        <v>2025</v>
      </c>
      <c r="O342">
        <f t="shared" ca="1" si="60"/>
        <v>5</v>
      </c>
      <c r="P342" s="74">
        <f t="shared" si="61"/>
        <v>47.166666666666664</v>
      </c>
      <c r="Q342" s="74">
        <f t="shared" si="62"/>
        <v>23.583333333333332</v>
      </c>
      <c r="R342">
        <f t="shared" ca="1" si="70"/>
        <v>1</v>
      </c>
      <c r="S342">
        <f t="shared" ca="1" si="64"/>
        <v>9</v>
      </c>
      <c r="T342">
        <f t="shared" ca="1" si="71"/>
        <v>12</v>
      </c>
      <c r="U342" s="73">
        <f t="shared" ca="1" si="65"/>
        <v>47.166666666666664</v>
      </c>
    </row>
    <row r="343" spans="1:21" x14ac:dyDescent="0.25">
      <c r="A343" s="106" t="str">
        <f t="shared" ca="1" si="66"/>
        <v>General_Tenant_2025_6</v>
      </c>
      <c r="B343" cm="1">
        <f t="array" ref="B343">INDEX('Rate Change Impact'!A:A, ROUNDUP(ROWS('Rate Change Impact'!$2:379)/36,0))</f>
        <v>10</v>
      </c>
      <c r="C343" t="str" cm="1">
        <f t="array" ref="C343">INDEX('Rate Change Impact'!B:B, ROUNDUP(ROWS('Rate Change Impact'!$2:379)/36,0))</f>
        <v>General</v>
      </c>
      <c r="D343" t="str" cm="1">
        <f t="array" ref="D343">INDEX('Rate Change Impact'!C:C, ROUNDUP(ROWS('Rate Change Impact'!$2:379)/36,0))</f>
        <v>Tenant</v>
      </c>
      <c r="E343" t="str" cm="1">
        <f t="array" ref="E343">INDEX('Rate Change Impact'!D:D, ROUNDUP(ROWS('Rate Change Impact'!$2:379)/36,0))</f>
        <v>CA</v>
      </c>
      <c r="F343" s="107" cm="1">
        <f t="array" ref="F343">INDEX('Rate Change Impact'!E:E, ROUNDUP(ROWS('Rate Change Impact'!$2:379)/36,0))</f>
        <v>45536</v>
      </c>
      <c r="G343" s="81" cm="1">
        <f t="array" ref="G343">INDEX('Rate Change Impact'!F:F, ROUNDUP(ROWS('Rate Change Impact'!$2:379)/36,0))</f>
        <v>227877324</v>
      </c>
      <c r="H343" s="81" cm="1">
        <f t="array" ref="H343">INDEX('Rate Change Impact'!G:G, ROUNDUP(ROWS('Rate Change Impact'!$2:379)/36,0))</f>
        <v>227877890</v>
      </c>
      <c r="I343" s="81" cm="1">
        <f t="array" ref="I343">INDEX('Rate Change Impact'!H:H, ROUNDUP(ROWS('Rate Change Impact'!$2:379)/36,0))</f>
        <v>566</v>
      </c>
      <c r="J343" s="95" cm="1">
        <f t="array" ref="J343">INDEX('Rate Change Impact'!I:I, ROUNDUP(ROWS('Rate Change Impact'!$2:379)/36,0))</f>
        <v>2.4837925514109601E-6</v>
      </c>
      <c r="K343" s="93">
        <f t="shared" si="67"/>
        <v>45900</v>
      </c>
      <c r="L343" s="94">
        <f t="shared" ca="1" si="68"/>
        <v>18</v>
      </c>
      <c r="M343" s="93">
        <f t="shared" ca="1" si="69"/>
        <v>45809</v>
      </c>
      <c r="N343">
        <f t="shared" ca="1" si="63"/>
        <v>2025</v>
      </c>
      <c r="O343">
        <f t="shared" ca="1" si="60"/>
        <v>6</v>
      </c>
      <c r="P343" s="74">
        <f t="shared" si="61"/>
        <v>47.166666666666664</v>
      </c>
      <c r="Q343" s="74">
        <f t="shared" si="62"/>
        <v>23.583333333333332</v>
      </c>
      <c r="R343">
        <f t="shared" ca="1" si="70"/>
        <v>1</v>
      </c>
      <c r="S343">
        <f t="shared" ca="1" si="64"/>
        <v>10</v>
      </c>
      <c r="T343">
        <f t="shared" ca="1" si="71"/>
        <v>12</v>
      </c>
      <c r="U343" s="73">
        <f t="shared" ca="1" si="65"/>
        <v>47.166666666666664</v>
      </c>
    </row>
    <row r="344" spans="1:21" x14ac:dyDescent="0.25">
      <c r="A344" s="106" t="str">
        <f t="shared" ca="1" si="66"/>
        <v>General_Tenant_2025_7</v>
      </c>
      <c r="B344" cm="1">
        <f t="array" ref="B344">INDEX('Rate Change Impact'!A:A, ROUNDUP(ROWS('Rate Change Impact'!$2:380)/36,0))</f>
        <v>10</v>
      </c>
      <c r="C344" t="str" cm="1">
        <f t="array" ref="C344">INDEX('Rate Change Impact'!B:B, ROUNDUP(ROWS('Rate Change Impact'!$2:380)/36,0))</f>
        <v>General</v>
      </c>
      <c r="D344" t="str" cm="1">
        <f t="array" ref="D344">INDEX('Rate Change Impact'!C:C, ROUNDUP(ROWS('Rate Change Impact'!$2:380)/36,0))</f>
        <v>Tenant</v>
      </c>
      <c r="E344" t="str" cm="1">
        <f t="array" ref="E344">INDEX('Rate Change Impact'!D:D, ROUNDUP(ROWS('Rate Change Impact'!$2:380)/36,0))</f>
        <v>CA</v>
      </c>
      <c r="F344" s="107" cm="1">
        <f t="array" ref="F344">INDEX('Rate Change Impact'!E:E, ROUNDUP(ROWS('Rate Change Impact'!$2:380)/36,0))</f>
        <v>45536</v>
      </c>
      <c r="G344" s="81" cm="1">
        <f t="array" ref="G344">INDEX('Rate Change Impact'!F:F, ROUNDUP(ROWS('Rate Change Impact'!$2:380)/36,0))</f>
        <v>227877324</v>
      </c>
      <c r="H344" s="81" cm="1">
        <f t="array" ref="H344">INDEX('Rate Change Impact'!G:G, ROUNDUP(ROWS('Rate Change Impact'!$2:380)/36,0))</f>
        <v>227877890</v>
      </c>
      <c r="I344" s="81" cm="1">
        <f t="array" ref="I344">INDEX('Rate Change Impact'!H:H, ROUNDUP(ROWS('Rate Change Impact'!$2:380)/36,0))</f>
        <v>566</v>
      </c>
      <c r="J344" s="95" cm="1">
        <f t="array" ref="J344">INDEX('Rate Change Impact'!I:I, ROUNDUP(ROWS('Rate Change Impact'!$2:380)/36,0))</f>
        <v>2.4837925514109601E-6</v>
      </c>
      <c r="K344" s="93">
        <f t="shared" si="67"/>
        <v>45900</v>
      </c>
      <c r="L344" s="94">
        <f t="shared" ca="1" si="68"/>
        <v>19</v>
      </c>
      <c r="M344" s="93">
        <f t="shared" ca="1" si="69"/>
        <v>45839</v>
      </c>
      <c r="N344">
        <f t="shared" ca="1" si="63"/>
        <v>2025</v>
      </c>
      <c r="O344">
        <f t="shared" ca="1" si="60"/>
        <v>7</v>
      </c>
      <c r="P344" s="74">
        <f t="shared" si="61"/>
        <v>47.166666666666664</v>
      </c>
      <c r="Q344" s="74">
        <f t="shared" si="62"/>
        <v>23.583333333333332</v>
      </c>
      <c r="R344">
        <f t="shared" ca="1" si="70"/>
        <v>1</v>
      </c>
      <c r="S344">
        <f t="shared" ca="1" si="64"/>
        <v>11</v>
      </c>
      <c r="T344">
        <f t="shared" ca="1" si="71"/>
        <v>12</v>
      </c>
      <c r="U344" s="73">
        <f t="shared" ca="1" si="65"/>
        <v>47.166666666666664</v>
      </c>
    </row>
    <row r="345" spans="1:21" x14ac:dyDescent="0.25">
      <c r="A345" s="106" t="str">
        <f t="shared" ca="1" si="66"/>
        <v>General_Tenant_2025_8</v>
      </c>
      <c r="B345" cm="1">
        <f t="array" ref="B345">INDEX('Rate Change Impact'!A:A, ROUNDUP(ROWS('Rate Change Impact'!$2:381)/36,0))</f>
        <v>10</v>
      </c>
      <c r="C345" t="str" cm="1">
        <f t="array" ref="C345">INDEX('Rate Change Impact'!B:B, ROUNDUP(ROWS('Rate Change Impact'!$2:381)/36,0))</f>
        <v>General</v>
      </c>
      <c r="D345" t="str" cm="1">
        <f t="array" ref="D345">INDEX('Rate Change Impact'!C:C, ROUNDUP(ROWS('Rate Change Impact'!$2:381)/36,0))</f>
        <v>Tenant</v>
      </c>
      <c r="E345" t="str" cm="1">
        <f t="array" ref="E345">INDEX('Rate Change Impact'!D:D, ROUNDUP(ROWS('Rate Change Impact'!$2:381)/36,0))</f>
        <v>CA</v>
      </c>
      <c r="F345" s="107" cm="1">
        <f t="array" ref="F345">INDEX('Rate Change Impact'!E:E, ROUNDUP(ROWS('Rate Change Impact'!$2:381)/36,0))</f>
        <v>45536</v>
      </c>
      <c r="G345" s="81" cm="1">
        <f t="array" ref="G345">INDEX('Rate Change Impact'!F:F, ROUNDUP(ROWS('Rate Change Impact'!$2:381)/36,0))</f>
        <v>227877324</v>
      </c>
      <c r="H345" s="81" cm="1">
        <f t="array" ref="H345">INDEX('Rate Change Impact'!G:G, ROUNDUP(ROWS('Rate Change Impact'!$2:381)/36,0))</f>
        <v>227877890</v>
      </c>
      <c r="I345" s="81" cm="1">
        <f t="array" ref="I345">INDEX('Rate Change Impact'!H:H, ROUNDUP(ROWS('Rate Change Impact'!$2:381)/36,0))</f>
        <v>566</v>
      </c>
      <c r="J345" s="95" cm="1">
        <f t="array" ref="J345">INDEX('Rate Change Impact'!I:I, ROUNDUP(ROWS('Rate Change Impact'!$2:381)/36,0))</f>
        <v>2.4837925514109601E-6</v>
      </c>
      <c r="K345" s="93">
        <f t="shared" si="67"/>
        <v>45900</v>
      </c>
      <c r="L345" s="94">
        <f t="shared" ca="1" si="68"/>
        <v>20</v>
      </c>
      <c r="M345" s="93">
        <f t="shared" ca="1" si="69"/>
        <v>45870</v>
      </c>
      <c r="N345">
        <f t="shared" ca="1" si="63"/>
        <v>2025</v>
      </c>
      <c r="O345">
        <f t="shared" ca="1" si="60"/>
        <v>8</v>
      </c>
      <c r="P345" s="74">
        <f t="shared" si="61"/>
        <v>47.166666666666664</v>
      </c>
      <c r="Q345" s="74">
        <f t="shared" si="62"/>
        <v>23.583333333333332</v>
      </c>
      <c r="R345">
        <f t="shared" ca="1" si="70"/>
        <v>1</v>
      </c>
      <c r="S345">
        <f t="shared" ca="1" si="64"/>
        <v>12</v>
      </c>
      <c r="T345">
        <f t="shared" ca="1" si="71"/>
        <v>12</v>
      </c>
      <c r="U345" s="73">
        <f t="shared" ca="1" si="65"/>
        <v>47.166666666666664</v>
      </c>
    </row>
    <row r="346" spans="1:21" x14ac:dyDescent="0.25">
      <c r="A346" s="106" t="str">
        <f t="shared" ca="1" si="66"/>
        <v>General_Tenant_2025_9</v>
      </c>
      <c r="B346" cm="1">
        <f t="array" ref="B346">INDEX('Rate Change Impact'!A:A, ROUNDUP(ROWS('Rate Change Impact'!$2:382)/36,0))</f>
        <v>10</v>
      </c>
      <c r="C346" t="str" cm="1">
        <f t="array" ref="C346">INDEX('Rate Change Impact'!B:B, ROUNDUP(ROWS('Rate Change Impact'!$2:382)/36,0))</f>
        <v>General</v>
      </c>
      <c r="D346" t="str" cm="1">
        <f t="array" ref="D346">INDEX('Rate Change Impact'!C:C, ROUNDUP(ROWS('Rate Change Impact'!$2:382)/36,0))</f>
        <v>Tenant</v>
      </c>
      <c r="E346" t="str" cm="1">
        <f t="array" ref="E346">INDEX('Rate Change Impact'!D:D, ROUNDUP(ROWS('Rate Change Impact'!$2:382)/36,0))</f>
        <v>CA</v>
      </c>
      <c r="F346" s="107" cm="1">
        <f t="array" ref="F346">INDEX('Rate Change Impact'!E:E, ROUNDUP(ROWS('Rate Change Impact'!$2:382)/36,0))</f>
        <v>45536</v>
      </c>
      <c r="G346" s="81" cm="1">
        <f t="array" ref="G346">INDEX('Rate Change Impact'!F:F, ROUNDUP(ROWS('Rate Change Impact'!$2:382)/36,0))</f>
        <v>227877324</v>
      </c>
      <c r="H346" s="81" cm="1">
        <f t="array" ref="H346">INDEX('Rate Change Impact'!G:G, ROUNDUP(ROWS('Rate Change Impact'!$2:382)/36,0))</f>
        <v>227877890</v>
      </c>
      <c r="I346" s="81" cm="1">
        <f t="array" ref="I346">INDEX('Rate Change Impact'!H:H, ROUNDUP(ROWS('Rate Change Impact'!$2:382)/36,0))</f>
        <v>566</v>
      </c>
      <c r="J346" s="95" cm="1">
        <f t="array" ref="J346">INDEX('Rate Change Impact'!I:I, ROUNDUP(ROWS('Rate Change Impact'!$2:382)/36,0))</f>
        <v>2.4837925514109601E-6</v>
      </c>
      <c r="K346" s="93">
        <f t="shared" si="67"/>
        <v>45900</v>
      </c>
      <c r="L346" s="94">
        <f t="shared" ca="1" si="68"/>
        <v>21</v>
      </c>
      <c r="M346" s="93">
        <f t="shared" ca="1" si="69"/>
        <v>45901</v>
      </c>
      <c r="N346">
        <f t="shared" ca="1" si="63"/>
        <v>2025</v>
      </c>
      <c r="O346">
        <f t="shared" ref="O346:O409" ca="1" si="72">MONTH(M346)</f>
        <v>9</v>
      </c>
      <c r="P346" s="74">
        <f t="shared" si="61"/>
        <v>47.166666666666664</v>
      </c>
      <c r="Q346" s="74">
        <f t="shared" si="62"/>
        <v>23.583333333333332</v>
      </c>
      <c r="R346">
        <f t="shared" ca="1" si="70"/>
        <v>0</v>
      </c>
      <c r="S346">
        <f t="shared" ca="1" si="64"/>
        <v>0</v>
      </c>
      <c r="T346">
        <f t="shared" ca="1" si="71"/>
        <v>12</v>
      </c>
      <c r="U346" s="73">
        <f t="shared" ca="1" si="65"/>
        <v>0</v>
      </c>
    </row>
    <row r="347" spans="1:21" x14ac:dyDescent="0.25">
      <c r="A347" s="106" t="str">
        <f t="shared" ca="1" si="66"/>
        <v>General_Tenant_2025_10</v>
      </c>
      <c r="B347" cm="1">
        <f t="array" ref="B347">INDEX('Rate Change Impact'!A:A, ROUNDUP(ROWS('Rate Change Impact'!$2:383)/36,0))</f>
        <v>10</v>
      </c>
      <c r="C347" t="str" cm="1">
        <f t="array" ref="C347">INDEX('Rate Change Impact'!B:B, ROUNDUP(ROWS('Rate Change Impact'!$2:383)/36,0))</f>
        <v>General</v>
      </c>
      <c r="D347" t="str" cm="1">
        <f t="array" ref="D347">INDEX('Rate Change Impact'!C:C, ROUNDUP(ROWS('Rate Change Impact'!$2:383)/36,0))</f>
        <v>Tenant</v>
      </c>
      <c r="E347" t="str" cm="1">
        <f t="array" ref="E347">INDEX('Rate Change Impact'!D:D, ROUNDUP(ROWS('Rate Change Impact'!$2:383)/36,0))</f>
        <v>CA</v>
      </c>
      <c r="F347" s="107" cm="1">
        <f t="array" ref="F347">INDEX('Rate Change Impact'!E:E, ROUNDUP(ROWS('Rate Change Impact'!$2:383)/36,0))</f>
        <v>45536</v>
      </c>
      <c r="G347" s="81" cm="1">
        <f t="array" ref="G347">INDEX('Rate Change Impact'!F:F, ROUNDUP(ROWS('Rate Change Impact'!$2:383)/36,0))</f>
        <v>227877324</v>
      </c>
      <c r="H347" s="81" cm="1">
        <f t="array" ref="H347">INDEX('Rate Change Impact'!G:G, ROUNDUP(ROWS('Rate Change Impact'!$2:383)/36,0))</f>
        <v>227877890</v>
      </c>
      <c r="I347" s="81" cm="1">
        <f t="array" ref="I347">INDEX('Rate Change Impact'!H:H, ROUNDUP(ROWS('Rate Change Impact'!$2:383)/36,0))</f>
        <v>566</v>
      </c>
      <c r="J347" s="95" cm="1">
        <f t="array" ref="J347">INDEX('Rate Change Impact'!I:I, ROUNDUP(ROWS('Rate Change Impact'!$2:383)/36,0))</f>
        <v>2.4837925514109601E-6</v>
      </c>
      <c r="K347" s="93">
        <f t="shared" si="67"/>
        <v>45900</v>
      </c>
      <c r="L347" s="94">
        <f t="shared" ca="1" si="68"/>
        <v>22</v>
      </c>
      <c r="M347" s="93">
        <f t="shared" ca="1" si="69"/>
        <v>45931</v>
      </c>
      <c r="N347">
        <f t="shared" ca="1" si="63"/>
        <v>2025</v>
      </c>
      <c r="O347">
        <f t="shared" ca="1" si="72"/>
        <v>10</v>
      </c>
      <c r="P347" s="74">
        <f t="shared" si="61"/>
        <v>47.166666666666664</v>
      </c>
      <c r="Q347" s="74">
        <f t="shared" si="62"/>
        <v>23.583333333333332</v>
      </c>
      <c r="R347">
        <f t="shared" ca="1" si="70"/>
        <v>0</v>
      </c>
      <c r="S347">
        <f t="shared" ca="1" si="64"/>
        <v>0</v>
      </c>
      <c r="T347">
        <f t="shared" ca="1" si="71"/>
        <v>12</v>
      </c>
      <c r="U347" s="73">
        <f t="shared" ca="1" si="65"/>
        <v>0</v>
      </c>
    </row>
    <row r="348" spans="1:21" x14ac:dyDescent="0.25">
      <c r="A348" s="106" t="str">
        <f t="shared" ca="1" si="66"/>
        <v>General_Tenant_2025_11</v>
      </c>
      <c r="B348" cm="1">
        <f t="array" ref="B348">INDEX('Rate Change Impact'!A:A, ROUNDUP(ROWS('Rate Change Impact'!$2:384)/36,0))</f>
        <v>10</v>
      </c>
      <c r="C348" t="str" cm="1">
        <f t="array" ref="C348">INDEX('Rate Change Impact'!B:B, ROUNDUP(ROWS('Rate Change Impact'!$2:384)/36,0))</f>
        <v>General</v>
      </c>
      <c r="D348" t="str" cm="1">
        <f t="array" ref="D348">INDEX('Rate Change Impact'!C:C, ROUNDUP(ROWS('Rate Change Impact'!$2:384)/36,0))</f>
        <v>Tenant</v>
      </c>
      <c r="E348" t="str" cm="1">
        <f t="array" ref="E348">INDEX('Rate Change Impact'!D:D, ROUNDUP(ROWS('Rate Change Impact'!$2:384)/36,0))</f>
        <v>CA</v>
      </c>
      <c r="F348" s="107" cm="1">
        <f t="array" ref="F348">INDEX('Rate Change Impact'!E:E, ROUNDUP(ROWS('Rate Change Impact'!$2:384)/36,0))</f>
        <v>45536</v>
      </c>
      <c r="G348" s="81" cm="1">
        <f t="array" ref="G348">INDEX('Rate Change Impact'!F:F, ROUNDUP(ROWS('Rate Change Impact'!$2:384)/36,0))</f>
        <v>227877324</v>
      </c>
      <c r="H348" s="81" cm="1">
        <f t="array" ref="H348">INDEX('Rate Change Impact'!G:G, ROUNDUP(ROWS('Rate Change Impact'!$2:384)/36,0))</f>
        <v>227877890</v>
      </c>
      <c r="I348" s="81" cm="1">
        <f t="array" ref="I348">INDEX('Rate Change Impact'!H:H, ROUNDUP(ROWS('Rate Change Impact'!$2:384)/36,0))</f>
        <v>566</v>
      </c>
      <c r="J348" s="95" cm="1">
        <f t="array" ref="J348">INDEX('Rate Change Impact'!I:I, ROUNDUP(ROWS('Rate Change Impact'!$2:384)/36,0))</f>
        <v>2.4837925514109601E-6</v>
      </c>
      <c r="K348" s="93">
        <f t="shared" si="67"/>
        <v>45900</v>
      </c>
      <c r="L348" s="94">
        <f t="shared" ca="1" si="68"/>
        <v>23</v>
      </c>
      <c r="M348" s="93">
        <f t="shared" ca="1" si="69"/>
        <v>45962</v>
      </c>
      <c r="N348">
        <f t="shared" ca="1" si="63"/>
        <v>2025</v>
      </c>
      <c r="O348">
        <f t="shared" ca="1" si="72"/>
        <v>11</v>
      </c>
      <c r="P348" s="74">
        <f t="shared" si="61"/>
        <v>47.166666666666664</v>
      </c>
      <c r="Q348" s="74">
        <f t="shared" si="62"/>
        <v>23.583333333333332</v>
      </c>
      <c r="R348">
        <f t="shared" ca="1" si="70"/>
        <v>0</v>
      </c>
      <c r="S348">
        <f t="shared" ca="1" si="64"/>
        <v>0</v>
      </c>
      <c r="T348">
        <f t="shared" ca="1" si="71"/>
        <v>12</v>
      </c>
      <c r="U348" s="73">
        <f t="shared" ca="1" si="65"/>
        <v>0</v>
      </c>
    </row>
    <row r="349" spans="1:21" x14ac:dyDescent="0.25">
      <c r="A349" s="106" t="str">
        <f t="shared" ca="1" si="66"/>
        <v>General_Tenant_2025_12</v>
      </c>
      <c r="B349" cm="1">
        <f t="array" ref="B349">INDEX('Rate Change Impact'!A:A, ROUNDUP(ROWS('Rate Change Impact'!$2:385)/36,0))</f>
        <v>10</v>
      </c>
      <c r="C349" t="str" cm="1">
        <f t="array" ref="C349">INDEX('Rate Change Impact'!B:B, ROUNDUP(ROWS('Rate Change Impact'!$2:385)/36,0))</f>
        <v>General</v>
      </c>
      <c r="D349" t="str" cm="1">
        <f t="array" ref="D349">INDEX('Rate Change Impact'!C:C, ROUNDUP(ROWS('Rate Change Impact'!$2:385)/36,0))</f>
        <v>Tenant</v>
      </c>
      <c r="E349" t="str" cm="1">
        <f t="array" ref="E349">INDEX('Rate Change Impact'!D:D, ROUNDUP(ROWS('Rate Change Impact'!$2:385)/36,0))</f>
        <v>CA</v>
      </c>
      <c r="F349" s="107" cm="1">
        <f t="array" ref="F349">INDEX('Rate Change Impact'!E:E, ROUNDUP(ROWS('Rate Change Impact'!$2:385)/36,0))</f>
        <v>45536</v>
      </c>
      <c r="G349" s="81" cm="1">
        <f t="array" ref="G349">INDEX('Rate Change Impact'!F:F, ROUNDUP(ROWS('Rate Change Impact'!$2:385)/36,0))</f>
        <v>227877324</v>
      </c>
      <c r="H349" s="81" cm="1">
        <f t="array" ref="H349">INDEX('Rate Change Impact'!G:G, ROUNDUP(ROWS('Rate Change Impact'!$2:385)/36,0))</f>
        <v>227877890</v>
      </c>
      <c r="I349" s="81" cm="1">
        <f t="array" ref="I349">INDEX('Rate Change Impact'!H:H, ROUNDUP(ROWS('Rate Change Impact'!$2:385)/36,0))</f>
        <v>566</v>
      </c>
      <c r="J349" s="95" cm="1">
        <f t="array" ref="J349">INDEX('Rate Change Impact'!I:I, ROUNDUP(ROWS('Rate Change Impact'!$2:385)/36,0))</f>
        <v>2.4837925514109601E-6</v>
      </c>
      <c r="K349" s="93">
        <f t="shared" si="67"/>
        <v>45900</v>
      </c>
      <c r="L349" s="94">
        <f t="shared" ca="1" si="68"/>
        <v>24</v>
      </c>
      <c r="M349" s="93">
        <f t="shared" ca="1" si="69"/>
        <v>45992</v>
      </c>
      <c r="N349">
        <f t="shared" ca="1" si="63"/>
        <v>2025</v>
      </c>
      <c r="O349">
        <f t="shared" ca="1" si="72"/>
        <v>12</v>
      </c>
      <c r="P349" s="74">
        <f t="shared" si="61"/>
        <v>47.166666666666664</v>
      </c>
      <c r="Q349" s="74">
        <f t="shared" si="62"/>
        <v>23.583333333333332</v>
      </c>
      <c r="R349">
        <f t="shared" ca="1" si="70"/>
        <v>0</v>
      </c>
      <c r="S349">
        <f t="shared" ca="1" si="64"/>
        <v>0</v>
      </c>
      <c r="T349">
        <f t="shared" ca="1" si="71"/>
        <v>12</v>
      </c>
      <c r="U349" s="73">
        <f t="shared" ca="1" si="65"/>
        <v>0</v>
      </c>
    </row>
    <row r="350" spans="1:21" x14ac:dyDescent="0.25">
      <c r="A350" s="106" t="str">
        <f t="shared" ca="1" si="66"/>
        <v>General_Tenant_2026_1</v>
      </c>
      <c r="B350" cm="1">
        <f t="array" ref="B350">INDEX('Rate Change Impact'!A:A, ROUNDUP(ROWS('Rate Change Impact'!$2:386)/36,0))</f>
        <v>10</v>
      </c>
      <c r="C350" t="str" cm="1">
        <f t="array" ref="C350">INDEX('Rate Change Impact'!B:B, ROUNDUP(ROWS('Rate Change Impact'!$2:386)/36,0))</f>
        <v>General</v>
      </c>
      <c r="D350" t="str" cm="1">
        <f t="array" ref="D350">INDEX('Rate Change Impact'!C:C, ROUNDUP(ROWS('Rate Change Impact'!$2:386)/36,0))</f>
        <v>Tenant</v>
      </c>
      <c r="E350" t="str" cm="1">
        <f t="array" ref="E350">INDEX('Rate Change Impact'!D:D, ROUNDUP(ROWS('Rate Change Impact'!$2:386)/36,0))</f>
        <v>CA</v>
      </c>
      <c r="F350" s="107" cm="1">
        <f t="array" ref="F350">INDEX('Rate Change Impact'!E:E, ROUNDUP(ROWS('Rate Change Impact'!$2:386)/36,0))</f>
        <v>45536</v>
      </c>
      <c r="G350" s="81" cm="1">
        <f t="array" ref="G350">INDEX('Rate Change Impact'!F:F, ROUNDUP(ROWS('Rate Change Impact'!$2:386)/36,0))</f>
        <v>227877324</v>
      </c>
      <c r="H350" s="81" cm="1">
        <f t="array" ref="H350">INDEX('Rate Change Impact'!G:G, ROUNDUP(ROWS('Rate Change Impact'!$2:386)/36,0))</f>
        <v>227877890</v>
      </c>
      <c r="I350" s="81" cm="1">
        <f t="array" ref="I350">INDEX('Rate Change Impact'!H:H, ROUNDUP(ROWS('Rate Change Impact'!$2:386)/36,0))</f>
        <v>566</v>
      </c>
      <c r="J350" s="95" cm="1">
        <f t="array" ref="J350">INDEX('Rate Change Impact'!I:I, ROUNDUP(ROWS('Rate Change Impact'!$2:386)/36,0))</f>
        <v>2.4837925514109601E-6</v>
      </c>
      <c r="K350" s="93">
        <f t="shared" si="67"/>
        <v>45900</v>
      </c>
      <c r="L350" s="94">
        <f t="shared" ca="1" si="68"/>
        <v>25</v>
      </c>
      <c r="M350" s="93">
        <f t="shared" ca="1" si="69"/>
        <v>46023</v>
      </c>
      <c r="N350">
        <f t="shared" ca="1" si="63"/>
        <v>2026</v>
      </c>
      <c r="O350">
        <f t="shared" ca="1" si="72"/>
        <v>1</v>
      </c>
      <c r="P350" s="74">
        <f t="shared" si="61"/>
        <v>47.166666666666664</v>
      </c>
      <c r="Q350" s="74">
        <f t="shared" si="62"/>
        <v>23.583333333333332</v>
      </c>
      <c r="R350">
        <f t="shared" ca="1" si="70"/>
        <v>0</v>
      </c>
      <c r="S350">
        <f t="shared" ca="1" si="64"/>
        <v>0</v>
      </c>
      <c r="T350">
        <f t="shared" ca="1" si="71"/>
        <v>12</v>
      </c>
      <c r="U350" s="73">
        <f t="shared" ca="1" si="65"/>
        <v>0</v>
      </c>
    </row>
    <row r="351" spans="1:21" x14ac:dyDescent="0.25">
      <c r="A351" s="106" t="str">
        <f t="shared" ca="1" si="66"/>
        <v>General_Tenant_2026_2</v>
      </c>
      <c r="B351" cm="1">
        <f t="array" ref="B351">INDEX('Rate Change Impact'!A:A, ROUNDUP(ROWS('Rate Change Impact'!$2:387)/36,0))</f>
        <v>10</v>
      </c>
      <c r="C351" t="str" cm="1">
        <f t="array" ref="C351">INDEX('Rate Change Impact'!B:B, ROUNDUP(ROWS('Rate Change Impact'!$2:387)/36,0))</f>
        <v>General</v>
      </c>
      <c r="D351" t="str" cm="1">
        <f t="array" ref="D351">INDEX('Rate Change Impact'!C:C, ROUNDUP(ROWS('Rate Change Impact'!$2:387)/36,0))</f>
        <v>Tenant</v>
      </c>
      <c r="E351" t="str" cm="1">
        <f t="array" ref="E351">INDEX('Rate Change Impact'!D:D, ROUNDUP(ROWS('Rate Change Impact'!$2:387)/36,0))</f>
        <v>CA</v>
      </c>
      <c r="F351" s="107" cm="1">
        <f t="array" ref="F351">INDEX('Rate Change Impact'!E:E, ROUNDUP(ROWS('Rate Change Impact'!$2:387)/36,0))</f>
        <v>45536</v>
      </c>
      <c r="G351" s="81" cm="1">
        <f t="array" ref="G351">INDEX('Rate Change Impact'!F:F, ROUNDUP(ROWS('Rate Change Impact'!$2:387)/36,0))</f>
        <v>227877324</v>
      </c>
      <c r="H351" s="81" cm="1">
        <f t="array" ref="H351">INDEX('Rate Change Impact'!G:G, ROUNDUP(ROWS('Rate Change Impact'!$2:387)/36,0))</f>
        <v>227877890</v>
      </c>
      <c r="I351" s="81" cm="1">
        <f t="array" ref="I351">INDEX('Rate Change Impact'!H:H, ROUNDUP(ROWS('Rate Change Impact'!$2:387)/36,0))</f>
        <v>566</v>
      </c>
      <c r="J351" s="95" cm="1">
        <f t="array" ref="J351">INDEX('Rate Change Impact'!I:I, ROUNDUP(ROWS('Rate Change Impact'!$2:387)/36,0))</f>
        <v>2.4837925514109601E-6</v>
      </c>
      <c r="K351" s="93">
        <f t="shared" si="67"/>
        <v>45900</v>
      </c>
      <c r="L351" s="94">
        <f t="shared" ca="1" si="68"/>
        <v>26</v>
      </c>
      <c r="M351" s="93">
        <f t="shared" ca="1" si="69"/>
        <v>46054</v>
      </c>
      <c r="N351">
        <f t="shared" ca="1" si="63"/>
        <v>2026</v>
      </c>
      <c r="O351">
        <f t="shared" ca="1" si="72"/>
        <v>2</v>
      </c>
      <c r="P351" s="74">
        <f t="shared" si="61"/>
        <v>47.166666666666664</v>
      </c>
      <c r="Q351" s="74">
        <f t="shared" si="62"/>
        <v>23.583333333333332</v>
      </c>
      <c r="R351">
        <f t="shared" ca="1" si="70"/>
        <v>0</v>
      </c>
      <c r="S351">
        <f t="shared" ca="1" si="64"/>
        <v>0</v>
      </c>
      <c r="T351">
        <f t="shared" ca="1" si="71"/>
        <v>12</v>
      </c>
      <c r="U351" s="73">
        <f t="shared" ca="1" si="65"/>
        <v>0</v>
      </c>
    </row>
    <row r="352" spans="1:21" x14ac:dyDescent="0.25">
      <c r="A352" s="106" t="str">
        <f t="shared" ca="1" si="66"/>
        <v>General_Tenant_2026_3</v>
      </c>
      <c r="B352" cm="1">
        <f t="array" ref="B352">INDEX('Rate Change Impact'!A:A, ROUNDUP(ROWS('Rate Change Impact'!$2:388)/36,0))</f>
        <v>10</v>
      </c>
      <c r="C352" t="str" cm="1">
        <f t="array" ref="C352">INDEX('Rate Change Impact'!B:B, ROUNDUP(ROWS('Rate Change Impact'!$2:388)/36,0))</f>
        <v>General</v>
      </c>
      <c r="D352" t="str" cm="1">
        <f t="array" ref="D352">INDEX('Rate Change Impact'!C:C, ROUNDUP(ROWS('Rate Change Impact'!$2:388)/36,0))</f>
        <v>Tenant</v>
      </c>
      <c r="E352" t="str" cm="1">
        <f t="array" ref="E352">INDEX('Rate Change Impact'!D:D, ROUNDUP(ROWS('Rate Change Impact'!$2:388)/36,0))</f>
        <v>CA</v>
      </c>
      <c r="F352" s="107" cm="1">
        <f t="array" ref="F352">INDEX('Rate Change Impact'!E:E, ROUNDUP(ROWS('Rate Change Impact'!$2:388)/36,0))</f>
        <v>45536</v>
      </c>
      <c r="G352" s="81" cm="1">
        <f t="array" ref="G352">INDEX('Rate Change Impact'!F:F, ROUNDUP(ROWS('Rate Change Impact'!$2:388)/36,0))</f>
        <v>227877324</v>
      </c>
      <c r="H352" s="81" cm="1">
        <f t="array" ref="H352">INDEX('Rate Change Impact'!G:G, ROUNDUP(ROWS('Rate Change Impact'!$2:388)/36,0))</f>
        <v>227877890</v>
      </c>
      <c r="I352" s="81" cm="1">
        <f t="array" ref="I352">INDEX('Rate Change Impact'!H:H, ROUNDUP(ROWS('Rate Change Impact'!$2:388)/36,0))</f>
        <v>566</v>
      </c>
      <c r="J352" s="95" cm="1">
        <f t="array" ref="J352">INDEX('Rate Change Impact'!I:I, ROUNDUP(ROWS('Rate Change Impact'!$2:388)/36,0))</f>
        <v>2.4837925514109601E-6</v>
      </c>
      <c r="K352" s="93">
        <f t="shared" si="67"/>
        <v>45900</v>
      </c>
      <c r="L352" s="94">
        <f t="shared" ca="1" si="68"/>
        <v>27</v>
      </c>
      <c r="M352" s="93">
        <f t="shared" ca="1" si="69"/>
        <v>46082</v>
      </c>
      <c r="N352">
        <f t="shared" ca="1" si="63"/>
        <v>2026</v>
      </c>
      <c r="O352">
        <f t="shared" ca="1" si="72"/>
        <v>3</v>
      </c>
      <c r="P352" s="74">
        <f t="shared" si="61"/>
        <v>47.166666666666664</v>
      </c>
      <c r="Q352" s="74">
        <f t="shared" si="62"/>
        <v>23.583333333333332</v>
      </c>
      <c r="R352">
        <f t="shared" ca="1" si="70"/>
        <v>0</v>
      </c>
      <c r="S352">
        <f t="shared" ca="1" si="64"/>
        <v>0</v>
      </c>
      <c r="T352">
        <f t="shared" ca="1" si="71"/>
        <v>12</v>
      </c>
      <c r="U352" s="73">
        <f t="shared" ca="1" si="65"/>
        <v>0</v>
      </c>
    </row>
    <row r="353" spans="1:21" x14ac:dyDescent="0.25">
      <c r="A353" s="106" t="str">
        <f t="shared" ca="1" si="66"/>
        <v>General_Tenant_2026_4</v>
      </c>
      <c r="B353" cm="1">
        <f t="array" ref="B353">INDEX('Rate Change Impact'!A:A, ROUNDUP(ROWS('Rate Change Impact'!$2:389)/36,0))</f>
        <v>10</v>
      </c>
      <c r="C353" t="str" cm="1">
        <f t="array" ref="C353">INDEX('Rate Change Impact'!B:B, ROUNDUP(ROWS('Rate Change Impact'!$2:389)/36,0))</f>
        <v>General</v>
      </c>
      <c r="D353" t="str" cm="1">
        <f t="array" ref="D353">INDEX('Rate Change Impact'!C:C, ROUNDUP(ROWS('Rate Change Impact'!$2:389)/36,0))</f>
        <v>Tenant</v>
      </c>
      <c r="E353" t="str" cm="1">
        <f t="array" ref="E353">INDEX('Rate Change Impact'!D:D, ROUNDUP(ROWS('Rate Change Impact'!$2:389)/36,0))</f>
        <v>CA</v>
      </c>
      <c r="F353" s="107" cm="1">
        <f t="array" ref="F353">INDEX('Rate Change Impact'!E:E, ROUNDUP(ROWS('Rate Change Impact'!$2:389)/36,0))</f>
        <v>45536</v>
      </c>
      <c r="G353" s="81" cm="1">
        <f t="array" ref="G353">INDEX('Rate Change Impact'!F:F, ROUNDUP(ROWS('Rate Change Impact'!$2:389)/36,0))</f>
        <v>227877324</v>
      </c>
      <c r="H353" s="81" cm="1">
        <f t="array" ref="H353">INDEX('Rate Change Impact'!G:G, ROUNDUP(ROWS('Rate Change Impact'!$2:389)/36,0))</f>
        <v>227877890</v>
      </c>
      <c r="I353" s="81" cm="1">
        <f t="array" ref="I353">INDEX('Rate Change Impact'!H:H, ROUNDUP(ROWS('Rate Change Impact'!$2:389)/36,0))</f>
        <v>566</v>
      </c>
      <c r="J353" s="95" cm="1">
        <f t="array" ref="J353">INDEX('Rate Change Impact'!I:I, ROUNDUP(ROWS('Rate Change Impact'!$2:389)/36,0))</f>
        <v>2.4837925514109601E-6</v>
      </c>
      <c r="K353" s="93">
        <f t="shared" si="67"/>
        <v>45900</v>
      </c>
      <c r="L353" s="94">
        <f t="shared" ca="1" si="68"/>
        <v>28</v>
      </c>
      <c r="M353" s="93">
        <f t="shared" ca="1" si="69"/>
        <v>46113</v>
      </c>
      <c r="N353">
        <f t="shared" ca="1" si="63"/>
        <v>2026</v>
      </c>
      <c r="O353">
        <f t="shared" ca="1" si="72"/>
        <v>4</v>
      </c>
      <c r="P353" s="74">
        <f t="shared" si="61"/>
        <v>47.166666666666664</v>
      </c>
      <c r="Q353" s="74">
        <f t="shared" si="62"/>
        <v>23.583333333333332</v>
      </c>
      <c r="R353">
        <f t="shared" ca="1" si="70"/>
        <v>0</v>
      </c>
      <c r="S353">
        <f t="shared" ca="1" si="64"/>
        <v>0</v>
      </c>
      <c r="T353">
        <f t="shared" ca="1" si="71"/>
        <v>12</v>
      </c>
      <c r="U353" s="73">
        <f t="shared" ca="1" si="65"/>
        <v>0</v>
      </c>
    </row>
    <row r="354" spans="1:21" x14ac:dyDescent="0.25">
      <c r="A354" s="106" t="str">
        <f t="shared" ca="1" si="66"/>
        <v>General_Tenant_2026_5</v>
      </c>
      <c r="B354" cm="1">
        <f t="array" ref="B354">INDEX('Rate Change Impact'!A:A, ROUNDUP(ROWS('Rate Change Impact'!$2:390)/36,0))</f>
        <v>10</v>
      </c>
      <c r="C354" t="str" cm="1">
        <f t="array" ref="C354">INDEX('Rate Change Impact'!B:B, ROUNDUP(ROWS('Rate Change Impact'!$2:390)/36,0))</f>
        <v>General</v>
      </c>
      <c r="D354" t="str" cm="1">
        <f t="array" ref="D354">INDEX('Rate Change Impact'!C:C, ROUNDUP(ROWS('Rate Change Impact'!$2:390)/36,0))</f>
        <v>Tenant</v>
      </c>
      <c r="E354" t="str" cm="1">
        <f t="array" ref="E354">INDEX('Rate Change Impact'!D:D, ROUNDUP(ROWS('Rate Change Impact'!$2:390)/36,0))</f>
        <v>CA</v>
      </c>
      <c r="F354" s="107" cm="1">
        <f t="array" ref="F354">INDEX('Rate Change Impact'!E:E, ROUNDUP(ROWS('Rate Change Impact'!$2:390)/36,0))</f>
        <v>45536</v>
      </c>
      <c r="G354" s="81" cm="1">
        <f t="array" ref="G354">INDEX('Rate Change Impact'!F:F, ROUNDUP(ROWS('Rate Change Impact'!$2:390)/36,0))</f>
        <v>227877324</v>
      </c>
      <c r="H354" s="81" cm="1">
        <f t="array" ref="H354">INDEX('Rate Change Impact'!G:G, ROUNDUP(ROWS('Rate Change Impact'!$2:390)/36,0))</f>
        <v>227877890</v>
      </c>
      <c r="I354" s="81" cm="1">
        <f t="array" ref="I354">INDEX('Rate Change Impact'!H:H, ROUNDUP(ROWS('Rate Change Impact'!$2:390)/36,0))</f>
        <v>566</v>
      </c>
      <c r="J354" s="95" cm="1">
        <f t="array" ref="J354">INDEX('Rate Change Impact'!I:I, ROUNDUP(ROWS('Rate Change Impact'!$2:390)/36,0))</f>
        <v>2.4837925514109601E-6</v>
      </c>
      <c r="K354" s="93">
        <f t="shared" si="67"/>
        <v>45900</v>
      </c>
      <c r="L354" s="94">
        <f t="shared" ca="1" si="68"/>
        <v>29</v>
      </c>
      <c r="M354" s="93">
        <f t="shared" ca="1" si="69"/>
        <v>46143</v>
      </c>
      <c r="N354">
        <f t="shared" ca="1" si="63"/>
        <v>2026</v>
      </c>
      <c r="O354">
        <f t="shared" ca="1" si="72"/>
        <v>5</v>
      </c>
      <c r="P354" s="74">
        <f t="shared" si="61"/>
        <v>47.166666666666664</v>
      </c>
      <c r="Q354" s="74">
        <f t="shared" si="62"/>
        <v>23.583333333333332</v>
      </c>
      <c r="R354">
        <f t="shared" ca="1" si="70"/>
        <v>0</v>
      </c>
      <c r="S354">
        <f t="shared" ca="1" si="64"/>
        <v>0</v>
      </c>
      <c r="T354">
        <f t="shared" ca="1" si="71"/>
        <v>12</v>
      </c>
      <c r="U354" s="73">
        <f t="shared" ca="1" si="65"/>
        <v>0</v>
      </c>
    </row>
    <row r="355" spans="1:21" x14ac:dyDescent="0.25">
      <c r="A355" s="106" t="str">
        <f t="shared" ca="1" si="66"/>
        <v>General_Tenant_2026_6</v>
      </c>
      <c r="B355" cm="1">
        <f t="array" ref="B355">INDEX('Rate Change Impact'!A:A, ROUNDUP(ROWS('Rate Change Impact'!$2:391)/36,0))</f>
        <v>10</v>
      </c>
      <c r="C355" t="str" cm="1">
        <f t="array" ref="C355">INDEX('Rate Change Impact'!B:B, ROUNDUP(ROWS('Rate Change Impact'!$2:391)/36,0))</f>
        <v>General</v>
      </c>
      <c r="D355" t="str" cm="1">
        <f t="array" ref="D355">INDEX('Rate Change Impact'!C:C, ROUNDUP(ROWS('Rate Change Impact'!$2:391)/36,0))</f>
        <v>Tenant</v>
      </c>
      <c r="E355" t="str" cm="1">
        <f t="array" ref="E355">INDEX('Rate Change Impact'!D:D, ROUNDUP(ROWS('Rate Change Impact'!$2:391)/36,0))</f>
        <v>CA</v>
      </c>
      <c r="F355" s="107" cm="1">
        <f t="array" ref="F355">INDEX('Rate Change Impact'!E:E, ROUNDUP(ROWS('Rate Change Impact'!$2:391)/36,0))</f>
        <v>45536</v>
      </c>
      <c r="G355" s="81" cm="1">
        <f t="array" ref="G355">INDEX('Rate Change Impact'!F:F, ROUNDUP(ROWS('Rate Change Impact'!$2:391)/36,0))</f>
        <v>227877324</v>
      </c>
      <c r="H355" s="81" cm="1">
        <f t="array" ref="H355">INDEX('Rate Change Impact'!G:G, ROUNDUP(ROWS('Rate Change Impact'!$2:391)/36,0))</f>
        <v>227877890</v>
      </c>
      <c r="I355" s="81" cm="1">
        <f t="array" ref="I355">INDEX('Rate Change Impact'!H:H, ROUNDUP(ROWS('Rate Change Impact'!$2:391)/36,0))</f>
        <v>566</v>
      </c>
      <c r="J355" s="95" cm="1">
        <f t="array" ref="J355">INDEX('Rate Change Impact'!I:I, ROUNDUP(ROWS('Rate Change Impact'!$2:391)/36,0))</f>
        <v>2.4837925514109601E-6</v>
      </c>
      <c r="K355" s="93">
        <f t="shared" si="67"/>
        <v>45900</v>
      </c>
      <c r="L355" s="94">
        <f t="shared" ca="1" si="68"/>
        <v>30</v>
      </c>
      <c r="M355" s="93">
        <f t="shared" ca="1" si="69"/>
        <v>46174</v>
      </c>
      <c r="N355">
        <f t="shared" ca="1" si="63"/>
        <v>2026</v>
      </c>
      <c r="O355">
        <f t="shared" ca="1" si="72"/>
        <v>6</v>
      </c>
      <c r="P355" s="74">
        <f t="shared" si="61"/>
        <v>47.166666666666664</v>
      </c>
      <c r="Q355" s="74">
        <f t="shared" si="62"/>
        <v>23.583333333333332</v>
      </c>
      <c r="R355">
        <f t="shared" ca="1" si="70"/>
        <v>0</v>
      </c>
      <c r="S355">
        <f t="shared" ca="1" si="64"/>
        <v>0</v>
      </c>
      <c r="T355">
        <f t="shared" ca="1" si="71"/>
        <v>12</v>
      </c>
      <c r="U355" s="73">
        <f t="shared" ca="1" si="65"/>
        <v>0</v>
      </c>
    </row>
    <row r="356" spans="1:21" x14ac:dyDescent="0.25">
      <c r="A356" s="106" t="str">
        <f t="shared" ca="1" si="66"/>
        <v>General_Tenant_2026_7</v>
      </c>
      <c r="B356" cm="1">
        <f t="array" ref="B356">INDEX('Rate Change Impact'!A:A, ROUNDUP(ROWS('Rate Change Impact'!$2:392)/36,0))</f>
        <v>10</v>
      </c>
      <c r="C356" t="str" cm="1">
        <f t="array" ref="C356">INDEX('Rate Change Impact'!B:B, ROUNDUP(ROWS('Rate Change Impact'!$2:392)/36,0))</f>
        <v>General</v>
      </c>
      <c r="D356" t="str" cm="1">
        <f t="array" ref="D356">INDEX('Rate Change Impact'!C:C, ROUNDUP(ROWS('Rate Change Impact'!$2:392)/36,0))</f>
        <v>Tenant</v>
      </c>
      <c r="E356" t="str" cm="1">
        <f t="array" ref="E356">INDEX('Rate Change Impact'!D:D, ROUNDUP(ROWS('Rate Change Impact'!$2:392)/36,0))</f>
        <v>CA</v>
      </c>
      <c r="F356" s="107" cm="1">
        <f t="array" ref="F356">INDEX('Rate Change Impact'!E:E, ROUNDUP(ROWS('Rate Change Impact'!$2:392)/36,0))</f>
        <v>45536</v>
      </c>
      <c r="G356" s="81" cm="1">
        <f t="array" ref="G356">INDEX('Rate Change Impact'!F:F, ROUNDUP(ROWS('Rate Change Impact'!$2:392)/36,0))</f>
        <v>227877324</v>
      </c>
      <c r="H356" s="81" cm="1">
        <f t="array" ref="H356">INDEX('Rate Change Impact'!G:G, ROUNDUP(ROWS('Rate Change Impact'!$2:392)/36,0))</f>
        <v>227877890</v>
      </c>
      <c r="I356" s="81" cm="1">
        <f t="array" ref="I356">INDEX('Rate Change Impact'!H:H, ROUNDUP(ROWS('Rate Change Impact'!$2:392)/36,0))</f>
        <v>566</v>
      </c>
      <c r="J356" s="95" cm="1">
        <f t="array" ref="J356">INDEX('Rate Change Impact'!I:I, ROUNDUP(ROWS('Rate Change Impact'!$2:392)/36,0))</f>
        <v>2.4837925514109601E-6</v>
      </c>
      <c r="K356" s="93">
        <f t="shared" si="67"/>
        <v>45900</v>
      </c>
      <c r="L356" s="94">
        <f t="shared" ca="1" si="68"/>
        <v>31</v>
      </c>
      <c r="M356" s="93">
        <f t="shared" ca="1" si="69"/>
        <v>46204</v>
      </c>
      <c r="N356">
        <f t="shared" ca="1" si="63"/>
        <v>2026</v>
      </c>
      <c r="O356">
        <f t="shared" ca="1" si="72"/>
        <v>7</v>
      </c>
      <c r="P356" s="74">
        <f t="shared" si="61"/>
        <v>47.166666666666664</v>
      </c>
      <c r="Q356" s="74">
        <f t="shared" si="62"/>
        <v>23.583333333333332</v>
      </c>
      <c r="R356">
        <f t="shared" ca="1" si="70"/>
        <v>0</v>
      </c>
      <c r="S356">
        <f t="shared" ca="1" si="64"/>
        <v>0</v>
      </c>
      <c r="T356">
        <f t="shared" ca="1" si="71"/>
        <v>12</v>
      </c>
      <c r="U356" s="73">
        <f t="shared" ca="1" si="65"/>
        <v>0</v>
      </c>
    </row>
    <row r="357" spans="1:21" x14ac:dyDescent="0.25">
      <c r="A357" s="106" t="str">
        <f t="shared" ca="1" si="66"/>
        <v>General_Tenant_2026_8</v>
      </c>
      <c r="B357" cm="1">
        <f t="array" ref="B357">INDEX('Rate Change Impact'!A:A, ROUNDUP(ROWS('Rate Change Impact'!$2:393)/36,0))</f>
        <v>10</v>
      </c>
      <c r="C357" t="str" cm="1">
        <f t="array" ref="C357">INDEX('Rate Change Impact'!B:B, ROUNDUP(ROWS('Rate Change Impact'!$2:393)/36,0))</f>
        <v>General</v>
      </c>
      <c r="D357" t="str" cm="1">
        <f t="array" ref="D357">INDEX('Rate Change Impact'!C:C, ROUNDUP(ROWS('Rate Change Impact'!$2:393)/36,0))</f>
        <v>Tenant</v>
      </c>
      <c r="E357" t="str" cm="1">
        <f t="array" ref="E357">INDEX('Rate Change Impact'!D:D, ROUNDUP(ROWS('Rate Change Impact'!$2:393)/36,0))</f>
        <v>CA</v>
      </c>
      <c r="F357" s="107" cm="1">
        <f t="array" ref="F357">INDEX('Rate Change Impact'!E:E, ROUNDUP(ROWS('Rate Change Impact'!$2:393)/36,0))</f>
        <v>45536</v>
      </c>
      <c r="G357" s="81" cm="1">
        <f t="array" ref="G357">INDEX('Rate Change Impact'!F:F, ROUNDUP(ROWS('Rate Change Impact'!$2:393)/36,0))</f>
        <v>227877324</v>
      </c>
      <c r="H357" s="81" cm="1">
        <f t="array" ref="H357">INDEX('Rate Change Impact'!G:G, ROUNDUP(ROWS('Rate Change Impact'!$2:393)/36,0))</f>
        <v>227877890</v>
      </c>
      <c r="I357" s="81" cm="1">
        <f t="array" ref="I357">INDEX('Rate Change Impact'!H:H, ROUNDUP(ROWS('Rate Change Impact'!$2:393)/36,0))</f>
        <v>566</v>
      </c>
      <c r="J357" s="95" cm="1">
        <f t="array" ref="J357">INDEX('Rate Change Impact'!I:I, ROUNDUP(ROWS('Rate Change Impact'!$2:393)/36,0))</f>
        <v>2.4837925514109601E-6</v>
      </c>
      <c r="K357" s="93">
        <f t="shared" si="67"/>
        <v>45900</v>
      </c>
      <c r="L357" s="94">
        <f t="shared" ca="1" si="68"/>
        <v>32</v>
      </c>
      <c r="M357" s="93">
        <f t="shared" ca="1" si="69"/>
        <v>46235</v>
      </c>
      <c r="N357">
        <f t="shared" ca="1" si="63"/>
        <v>2026</v>
      </c>
      <c r="O357">
        <f t="shared" ca="1" si="72"/>
        <v>8</v>
      </c>
      <c r="P357" s="74">
        <f t="shared" si="61"/>
        <v>47.166666666666664</v>
      </c>
      <c r="Q357" s="74">
        <f t="shared" si="62"/>
        <v>23.583333333333332</v>
      </c>
      <c r="R357">
        <f t="shared" ca="1" si="70"/>
        <v>0</v>
      </c>
      <c r="S357">
        <f t="shared" ca="1" si="64"/>
        <v>0</v>
      </c>
      <c r="T357">
        <f t="shared" ca="1" si="71"/>
        <v>12</v>
      </c>
      <c r="U357" s="73">
        <f t="shared" ca="1" si="65"/>
        <v>0</v>
      </c>
    </row>
    <row r="358" spans="1:21" x14ac:dyDescent="0.25">
      <c r="A358" s="106" t="str">
        <f t="shared" ca="1" si="66"/>
        <v>General_Tenant_2026_9</v>
      </c>
      <c r="B358" cm="1">
        <f t="array" ref="B358">INDEX('Rate Change Impact'!A:A, ROUNDUP(ROWS('Rate Change Impact'!$2:394)/36,0))</f>
        <v>10</v>
      </c>
      <c r="C358" t="str" cm="1">
        <f t="array" ref="C358">INDEX('Rate Change Impact'!B:B, ROUNDUP(ROWS('Rate Change Impact'!$2:394)/36,0))</f>
        <v>General</v>
      </c>
      <c r="D358" t="str" cm="1">
        <f t="array" ref="D358">INDEX('Rate Change Impact'!C:C, ROUNDUP(ROWS('Rate Change Impact'!$2:394)/36,0))</f>
        <v>Tenant</v>
      </c>
      <c r="E358" t="str" cm="1">
        <f t="array" ref="E358">INDEX('Rate Change Impact'!D:D, ROUNDUP(ROWS('Rate Change Impact'!$2:394)/36,0))</f>
        <v>CA</v>
      </c>
      <c r="F358" s="107" cm="1">
        <f t="array" ref="F358">INDEX('Rate Change Impact'!E:E, ROUNDUP(ROWS('Rate Change Impact'!$2:394)/36,0))</f>
        <v>45536</v>
      </c>
      <c r="G358" s="81" cm="1">
        <f t="array" ref="G358">INDEX('Rate Change Impact'!F:F, ROUNDUP(ROWS('Rate Change Impact'!$2:394)/36,0))</f>
        <v>227877324</v>
      </c>
      <c r="H358" s="81" cm="1">
        <f t="array" ref="H358">INDEX('Rate Change Impact'!G:G, ROUNDUP(ROWS('Rate Change Impact'!$2:394)/36,0))</f>
        <v>227877890</v>
      </c>
      <c r="I358" s="81" cm="1">
        <f t="array" ref="I358">INDEX('Rate Change Impact'!H:H, ROUNDUP(ROWS('Rate Change Impact'!$2:394)/36,0))</f>
        <v>566</v>
      </c>
      <c r="J358" s="95" cm="1">
        <f t="array" ref="J358">INDEX('Rate Change Impact'!I:I, ROUNDUP(ROWS('Rate Change Impact'!$2:394)/36,0))</f>
        <v>2.4837925514109601E-6</v>
      </c>
      <c r="K358" s="93">
        <f t="shared" si="67"/>
        <v>45900</v>
      </c>
      <c r="L358" s="94">
        <f t="shared" ca="1" si="68"/>
        <v>33</v>
      </c>
      <c r="M358" s="93">
        <f t="shared" ca="1" si="69"/>
        <v>46266</v>
      </c>
      <c r="N358">
        <f t="shared" ca="1" si="63"/>
        <v>2026</v>
      </c>
      <c r="O358">
        <f t="shared" ca="1" si="72"/>
        <v>9</v>
      </c>
      <c r="P358" s="74">
        <f t="shared" si="61"/>
        <v>47.166666666666664</v>
      </c>
      <c r="Q358" s="74">
        <f t="shared" si="62"/>
        <v>23.583333333333332</v>
      </c>
      <c r="R358">
        <f t="shared" ca="1" si="70"/>
        <v>0</v>
      </c>
      <c r="S358">
        <f t="shared" ca="1" si="64"/>
        <v>0</v>
      </c>
      <c r="T358">
        <f t="shared" ca="1" si="71"/>
        <v>12</v>
      </c>
      <c r="U358" s="73">
        <f t="shared" ca="1" si="65"/>
        <v>0</v>
      </c>
    </row>
    <row r="359" spans="1:21" x14ac:dyDescent="0.25">
      <c r="A359" s="106" t="str">
        <f t="shared" ca="1" si="66"/>
        <v>General_Tenant_2026_10</v>
      </c>
      <c r="B359" cm="1">
        <f t="array" ref="B359">INDEX('Rate Change Impact'!A:A, ROUNDUP(ROWS('Rate Change Impact'!$2:395)/36,0))</f>
        <v>10</v>
      </c>
      <c r="C359" t="str" cm="1">
        <f t="array" ref="C359">INDEX('Rate Change Impact'!B:B, ROUNDUP(ROWS('Rate Change Impact'!$2:395)/36,0))</f>
        <v>General</v>
      </c>
      <c r="D359" t="str" cm="1">
        <f t="array" ref="D359">INDEX('Rate Change Impact'!C:C, ROUNDUP(ROWS('Rate Change Impact'!$2:395)/36,0))</f>
        <v>Tenant</v>
      </c>
      <c r="E359" t="str" cm="1">
        <f t="array" ref="E359">INDEX('Rate Change Impact'!D:D, ROUNDUP(ROWS('Rate Change Impact'!$2:395)/36,0))</f>
        <v>CA</v>
      </c>
      <c r="F359" s="107" cm="1">
        <f t="array" ref="F359">INDEX('Rate Change Impact'!E:E, ROUNDUP(ROWS('Rate Change Impact'!$2:395)/36,0))</f>
        <v>45536</v>
      </c>
      <c r="G359" s="81" cm="1">
        <f t="array" ref="G359">INDEX('Rate Change Impact'!F:F, ROUNDUP(ROWS('Rate Change Impact'!$2:395)/36,0))</f>
        <v>227877324</v>
      </c>
      <c r="H359" s="81" cm="1">
        <f t="array" ref="H359">INDEX('Rate Change Impact'!G:G, ROUNDUP(ROWS('Rate Change Impact'!$2:395)/36,0))</f>
        <v>227877890</v>
      </c>
      <c r="I359" s="81" cm="1">
        <f t="array" ref="I359">INDEX('Rate Change Impact'!H:H, ROUNDUP(ROWS('Rate Change Impact'!$2:395)/36,0))</f>
        <v>566</v>
      </c>
      <c r="J359" s="95" cm="1">
        <f t="array" ref="J359">INDEX('Rate Change Impact'!I:I, ROUNDUP(ROWS('Rate Change Impact'!$2:395)/36,0))</f>
        <v>2.4837925514109601E-6</v>
      </c>
      <c r="K359" s="93">
        <f t="shared" si="67"/>
        <v>45900</v>
      </c>
      <c r="L359" s="94">
        <f t="shared" ca="1" si="68"/>
        <v>34</v>
      </c>
      <c r="M359" s="93">
        <f t="shared" ca="1" si="69"/>
        <v>46296</v>
      </c>
      <c r="N359">
        <f t="shared" ca="1" si="63"/>
        <v>2026</v>
      </c>
      <c r="O359">
        <f t="shared" ca="1" si="72"/>
        <v>10</v>
      </c>
      <c r="P359" s="74">
        <f t="shared" si="61"/>
        <v>47.166666666666664</v>
      </c>
      <c r="Q359" s="74">
        <f t="shared" si="62"/>
        <v>23.583333333333332</v>
      </c>
      <c r="R359">
        <f t="shared" ca="1" si="70"/>
        <v>0</v>
      </c>
      <c r="S359">
        <f t="shared" ca="1" si="64"/>
        <v>0</v>
      </c>
      <c r="T359">
        <f t="shared" ca="1" si="71"/>
        <v>12</v>
      </c>
      <c r="U359" s="73">
        <f t="shared" ca="1" si="65"/>
        <v>0</v>
      </c>
    </row>
    <row r="360" spans="1:21" x14ac:dyDescent="0.25">
      <c r="A360" s="106" t="str">
        <f t="shared" ca="1" si="66"/>
        <v>General_Tenant_2026_11</v>
      </c>
      <c r="B360" cm="1">
        <f t="array" ref="B360">INDEX('Rate Change Impact'!A:A, ROUNDUP(ROWS('Rate Change Impact'!$2:396)/36,0))</f>
        <v>10</v>
      </c>
      <c r="C360" t="str" cm="1">
        <f t="array" ref="C360">INDEX('Rate Change Impact'!B:B, ROUNDUP(ROWS('Rate Change Impact'!$2:396)/36,0))</f>
        <v>General</v>
      </c>
      <c r="D360" t="str" cm="1">
        <f t="array" ref="D360">INDEX('Rate Change Impact'!C:C, ROUNDUP(ROWS('Rate Change Impact'!$2:396)/36,0))</f>
        <v>Tenant</v>
      </c>
      <c r="E360" t="str" cm="1">
        <f t="array" ref="E360">INDEX('Rate Change Impact'!D:D, ROUNDUP(ROWS('Rate Change Impact'!$2:396)/36,0))</f>
        <v>CA</v>
      </c>
      <c r="F360" s="107" cm="1">
        <f t="array" ref="F360">INDEX('Rate Change Impact'!E:E, ROUNDUP(ROWS('Rate Change Impact'!$2:396)/36,0))</f>
        <v>45536</v>
      </c>
      <c r="G360" s="81" cm="1">
        <f t="array" ref="G360">INDEX('Rate Change Impact'!F:F, ROUNDUP(ROWS('Rate Change Impact'!$2:396)/36,0))</f>
        <v>227877324</v>
      </c>
      <c r="H360" s="81" cm="1">
        <f t="array" ref="H360">INDEX('Rate Change Impact'!G:G, ROUNDUP(ROWS('Rate Change Impact'!$2:396)/36,0))</f>
        <v>227877890</v>
      </c>
      <c r="I360" s="81" cm="1">
        <f t="array" ref="I360">INDEX('Rate Change Impact'!H:H, ROUNDUP(ROWS('Rate Change Impact'!$2:396)/36,0))</f>
        <v>566</v>
      </c>
      <c r="J360" s="95" cm="1">
        <f t="array" ref="J360">INDEX('Rate Change Impact'!I:I, ROUNDUP(ROWS('Rate Change Impact'!$2:396)/36,0))</f>
        <v>2.4837925514109601E-6</v>
      </c>
      <c r="K360" s="93">
        <f t="shared" si="67"/>
        <v>45900</v>
      </c>
      <c r="L360" s="94">
        <f t="shared" ca="1" si="68"/>
        <v>35</v>
      </c>
      <c r="M360" s="93">
        <f t="shared" ca="1" si="69"/>
        <v>46327</v>
      </c>
      <c r="N360">
        <f t="shared" ca="1" si="63"/>
        <v>2026</v>
      </c>
      <c r="O360">
        <f t="shared" ca="1" si="72"/>
        <v>11</v>
      </c>
      <c r="P360" s="74">
        <f t="shared" si="61"/>
        <v>47.166666666666664</v>
      </c>
      <c r="Q360" s="74">
        <f t="shared" si="62"/>
        <v>23.583333333333332</v>
      </c>
      <c r="R360">
        <f t="shared" ca="1" si="70"/>
        <v>0</v>
      </c>
      <c r="S360">
        <f t="shared" ca="1" si="64"/>
        <v>0</v>
      </c>
      <c r="T360">
        <f t="shared" ca="1" si="71"/>
        <v>12</v>
      </c>
      <c r="U360" s="73">
        <f t="shared" ca="1" si="65"/>
        <v>0</v>
      </c>
    </row>
    <row r="361" spans="1:21" x14ac:dyDescent="0.25">
      <c r="A361" s="106" t="str">
        <f t="shared" ca="1" si="66"/>
        <v>General_Tenant_2026_12</v>
      </c>
      <c r="B361" cm="1">
        <f t="array" ref="B361">INDEX('Rate Change Impact'!A:A, ROUNDUP(ROWS('Rate Change Impact'!$2:397)/36,0))</f>
        <v>10</v>
      </c>
      <c r="C361" t="str" cm="1">
        <f t="array" ref="C361">INDEX('Rate Change Impact'!B:B, ROUNDUP(ROWS('Rate Change Impact'!$2:397)/36,0))</f>
        <v>General</v>
      </c>
      <c r="D361" t="str" cm="1">
        <f t="array" ref="D361">INDEX('Rate Change Impact'!C:C, ROUNDUP(ROWS('Rate Change Impact'!$2:397)/36,0))</f>
        <v>Tenant</v>
      </c>
      <c r="E361" t="str" cm="1">
        <f t="array" ref="E361">INDEX('Rate Change Impact'!D:D, ROUNDUP(ROWS('Rate Change Impact'!$2:397)/36,0))</f>
        <v>CA</v>
      </c>
      <c r="F361" s="107" cm="1">
        <f t="array" ref="F361">INDEX('Rate Change Impact'!E:E, ROUNDUP(ROWS('Rate Change Impact'!$2:397)/36,0))</f>
        <v>45536</v>
      </c>
      <c r="G361" s="81" cm="1">
        <f t="array" ref="G361">INDEX('Rate Change Impact'!F:F, ROUNDUP(ROWS('Rate Change Impact'!$2:397)/36,0))</f>
        <v>227877324</v>
      </c>
      <c r="H361" s="81" cm="1">
        <f t="array" ref="H361">INDEX('Rate Change Impact'!G:G, ROUNDUP(ROWS('Rate Change Impact'!$2:397)/36,0))</f>
        <v>227877890</v>
      </c>
      <c r="I361" s="81" cm="1">
        <f t="array" ref="I361">INDEX('Rate Change Impact'!H:H, ROUNDUP(ROWS('Rate Change Impact'!$2:397)/36,0))</f>
        <v>566</v>
      </c>
      <c r="J361" s="95" cm="1">
        <f t="array" ref="J361">INDEX('Rate Change Impact'!I:I, ROUNDUP(ROWS('Rate Change Impact'!$2:397)/36,0))</f>
        <v>2.4837925514109601E-6</v>
      </c>
      <c r="K361" s="93">
        <f t="shared" si="67"/>
        <v>45900</v>
      </c>
      <c r="L361" s="94">
        <f t="shared" ca="1" si="68"/>
        <v>36</v>
      </c>
      <c r="M361" s="93">
        <f t="shared" ca="1" si="69"/>
        <v>46357</v>
      </c>
      <c r="N361">
        <f t="shared" ca="1" si="63"/>
        <v>2026</v>
      </c>
      <c r="O361">
        <f t="shared" ca="1" si="72"/>
        <v>12</v>
      </c>
      <c r="P361" s="74">
        <f t="shared" si="61"/>
        <v>47.166666666666664</v>
      </c>
      <c r="Q361" s="74">
        <f t="shared" si="62"/>
        <v>23.583333333333332</v>
      </c>
      <c r="R361">
        <f t="shared" ca="1" si="70"/>
        <v>0</v>
      </c>
      <c r="S361">
        <f t="shared" ca="1" si="64"/>
        <v>0</v>
      </c>
      <c r="T361">
        <f t="shared" ca="1" si="71"/>
        <v>12</v>
      </c>
      <c r="U361" s="73">
        <f t="shared" ca="1" si="65"/>
        <v>0</v>
      </c>
    </row>
    <row r="362" spans="1:21" x14ac:dyDescent="0.25">
      <c r="A362" s="106" t="str">
        <f t="shared" ca="1" si="66"/>
        <v>General_Tenant_2025_1</v>
      </c>
      <c r="B362" cm="1">
        <f t="array" ref="B362">INDEX('Rate Change Impact'!A:A, ROUNDUP(ROWS('Rate Change Impact'!$2:398)/36,0))</f>
        <v>11</v>
      </c>
      <c r="C362" t="str" cm="1">
        <f t="array" ref="C362">INDEX('Rate Change Impact'!B:B, ROUNDUP(ROWS('Rate Change Impact'!$2:398)/36,0))</f>
        <v>General</v>
      </c>
      <c r="D362" t="str" cm="1">
        <f t="array" ref="D362">INDEX('Rate Change Impact'!C:C, ROUNDUP(ROWS('Rate Change Impact'!$2:398)/36,0))</f>
        <v>Tenant</v>
      </c>
      <c r="E362" t="str" cm="1">
        <f t="array" ref="E362">INDEX('Rate Change Impact'!D:D, ROUNDUP(ROWS('Rate Change Impact'!$2:398)/36,0))</f>
        <v>CA</v>
      </c>
      <c r="F362" s="107" cm="1">
        <f t="array" ref="F362">INDEX('Rate Change Impact'!E:E, ROUNDUP(ROWS('Rate Change Impact'!$2:398)/36,0))</f>
        <v>45658</v>
      </c>
      <c r="G362" s="81" cm="1">
        <f t="array" ref="G362">INDEX('Rate Change Impact'!F:F, ROUNDUP(ROWS('Rate Change Impact'!$2:398)/36,0))</f>
        <v>227877890</v>
      </c>
      <c r="H362" s="81" cm="1">
        <f t="array" ref="H362">INDEX('Rate Change Impact'!G:G, ROUNDUP(ROWS('Rate Change Impact'!$2:398)/36,0))</f>
        <v>322675092.24000001</v>
      </c>
      <c r="I362" s="81" cm="1">
        <f t="array" ref="I362">INDEX('Rate Change Impact'!H:H, ROUNDUP(ROWS('Rate Change Impact'!$2:398)/36,0))</f>
        <v>94797202.24000001</v>
      </c>
      <c r="J362" s="95" cm="1">
        <f t="array" ref="J362">INDEX('Rate Change Impact'!I:I, ROUNDUP(ROWS('Rate Change Impact'!$2:398)/36,0))</f>
        <v>0.41599999999999998</v>
      </c>
      <c r="K362" s="93">
        <f t="shared" si="67"/>
        <v>46022</v>
      </c>
      <c r="L362" s="94">
        <f t="shared" ca="1" si="68"/>
        <v>1</v>
      </c>
      <c r="M362" s="93">
        <f t="shared" ca="1" si="69"/>
        <v>45658</v>
      </c>
      <c r="N362">
        <f t="shared" ca="1" si="63"/>
        <v>2025</v>
      </c>
      <c r="O362">
        <f t="shared" ca="1" si="72"/>
        <v>1</v>
      </c>
      <c r="P362" s="74">
        <f t="shared" si="61"/>
        <v>7899766.8533333344</v>
      </c>
      <c r="Q362" s="74">
        <f t="shared" si="62"/>
        <v>3949883.4266666672</v>
      </c>
      <c r="R362">
        <f t="shared" ca="1" si="70"/>
        <v>1</v>
      </c>
      <c r="S362">
        <f t="shared" ca="1" si="64"/>
        <v>1</v>
      </c>
      <c r="T362">
        <f t="shared" ca="1" si="71"/>
        <v>12</v>
      </c>
      <c r="U362" s="73">
        <f t="shared" ca="1" si="65"/>
        <v>7899766.8533333344</v>
      </c>
    </row>
    <row r="363" spans="1:21" x14ac:dyDescent="0.25">
      <c r="A363" s="106" t="str">
        <f t="shared" ca="1" si="66"/>
        <v>General_Tenant_2025_2</v>
      </c>
      <c r="B363" cm="1">
        <f t="array" ref="B363">INDEX('Rate Change Impact'!A:A, ROUNDUP(ROWS('Rate Change Impact'!$2:399)/36,0))</f>
        <v>11</v>
      </c>
      <c r="C363" t="str" cm="1">
        <f t="array" ref="C363">INDEX('Rate Change Impact'!B:B, ROUNDUP(ROWS('Rate Change Impact'!$2:399)/36,0))</f>
        <v>General</v>
      </c>
      <c r="D363" t="str" cm="1">
        <f t="array" ref="D363">INDEX('Rate Change Impact'!C:C, ROUNDUP(ROWS('Rate Change Impact'!$2:399)/36,0))</f>
        <v>Tenant</v>
      </c>
      <c r="E363" t="str" cm="1">
        <f t="array" ref="E363">INDEX('Rate Change Impact'!D:D, ROUNDUP(ROWS('Rate Change Impact'!$2:399)/36,0))</f>
        <v>CA</v>
      </c>
      <c r="F363" s="107" cm="1">
        <f t="array" ref="F363">INDEX('Rate Change Impact'!E:E, ROUNDUP(ROWS('Rate Change Impact'!$2:399)/36,0))</f>
        <v>45658</v>
      </c>
      <c r="G363" s="81" cm="1">
        <f t="array" ref="G363">INDEX('Rate Change Impact'!F:F, ROUNDUP(ROWS('Rate Change Impact'!$2:399)/36,0))</f>
        <v>227877890</v>
      </c>
      <c r="H363" s="81" cm="1">
        <f t="array" ref="H363">INDEX('Rate Change Impact'!G:G, ROUNDUP(ROWS('Rate Change Impact'!$2:399)/36,0))</f>
        <v>322675092.24000001</v>
      </c>
      <c r="I363" s="81" cm="1">
        <f t="array" ref="I363">INDEX('Rate Change Impact'!H:H, ROUNDUP(ROWS('Rate Change Impact'!$2:399)/36,0))</f>
        <v>94797202.24000001</v>
      </c>
      <c r="J363" s="95" cm="1">
        <f t="array" ref="J363">INDEX('Rate Change Impact'!I:I, ROUNDUP(ROWS('Rate Change Impact'!$2:399)/36,0))</f>
        <v>0.41599999999999998</v>
      </c>
      <c r="K363" s="93">
        <f t="shared" si="67"/>
        <v>46022</v>
      </c>
      <c r="L363" s="94">
        <f t="shared" ca="1" si="68"/>
        <v>2</v>
      </c>
      <c r="M363" s="93">
        <f t="shared" ca="1" si="69"/>
        <v>45689</v>
      </c>
      <c r="N363">
        <f t="shared" ca="1" si="63"/>
        <v>2025</v>
      </c>
      <c r="O363">
        <f t="shared" ca="1" si="72"/>
        <v>2</v>
      </c>
      <c r="P363" s="74">
        <f t="shared" si="61"/>
        <v>7899766.8533333344</v>
      </c>
      <c r="Q363" s="74">
        <f t="shared" si="62"/>
        <v>3949883.4266666672</v>
      </c>
      <c r="R363">
        <f t="shared" ca="1" si="70"/>
        <v>1</v>
      </c>
      <c r="S363">
        <f t="shared" ca="1" si="64"/>
        <v>2</v>
      </c>
      <c r="T363">
        <f t="shared" ca="1" si="71"/>
        <v>12</v>
      </c>
      <c r="U363" s="73">
        <f t="shared" ca="1" si="65"/>
        <v>7899766.8533333344</v>
      </c>
    </row>
    <row r="364" spans="1:21" x14ac:dyDescent="0.25">
      <c r="A364" s="106" t="str">
        <f t="shared" ca="1" si="66"/>
        <v>General_Tenant_2025_3</v>
      </c>
      <c r="B364" cm="1">
        <f t="array" ref="B364">INDEX('Rate Change Impact'!A:A, ROUNDUP(ROWS('Rate Change Impact'!$2:400)/36,0))</f>
        <v>11</v>
      </c>
      <c r="C364" t="str" cm="1">
        <f t="array" ref="C364">INDEX('Rate Change Impact'!B:B, ROUNDUP(ROWS('Rate Change Impact'!$2:400)/36,0))</f>
        <v>General</v>
      </c>
      <c r="D364" t="str" cm="1">
        <f t="array" ref="D364">INDEX('Rate Change Impact'!C:C, ROUNDUP(ROWS('Rate Change Impact'!$2:400)/36,0))</f>
        <v>Tenant</v>
      </c>
      <c r="E364" t="str" cm="1">
        <f t="array" ref="E364">INDEX('Rate Change Impact'!D:D, ROUNDUP(ROWS('Rate Change Impact'!$2:400)/36,0))</f>
        <v>CA</v>
      </c>
      <c r="F364" s="107" cm="1">
        <f t="array" ref="F364">INDEX('Rate Change Impact'!E:E, ROUNDUP(ROWS('Rate Change Impact'!$2:400)/36,0))</f>
        <v>45658</v>
      </c>
      <c r="G364" s="81" cm="1">
        <f t="array" ref="G364">INDEX('Rate Change Impact'!F:F, ROUNDUP(ROWS('Rate Change Impact'!$2:400)/36,0))</f>
        <v>227877890</v>
      </c>
      <c r="H364" s="81" cm="1">
        <f t="array" ref="H364">INDEX('Rate Change Impact'!G:G, ROUNDUP(ROWS('Rate Change Impact'!$2:400)/36,0))</f>
        <v>322675092.24000001</v>
      </c>
      <c r="I364" s="81" cm="1">
        <f t="array" ref="I364">INDEX('Rate Change Impact'!H:H, ROUNDUP(ROWS('Rate Change Impact'!$2:400)/36,0))</f>
        <v>94797202.24000001</v>
      </c>
      <c r="J364" s="95" cm="1">
        <f t="array" ref="J364">INDEX('Rate Change Impact'!I:I, ROUNDUP(ROWS('Rate Change Impact'!$2:400)/36,0))</f>
        <v>0.41599999999999998</v>
      </c>
      <c r="K364" s="93">
        <f t="shared" si="67"/>
        <v>46022</v>
      </c>
      <c r="L364" s="94">
        <f t="shared" ca="1" si="68"/>
        <v>3</v>
      </c>
      <c r="M364" s="93">
        <f t="shared" ca="1" si="69"/>
        <v>45717</v>
      </c>
      <c r="N364">
        <f t="shared" ca="1" si="63"/>
        <v>2025</v>
      </c>
      <c r="O364">
        <f t="shared" ca="1" si="72"/>
        <v>3</v>
      </c>
      <c r="P364" s="74">
        <f t="shared" si="61"/>
        <v>7899766.8533333344</v>
      </c>
      <c r="Q364" s="74">
        <f t="shared" si="62"/>
        <v>3949883.4266666672</v>
      </c>
      <c r="R364">
        <f t="shared" ca="1" si="70"/>
        <v>1</v>
      </c>
      <c r="S364">
        <f t="shared" ca="1" si="64"/>
        <v>3</v>
      </c>
      <c r="T364">
        <f t="shared" ca="1" si="71"/>
        <v>12</v>
      </c>
      <c r="U364" s="73">
        <f t="shared" ca="1" si="65"/>
        <v>7899766.8533333344</v>
      </c>
    </row>
    <row r="365" spans="1:21" x14ac:dyDescent="0.25">
      <c r="A365" s="106" t="str">
        <f t="shared" ca="1" si="66"/>
        <v>General_Tenant_2025_4</v>
      </c>
      <c r="B365" cm="1">
        <f t="array" ref="B365">INDEX('Rate Change Impact'!A:A, ROUNDUP(ROWS('Rate Change Impact'!$2:401)/36,0))</f>
        <v>11</v>
      </c>
      <c r="C365" t="str" cm="1">
        <f t="array" ref="C365">INDEX('Rate Change Impact'!B:B, ROUNDUP(ROWS('Rate Change Impact'!$2:401)/36,0))</f>
        <v>General</v>
      </c>
      <c r="D365" t="str" cm="1">
        <f t="array" ref="D365">INDEX('Rate Change Impact'!C:C, ROUNDUP(ROWS('Rate Change Impact'!$2:401)/36,0))</f>
        <v>Tenant</v>
      </c>
      <c r="E365" t="str" cm="1">
        <f t="array" ref="E365">INDEX('Rate Change Impact'!D:D, ROUNDUP(ROWS('Rate Change Impact'!$2:401)/36,0))</f>
        <v>CA</v>
      </c>
      <c r="F365" s="107" cm="1">
        <f t="array" ref="F365">INDEX('Rate Change Impact'!E:E, ROUNDUP(ROWS('Rate Change Impact'!$2:401)/36,0))</f>
        <v>45658</v>
      </c>
      <c r="G365" s="81" cm="1">
        <f t="array" ref="G365">INDEX('Rate Change Impact'!F:F, ROUNDUP(ROWS('Rate Change Impact'!$2:401)/36,0))</f>
        <v>227877890</v>
      </c>
      <c r="H365" s="81" cm="1">
        <f t="array" ref="H365">INDEX('Rate Change Impact'!G:G, ROUNDUP(ROWS('Rate Change Impact'!$2:401)/36,0))</f>
        <v>322675092.24000001</v>
      </c>
      <c r="I365" s="81" cm="1">
        <f t="array" ref="I365">INDEX('Rate Change Impact'!H:H, ROUNDUP(ROWS('Rate Change Impact'!$2:401)/36,0))</f>
        <v>94797202.24000001</v>
      </c>
      <c r="J365" s="95" cm="1">
        <f t="array" ref="J365">INDEX('Rate Change Impact'!I:I, ROUNDUP(ROWS('Rate Change Impact'!$2:401)/36,0))</f>
        <v>0.41599999999999998</v>
      </c>
      <c r="K365" s="93">
        <f t="shared" si="67"/>
        <v>46022</v>
      </c>
      <c r="L365" s="94">
        <f t="shared" ca="1" si="68"/>
        <v>4</v>
      </c>
      <c r="M365" s="93">
        <f t="shared" ca="1" si="69"/>
        <v>45748</v>
      </c>
      <c r="N365">
        <f t="shared" ca="1" si="63"/>
        <v>2025</v>
      </c>
      <c r="O365">
        <f t="shared" ca="1" si="72"/>
        <v>4</v>
      </c>
      <c r="P365" s="74">
        <f t="shared" si="61"/>
        <v>7899766.8533333344</v>
      </c>
      <c r="Q365" s="74">
        <f t="shared" si="62"/>
        <v>3949883.4266666672</v>
      </c>
      <c r="R365">
        <f t="shared" ca="1" si="70"/>
        <v>1</v>
      </c>
      <c r="S365">
        <f t="shared" ca="1" si="64"/>
        <v>4</v>
      </c>
      <c r="T365">
        <f t="shared" ca="1" si="71"/>
        <v>12</v>
      </c>
      <c r="U365" s="73">
        <f t="shared" ca="1" si="65"/>
        <v>7899766.8533333344</v>
      </c>
    </row>
    <row r="366" spans="1:21" x14ac:dyDescent="0.25">
      <c r="A366" s="106" t="str">
        <f t="shared" ca="1" si="66"/>
        <v>General_Tenant_2025_5</v>
      </c>
      <c r="B366" cm="1">
        <f t="array" ref="B366">INDEX('Rate Change Impact'!A:A, ROUNDUP(ROWS('Rate Change Impact'!$2:402)/36,0))</f>
        <v>11</v>
      </c>
      <c r="C366" t="str" cm="1">
        <f t="array" ref="C366">INDEX('Rate Change Impact'!B:B, ROUNDUP(ROWS('Rate Change Impact'!$2:402)/36,0))</f>
        <v>General</v>
      </c>
      <c r="D366" t="str" cm="1">
        <f t="array" ref="D366">INDEX('Rate Change Impact'!C:C, ROUNDUP(ROWS('Rate Change Impact'!$2:402)/36,0))</f>
        <v>Tenant</v>
      </c>
      <c r="E366" t="str" cm="1">
        <f t="array" ref="E366">INDEX('Rate Change Impact'!D:D, ROUNDUP(ROWS('Rate Change Impact'!$2:402)/36,0))</f>
        <v>CA</v>
      </c>
      <c r="F366" s="107" cm="1">
        <f t="array" ref="F366">INDEX('Rate Change Impact'!E:E, ROUNDUP(ROWS('Rate Change Impact'!$2:402)/36,0))</f>
        <v>45658</v>
      </c>
      <c r="G366" s="81" cm="1">
        <f t="array" ref="G366">INDEX('Rate Change Impact'!F:F, ROUNDUP(ROWS('Rate Change Impact'!$2:402)/36,0))</f>
        <v>227877890</v>
      </c>
      <c r="H366" s="81" cm="1">
        <f t="array" ref="H366">INDEX('Rate Change Impact'!G:G, ROUNDUP(ROWS('Rate Change Impact'!$2:402)/36,0))</f>
        <v>322675092.24000001</v>
      </c>
      <c r="I366" s="81" cm="1">
        <f t="array" ref="I366">INDEX('Rate Change Impact'!H:H, ROUNDUP(ROWS('Rate Change Impact'!$2:402)/36,0))</f>
        <v>94797202.24000001</v>
      </c>
      <c r="J366" s="95" cm="1">
        <f t="array" ref="J366">INDEX('Rate Change Impact'!I:I, ROUNDUP(ROWS('Rate Change Impact'!$2:402)/36,0))</f>
        <v>0.41599999999999998</v>
      </c>
      <c r="K366" s="93">
        <f t="shared" si="67"/>
        <v>46022</v>
      </c>
      <c r="L366" s="94">
        <f t="shared" ca="1" si="68"/>
        <v>5</v>
      </c>
      <c r="M366" s="93">
        <f t="shared" ca="1" si="69"/>
        <v>45778</v>
      </c>
      <c r="N366">
        <f t="shared" ca="1" si="63"/>
        <v>2025</v>
      </c>
      <c r="O366">
        <f t="shared" ca="1" si="72"/>
        <v>5</v>
      </c>
      <c r="P366" s="74">
        <f t="shared" si="61"/>
        <v>7899766.8533333344</v>
      </c>
      <c r="Q366" s="74">
        <f t="shared" si="62"/>
        <v>3949883.4266666672</v>
      </c>
      <c r="R366">
        <f t="shared" ca="1" si="70"/>
        <v>1</v>
      </c>
      <c r="S366">
        <f t="shared" ca="1" si="64"/>
        <v>5</v>
      </c>
      <c r="T366">
        <f t="shared" ca="1" si="71"/>
        <v>12</v>
      </c>
      <c r="U366" s="73">
        <f t="shared" ca="1" si="65"/>
        <v>7899766.8533333344</v>
      </c>
    </row>
    <row r="367" spans="1:21" x14ac:dyDescent="0.25">
      <c r="A367" s="106" t="str">
        <f t="shared" ca="1" si="66"/>
        <v>General_Tenant_2025_6</v>
      </c>
      <c r="B367" cm="1">
        <f t="array" ref="B367">INDEX('Rate Change Impact'!A:A, ROUNDUP(ROWS('Rate Change Impact'!$2:403)/36,0))</f>
        <v>11</v>
      </c>
      <c r="C367" t="str" cm="1">
        <f t="array" ref="C367">INDEX('Rate Change Impact'!B:B, ROUNDUP(ROWS('Rate Change Impact'!$2:403)/36,0))</f>
        <v>General</v>
      </c>
      <c r="D367" t="str" cm="1">
        <f t="array" ref="D367">INDEX('Rate Change Impact'!C:C, ROUNDUP(ROWS('Rate Change Impact'!$2:403)/36,0))</f>
        <v>Tenant</v>
      </c>
      <c r="E367" t="str" cm="1">
        <f t="array" ref="E367">INDEX('Rate Change Impact'!D:D, ROUNDUP(ROWS('Rate Change Impact'!$2:403)/36,0))</f>
        <v>CA</v>
      </c>
      <c r="F367" s="107" cm="1">
        <f t="array" ref="F367">INDEX('Rate Change Impact'!E:E, ROUNDUP(ROWS('Rate Change Impact'!$2:403)/36,0))</f>
        <v>45658</v>
      </c>
      <c r="G367" s="81" cm="1">
        <f t="array" ref="G367">INDEX('Rate Change Impact'!F:F, ROUNDUP(ROWS('Rate Change Impact'!$2:403)/36,0))</f>
        <v>227877890</v>
      </c>
      <c r="H367" s="81" cm="1">
        <f t="array" ref="H367">INDEX('Rate Change Impact'!G:G, ROUNDUP(ROWS('Rate Change Impact'!$2:403)/36,0))</f>
        <v>322675092.24000001</v>
      </c>
      <c r="I367" s="81" cm="1">
        <f t="array" ref="I367">INDEX('Rate Change Impact'!H:H, ROUNDUP(ROWS('Rate Change Impact'!$2:403)/36,0))</f>
        <v>94797202.24000001</v>
      </c>
      <c r="J367" s="95" cm="1">
        <f t="array" ref="J367">INDEX('Rate Change Impact'!I:I, ROUNDUP(ROWS('Rate Change Impact'!$2:403)/36,0))</f>
        <v>0.41599999999999998</v>
      </c>
      <c r="K367" s="93">
        <f t="shared" si="67"/>
        <v>46022</v>
      </c>
      <c r="L367" s="94">
        <f t="shared" ca="1" si="68"/>
        <v>6</v>
      </c>
      <c r="M367" s="93">
        <f t="shared" ca="1" si="69"/>
        <v>45809</v>
      </c>
      <c r="N367">
        <f t="shared" ca="1" si="63"/>
        <v>2025</v>
      </c>
      <c r="O367">
        <f t="shared" ca="1" si="72"/>
        <v>6</v>
      </c>
      <c r="P367" s="74">
        <f t="shared" si="61"/>
        <v>7899766.8533333344</v>
      </c>
      <c r="Q367" s="74">
        <f t="shared" si="62"/>
        <v>3949883.4266666672</v>
      </c>
      <c r="R367">
        <f t="shared" ca="1" si="70"/>
        <v>1</v>
      </c>
      <c r="S367">
        <f t="shared" ca="1" si="64"/>
        <v>6</v>
      </c>
      <c r="T367">
        <f t="shared" ca="1" si="71"/>
        <v>12</v>
      </c>
      <c r="U367" s="73">
        <f t="shared" ca="1" si="65"/>
        <v>7899766.8533333344</v>
      </c>
    </row>
    <row r="368" spans="1:21" x14ac:dyDescent="0.25">
      <c r="A368" s="106" t="str">
        <f t="shared" ca="1" si="66"/>
        <v>General_Tenant_2025_7</v>
      </c>
      <c r="B368" cm="1">
        <f t="array" ref="B368">INDEX('Rate Change Impact'!A:A, ROUNDUP(ROWS('Rate Change Impact'!$2:404)/36,0))</f>
        <v>11</v>
      </c>
      <c r="C368" t="str" cm="1">
        <f t="array" ref="C368">INDEX('Rate Change Impact'!B:B, ROUNDUP(ROWS('Rate Change Impact'!$2:404)/36,0))</f>
        <v>General</v>
      </c>
      <c r="D368" t="str" cm="1">
        <f t="array" ref="D368">INDEX('Rate Change Impact'!C:C, ROUNDUP(ROWS('Rate Change Impact'!$2:404)/36,0))</f>
        <v>Tenant</v>
      </c>
      <c r="E368" t="str" cm="1">
        <f t="array" ref="E368">INDEX('Rate Change Impact'!D:D, ROUNDUP(ROWS('Rate Change Impact'!$2:404)/36,0))</f>
        <v>CA</v>
      </c>
      <c r="F368" s="107" cm="1">
        <f t="array" ref="F368">INDEX('Rate Change Impact'!E:E, ROUNDUP(ROWS('Rate Change Impact'!$2:404)/36,0))</f>
        <v>45658</v>
      </c>
      <c r="G368" s="81" cm="1">
        <f t="array" ref="G368">INDEX('Rate Change Impact'!F:F, ROUNDUP(ROWS('Rate Change Impact'!$2:404)/36,0))</f>
        <v>227877890</v>
      </c>
      <c r="H368" s="81" cm="1">
        <f t="array" ref="H368">INDEX('Rate Change Impact'!G:G, ROUNDUP(ROWS('Rate Change Impact'!$2:404)/36,0))</f>
        <v>322675092.24000001</v>
      </c>
      <c r="I368" s="81" cm="1">
        <f t="array" ref="I368">INDEX('Rate Change Impact'!H:H, ROUNDUP(ROWS('Rate Change Impact'!$2:404)/36,0))</f>
        <v>94797202.24000001</v>
      </c>
      <c r="J368" s="95" cm="1">
        <f t="array" ref="J368">INDEX('Rate Change Impact'!I:I, ROUNDUP(ROWS('Rate Change Impact'!$2:404)/36,0))</f>
        <v>0.41599999999999998</v>
      </c>
      <c r="K368" s="93">
        <f t="shared" si="67"/>
        <v>46022</v>
      </c>
      <c r="L368" s="94">
        <f t="shared" ca="1" si="68"/>
        <v>7</v>
      </c>
      <c r="M368" s="93">
        <f t="shared" ca="1" si="69"/>
        <v>45839</v>
      </c>
      <c r="N368">
        <f t="shared" ca="1" si="63"/>
        <v>2025</v>
      </c>
      <c r="O368">
        <f t="shared" ca="1" si="72"/>
        <v>7</v>
      </c>
      <c r="P368" s="74">
        <f t="shared" si="61"/>
        <v>7899766.8533333344</v>
      </c>
      <c r="Q368" s="74">
        <f t="shared" si="62"/>
        <v>3949883.4266666672</v>
      </c>
      <c r="R368">
        <f t="shared" ca="1" si="70"/>
        <v>1</v>
      </c>
      <c r="S368">
        <f t="shared" ca="1" si="64"/>
        <v>7</v>
      </c>
      <c r="T368">
        <f t="shared" ca="1" si="71"/>
        <v>12</v>
      </c>
      <c r="U368" s="73">
        <f t="shared" ca="1" si="65"/>
        <v>7899766.8533333344</v>
      </c>
    </row>
    <row r="369" spans="1:21" x14ac:dyDescent="0.25">
      <c r="A369" s="106" t="str">
        <f t="shared" ca="1" si="66"/>
        <v>General_Tenant_2025_8</v>
      </c>
      <c r="B369" cm="1">
        <f t="array" ref="B369">INDEX('Rate Change Impact'!A:A, ROUNDUP(ROWS('Rate Change Impact'!$2:405)/36,0))</f>
        <v>11</v>
      </c>
      <c r="C369" t="str" cm="1">
        <f t="array" ref="C369">INDEX('Rate Change Impact'!B:B, ROUNDUP(ROWS('Rate Change Impact'!$2:405)/36,0))</f>
        <v>General</v>
      </c>
      <c r="D369" t="str" cm="1">
        <f t="array" ref="D369">INDEX('Rate Change Impact'!C:C, ROUNDUP(ROWS('Rate Change Impact'!$2:405)/36,0))</f>
        <v>Tenant</v>
      </c>
      <c r="E369" t="str" cm="1">
        <f t="array" ref="E369">INDEX('Rate Change Impact'!D:D, ROUNDUP(ROWS('Rate Change Impact'!$2:405)/36,0))</f>
        <v>CA</v>
      </c>
      <c r="F369" s="107" cm="1">
        <f t="array" ref="F369">INDEX('Rate Change Impact'!E:E, ROUNDUP(ROWS('Rate Change Impact'!$2:405)/36,0))</f>
        <v>45658</v>
      </c>
      <c r="G369" s="81" cm="1">
        <f t="array" ref="G369">INDEX('Rate Change Impact'!F:F, ROUNDUP(ROWS('Rate Change Impact'!$2:405)/36,0))</f>
        <v>227877890</v>
      </c>
      <c r="H369" s="81" cm="1">
        <f t="array" ref="H369">INDEX('Rate Change Impact'!G:G, ROUNDUP(ROWS('Rate Change Impact'!$2:405)/36,0))</f>
        <v>322675092.24000001</v>
      </c>
      <c r="I369" s="81" cm="1">
        <f t="array" ref="I369">INDEX('Rate Change Impact'!H:H, ROUNDUP(ROWS('Rate Change Impact'!$2:405)/36,0))</f>
        <v>94797202.24000001</v>
      </c>
      <c r="J369" s="95" cm="1">
        <f t="array" ref="J369">INDEX('Rate Change Impact'!I:I, ROUNDUP(ROWS('Rate Change Impact'!$2:405)/36,0))</f>
        <v>0.41599999999999998</v>
      </c>
      <c r="K369" s="93">
        <f t="shared" si="67"/>
        <v>46022</v>
      </c>
      <c r="L369" s="94">
        <f t="shared" ca="1" si="68"/>
        <v>8</v>
      </c>
      <c r="M369" s="93">
        <f t="shared" ca="1" si="69"/>
        <v>45870</v>
      </c>
      <c r="N369">
        <f t="shared" ca="1" si="63"/>
        <v>2025</v>
      </c>
      <c r="O369">
        <f t="shared" ca="1" si="72"/>
        <v>8</v>
      </c>
      <c r="P369" s="74">
        <f t="shared" si="61"/>
        <v>7899766.8533333344</v>
      </c>
      <c r="Q369" s="74">
        <f t="shared" si="62"/>
        <v>3949883.4266666672</v>
      </c>
      <c r="R369">
        <f t="shared" ca="1" si="70"/>
        <v>1</v>
      </c>
      <c r="S369">
        <f t="shared" ca="1" si="64"/>
        <v>8</v>
      </c>
      <c r="T369">
        <f t="shared" ca="1" si="71"/>
        <v>12</v>
      </c>
      <c r="U369" s="73">
        <f t="shared" ca="1" si="65"/>
        <v>7899766.8533333344</v>
      </c>
    </row>
    <row r="370" spans="1:21" x14ac:dyDescent="0.25">
      <c r="A370" s="106" t="str">
        <f t="shared" ca="1" si="66"/>
        <v>General_Tenant_2025_9</v>
      </c>
      <c r="B370" cm="1">
        <f t="array" ref="B370">INDEX('Rate Change Impact'!A:A, ROUNDUP(ROWS('Rate Change Impact'!$2:406)/36,0))</f>
        <v>11</v>
      </c>
      <c r="C370" t="str" cm="1">
        <f t="array" ref="C370">INDEX('Rate Change Impact'!B:B, ROUNDUP(ROWS('Rate Change Impact'!$2:406)/36,0))</f>
        <v>General</v>
      </c>
      <c r="D370" t="str" cm="1">
        <f t="array" ref="D370">INDEX('Rate Change Impact'!C:C, ROUNDUP(ROWS('Rate Change Impact'!$2:406)/36,0))</f>
        <v>Tenant</v>
      </c>
      <c r="E370" t="str" cm="1">
        <f t="array" ref="E370">INDEX('Rate Change Impact'!D:D, ROUNDUP(ROWS('Rate Change Impact'!$2:406)/36,0))</f>
        <v>CA</v>
      </c>
      <c r="F370" s="107" cm="1">
        <f t="array" ref="F370">INDEX('Rate Change Impact'!E:E, ROUNDUP(ROWS('Rate Change Impact'!$2:406)/36,0))</f>
        <v>45658</v>
      </c>
      <c r="G370" s="81" cm="1">
        <f t="array" ref="G370">INDEX('Rate Change Impact'!F:F, ROUNDUP(ROWS('Rate Change Impact'!$2:406)/36,0))</f>
        <v>227877890</v>
      </c>
      <c r="H370" s="81" cm="1">
        <f t="array" ref="H370">INDEX('Rate Change Impact'!G:G, ROUNDUP(ROWS('Rate Change Impact'!$2:406)/36,0))</f>
        <v>322675092.24000001</v>
      </c>
      <c r="I370" s="81" cm="1">
        <f t="array" ref="I370">INDEX('Rate Change Impact'!H:H, ROUNDUP(ROWS('Rate Change Impact'!$2:406)/36,0))</f>
        <v>94797202.24000001</v>
      </c>
      <c r="J370" s="95" cm="1">
        <f t="array" ref="J370">INDEX('Rate Change Impact'!I:I, ROUNDUP(ROWS('Rate Change Impact'!$2:406)/36,0))</f>
        <v>0.41599999999999998</v>
      </c>
      <c r="K370" s="93">
        <f t="shared" si="67"/>
        <v>46022</v>
      </c>
      <c r="L370" s="94">
        <f t="shared" ca="1" si="68"/>
        <v>9</v>
      </c>
      <c r="M370" s="93">
        <f t="shared" ca="1" si="69"/>
        <v>45901</v>
      </c>
      <c r="N370">
        <f t="shared" ca="1" si="63"/>
        <v>2025</v>
      </c>
      <c r="O370">
        <f t="shared" ca="1" si="72"/>
        <v>9</v>
      </c>
      <c r="P370" s="74">
        <f t="shared" si="61"/>
        <v>7899766.8533333344</v>
      </c>
      <c r="Q370" s="74">
        <f t="shared" si="62"/>
        <v>3949883.4266666672</v>
      </c>
      <c r="R370">
        <f t="shared" ca="1" si="70"/>
        <v>1</v>
      </c>
      <c r="S370">
        <f t="shared" ca="1" si="64"/>
        <v>9</v>
      </c>
      <c r="T370">
        <f t="shared" ca="1" si="71"/>
        <v>12</v>
      </c>
      <c r="U370" s="73">
        <f t="shared" ca="1" si="65"/>
        <v>7899766.8533333344</v>
      </c>
    </row>
    <row r="371" spans="1:21" x14ac:dyDescent="0.25">
      <c r="A371" s="106" t="str">
        <f t="shared" ca="1" si="66"/>
        <v>General_Tenant_2025_10</v>
      </c>
      <c r="B371" cm="1">
        <f t="array" ref="B371">INDEX('Rate Change Impact'!A:A, ROUNDUP(ROWS('Rate Change Impact'!$2:407)/36,0))</f>
        <v>11</v>
      </c>
      <c r="C371" t="str" cm="1">
        <f t="array" ref="C371">INDEX('Rate Change Impact'!B:B, ROUNDUP(ROWS('Rate Change Impact'!$2:407)/36,0))</f>
        <v>General</v>
      </c>
      <c r="D371" t="str" cm="1">
        <f t="array" ref="D371">INDEX('Rate Change Impact'!C:C, ROUNDUP(ROWS('Rate Change Impact'!$2:407)/36,0))</f>
        <v>Tenant</v>
      </c>
      <c r="E371" t="str" cm="1">
        <f t="array" ref="E371">INDEX('Rate Change Impact'!D:D, ROUNDUP(ROWS('Rate Change Impact'!$2:407)/36,0))</f>
        <v>CA</v>
      </c>
      <c r="F371" s="107" cm="1">
        <f t="array" ref="F371">INDEX('Rate Change Impact'!E:E, ROUNDUP(ROWS('Rate Change Impact'!$2:407)/36,0))</f>
        <v>45658</v>
      </c>
      <c r="G371" s="81" cm="1">
        <f t="array" ref="G371">INDEX('Rate Change Impact'!F:F, ROUNDUP(ROWS('Rate Change Impact'!$2:407)/36,0))</f>
        <v>227877890</v>
      </c>
      <c r="H371" s="81" cm="1">
        <f t="array" ref="H371">INDEX('Rate Change Impact'!G:G, ROUNDUP(ROWS('Rate Change Impact'!$2:407)/36,0))</f>
        <v>322675092.24000001</v>
      </c>
      <c r="I371" s="81" cm="1">
        <f t="array" ref="I371">INDEX('Rate Change Impact'!H:H, ROUNDUP(ROWS('Rate Change Impact'!$2:407)/36,0))</f>
        <v>94797202.24000001</v>
      </c>
      <c r="J371" s="95" cm="1">
        <f t="array" ref="J371">INDEX('Rate Change Impact'!I:I, ROUNDUP(ROWS('Rate Change Impact'!$2:407)/36,0))</f>
        <v>0.41599999999999998</v>
      </c>
      <c r="K371" s="93">
        <f t="shared" si="67"/>
        <v>46022</v>
      </c>
      <c r="L371" s="94">
        <f t="shared" ca="1" si="68"/>
        <v>10</v>
      </c>
      <c r="M371" s="93">
        <f t="shared" ca="1" si="69"/>
        <v>45931</v>
      </c>
      <c r="N371">
        <f t="shared" ca="1" si="63"/>
        <v>2025</v>
      </c>
      <c r="O371">
        <f t="shared" ca="1" si="72"/>
        <v>10</v>
      </c>
      <c r="P371" s="74">
        <f t="shared" si="61"/>
        <v>7899766.8533333344</v>
      </c>
      <c r="Q371" s="74">
        <f t="shared" si="62"/>
        <v>3949883.4266666672</v>
      </c>
      <c r="R371">
        <f t="shared" ca="1" si="70"/>
        <v>1</v>
      </c>
      <c r="S371">
        <f t="shared" ca="1" si="64"/>
        <v>10</v>
      </c>
      <c r="T371">
        <f t="shared" ca="1" si="71"/>
        <v>12</v>
      </c>
      <c r="U371" s="73">
        <f t="shared" ca="1" si="65"/>
        <v>7899766.8533333344</v>
      </c>
    </row>
    <row r="372" spans="1:21" x14ac:dyDescent="0.25">
      <c r="A372" s="106" t="str">
        <f t="shared" ca="1" si="66"/>
        <v>General_Tenant_2025_11</v>
      </c>
      <c r="B372" cm="1">
        <f t="array" ref="B372">INDEX('Rate Change Impact'!A:A, ROUNDUP(ROWS('Rate Change Impact'!$2:408)/36,0))</f>
        <v>11</v>
      </c>
      <c r="C372" t="str" cm="1">
        <f t="array" ref="C372">INDEX('Rate Change Impact'!B:B, ROUNDUP(ROWS('Rate Change Impact'!$2:408)/36,0))</f>
        <v>General</v>
      </c>
      <c r="D372" t="str" cm="1">
        <f t="array" ref="D372">INDEX('Rate Change Impact'!C:C, ROUNDUP(ROWS('Rate Change Impact'!$2:408)/36,0))</f>
        <v>Tenant</v>
      </c>
      <c r="E372" t="str" cm="1">
        <f t="array" ref="E372">INDEX('Rate Change Impact'!D:D, ROUNDUP(ROWS('Rate Change Impact'!$2:408)/36,0))</f>
        <v>CA</v>
      </c>
      <c r="F372" s="107" cm="1">
        <f t="array" ref="F372">INDEX('Rate Change Impact'!E:E, ROUNDUP(ROWS('Rate Change Impact'!$2:408)/36,0))</f>
        <v>45658</v>
      </c>
      <c r="G372" s="81" cm="1">
        <f t="array" ref="G372">INDEX('Rate Change Impact'!F:F, ROUNDUP(ROWS('Rate Change Impact'!$2:408)/36,0))</f>
        <v>227877890</v>
      </c>
      <c r="H372" s="81" cm="1">
        <f t="array" ref="H372">INDEX('Rate Change Impact'!G:G, ROUNDUP(ROWS('Rate Change Impact'!$2:408)/36,0))</f>
        <v>322675092.24000001</v>
      </c>
      <c r="I372" s="81" cm="1">
        <f t="array" ref="I372">INDEX('Rate Change Impact'!H:H, ROUNDUP(ROWS('Rate Change Impact'!$2:408)/36,0))</f>
        <v>94797202.24000001</v>
      </c>
      <c r="J372" s="95" cm="1">
        <f t="array" ref="J372">INDEX('Rate Change Impact'!I:I, ROUNDUP(ROWS('Rate Change Impact'!$2:408)/36,0))</f>
        <v>0.41599999999999998</v>
      </c>
      <c r="K372" s="93">
        <f t="shared" si="67"/>
        <v>46022</v>
      </c>
      <c r="L372" s="94">
        <f t="shared" ca="1" si="68"/>
        <v>11</v>
      </c>
      <c r="M372" s="93">
        <f t="shared" ca="1" si="69"/>
        <v>45962</v>
      </c>
      <c r="N372">
        <f t="shared" ca="1" si="63"/>
        <v>2025</v>
      </c>
      <c r="O372">
        <f t="shared" ca="1" si="72"/>
        <v>11</v>
      </c>
      <c r="P372" s="74">
        <f t="shared" si="61"/>
        <v>7899766.8533333344</v>
      </c>
      <c r="Q372" s="74">
        <f t="shared" si="62"/>
        <v>3949883.4266666672</v>
      </c>
      <c r="R372">
        <f t="shared" ca="1" si="70"/>
        <v>1</v>
      </c>
      <c r="S372">
        <f t="shared" ca="1" si="64"/>
        <v>11</v>
      </c>
      <c r="T372">
        <f t="shared" ca="1" si="71"/>
        <v>12</v>
      </c>
      <c r="U372" s="73">
        <f t="shared" ca="1" si="65"/>
        <v>7899766.8533333344</v>
      </c>
    </row>
    <row r="373" spans="1:21" x14ac:dyDescent="0.25">
      <c r="A373" s="106" t="str">
        <f t="shared" ca="1" si="66"/>
        <v>General_Tenant_2025_12</v>
      </c>
      <c r="B373" cm="1">
        <f t="array" ref="B373">INDEX('Rate Change Impact'!A:A, ROUNDUP(ROWS('Rate Change Impact'!$2:409)/36,0))</f>
        <v>11</v>
      </c>
      <c r="C373" t="str" cm="1">
        <f t="array" ref="C373">INDEX('Rate Change Impact'!B:B, ROUNDUP(ROWS('Rate Change Impact'!$2:409)/36,0))</f>
        <v>General</v>
      </c>
      <c r="D373" t="str" cm="1">
        <f t="array" ref="D373">INDEX('Rate Change Impact'!C:C, ROUNDUP(ROWS('Rate Change Impact'!$2:409)/36,0))</f>
        <v>Tenant</v>
      </c>
      <c r="E373" t="str" cm="1">
        <f t="array" ref="E373">INDEX('Rate Change Impact'!D:D, ROUNDUP(ROWS('Rate Change Impact'!$2:409)/36,0))</f>
        <v>CA</v>
      </c>
      <c r="F373" s="107" cm="1">
        <f t="array" ref="F373">INDEX('Rate Change Impact'!E:E, ROUNDUP(ROWS('Rate Change Impact'!$2:409)/36,0))</f>
        <v>45658</v>
      </c>
      <c r="G373" s="81" cm="1">
        <f t="array" ref="G373">INDEX('Rate Change Impact'!F:F, ROUNDUP(ROWS('Rate Change Impact'!$2:409)/36,0))</f>
        <v>227877890</v>
      </c>
      <c r="H373" s="81" cm="1">
        <f t="array" ref="H373">INDEX('Rate Change Impact'!G:G, ROUNDUP(ROWS('Rate Change Impact'!$2:409)/36,0))</f>
        <v>322675092.24000001</v>
      </c>
      <c r="I373" s="81" cm="1">
        <f t="array" ref="I373">INDEX('Rate Change Impact'!H:H, ROUNDUP(ROWS('Rate Change Impact'!$2:409)/36,0))</f>
        <v>94797202.24000001</v>
      </c>
      <c r="J373" s="95" cm="1">
        <f t="array" ref="J373">INDEX('Rate Change Impact'!I:I, ROUNDUP(ROWS('Rate Change Impact'!$2:409)/36,0))</f>
        <v>0.41599999999999998</v>
      </c>
      <c r="K373" s="93">
        <f t="shared" si="67"/>
        <v>46022</v>
      </c>
      <c r="L373" s="94">
        <f t="shared" ca="1" si="68"/>
        <v>12</v>
      </c>
      <c r="M373" s="93">
        <f t="shared" ca="1" si="69"/>
        <v>45992</v>
      </c>
      <c r="N373">
        <f t="shared" ca="1" si="63"/>
        <v>2025</v>
      </c>
      <c r="O373">
        <f t="shared" ca="1" si="72"/>
        <v>12</v>
      </c>
      <c r="P373" s="74">
        <f t="shared" si="61"/>
        <v>7899766.8533333344</v>
      </c>
      <c r="Q373" s="74">
        <f t="shared" si="62"/>
        <v>3949883.4266666672</v>
      </c>
      <c r="R373">
        <f t="shared" ca="1" si="70"/>
        <v>1</v>
      </c>
      <c r="S373">
        <f t="shared" ca="1" si="64"/>
        <v>12</v>
      </c>
      <c r="T373">
        <f t="shared" ca="1" si="71"/>
        <v>12</v>
      </c>
      <c r="U373" s="73">
        <f t="shared" ca="1" si="65"/>
        <v>7899766.8533333344</v>
      </c>
    </row>
    <row r="374" spans="1:21" x14ac:dyDescent="0.25">
      <c r="A374" s="106" t="str">
        <f t="shared" ca="1" si="66"/>
        <v>General_Tenant_2026_1</v>
      </c>
      <c r="B374" cm="1">
        <f t="array" ref="B374">INDEX('Rate Change Impact'!A:A, ROUNDUP(ROWS('Rate Change Impact'!$2:410)/36,0))</f>
        <v>11</v>
      </c>
      <c r="C374" t="str" cm="1">
        <f t="array" ref="C374">INDEX('Rate Change Impact'!B:B, ROUNDUP(ROWS('Rate Change Impact'!$2:410)/36,0))</f>
        <v>General</v>
      </c>
      <c r="D374" t="str" cm="1">
        <f t="array" ref="D374">INDEX('Rate Change Impact'!C:C, ROUNDUP(ROWS('Rate Change Impact'!$2:410)/36,0))</f>
        <v>Tenant</v>
      </c>
      <c r="E374" t="str" cm="1">
        <f t="array" ref="E374">INDEX('Rate Change Impact'!D:D, ROUNDUP(ROWS('Rate Change Impact'!$2:410)/36,0))</f>
        <v>CA</v>
      </c>
      <c r="F374" s="107" cm="1">
        <f t="array" ref="F374">INDEX('Rate Change Impact'!E:E, ROUNDUP(ROWS('Rate Change Impact'!$2:410)/36,0))</f>
        <v>45658</v>
      </c>
      <c r="G374" s="81" cm="1">
        <f t="array" ref="G374">INDEX('Rate Change Impact'!F:F, ROUNDUP(ROWS('Rate Change Impact'!$2:410)/36,0))</f>
        <v>227877890</v>
      </c>
      <c r="H374" s="81" cm="1">
        <f t="array" ref="H374">INDEX('Rate Change Impact'!G:G, ROUNDUP(ROWS('Rate Change Impact'!$2:410)/36,0))</f>
        <v>322675092.24000001</v>
      </c>
      <c r="I374" s="81" cm="1">
        <f t="array" ref="I374">INDEX('Rate Change Impact'!H:H, ROUNDUP(ROWS('Rate Change Impact'!$2:410)/36,0))</f>
        <v>94797202.24000001</v>
      </c>
      <c r="J374" s="95" cm="1">
        <f t="array" ref="J374">INDEX('Rate Change Impact'!I:I, ROUNDUP(ROWS('Rate Change Impact'!$2:410)/36,0))</f>
        <v>0.41599999999999998</v>
      </c>
      <c r="K374" s="93">
        <f t="shared" si="67"/>
        <v>46022</v>
      </c>
      <c r="L374" s="94">
        <f t="shared" ca="1" si="68"/>
        <v>13</v>
      </c>
      <c r="M374" s="93">
        <f t="shared" ca="1" si="69"/>
        <v>46023</v>
      </c>
      <c r="N374">
        <f t="shared" ca="1" si="63"/>
        <v>2026</v>
      </c>
      <c r="O374">
        <f t="shared" ca="1" si="72"/>
        <v>1</v>
      </c>
      <c r="P374" s="74">
        <f t="shared" si="61"/>
        <v>7899766.8533333344</v>
      </c>
      <c r="Q374" s="74">
        <f t="shared" si="62"/>
        <v>3949883.4266666672</v>
      </c>
      <c r="R374">
        <f t="shared" ca="1" si="70"/>
        <v>0</v>
      </c>
      <c r="S374">
        <f t="shared" ca="1" si="64"/>
        <v>0</v>
      </c>
      <c r="T374">
        <f t="shared" ca="1" si="71"/>
        <v>12</v>
      </c>
      <c r="U374" s="73">
        <f t="shared" ca="1" si="65"/>
        <v>0</v>
      </c>
    </row>
    <row r="375" spans="1:21" x14ac:dyDescent="0.25">
      <c r="A375" s="106" t="str">
        <f t="shared" ca="1" si="66"/>
        <v>General_Tenant_2026_2</v>
      </c>
      <c r="B375" cm="1">
        <f t="array" ref="B375">INDEX('Rate Change Impact'!A:A, ROUNDUP(ROWS('Rate Change Impact'!$2:411)/36,0))</f>
        <v>11</v>
      </c>
      <c r="C375" t="str" cm="1">
        <f t="array" ref="C375">INDEX('Rate Change Impact'!B:B, ROUNDUP(ROWS('Rate Change Impact'!$2:411)/36,0))</f>
        <v>General</v>
      </c>
      <c r="D375" t="str" cm="1">
        <f t="array" ref="D375">INDEX('Rate Change Impact'!C:C, ROUNDUP(ROWS('Rate Change Impact'!$2:411)/36,0))</f>
        <v>Tenant</v>
      </c>
      <c r="E375" t="str" cm="1">
        <f t="array" ref="E375">INDEX('Rate Change Impact'!D:D, ROUNDUP(ROWS('Rate Change Impact'!$2:411)/36,0))</f>
        <v>CA</v>
      </c>
      <c r="F375" s="107" cm="1">
        <f t="array" ref="F375">INDEX('Rate Change Impact'!E:E, ROUNDUP(ROWS('Rate Change Impact'!$2:411)/36,0))</f>
        <v>45658</v>
      </c>
      <c r="G375" s="81" cm="1">
        <f t="array" ref="G375">INDEX('Rate Change Impact'!F:F, ROUNDUP(ROWS('Rate Change Impact'!$2:411)/36,0))</f>
        <v>227877890</v>
      </c>
      <c r="H375" s="81" cm="1">
        <f t="array" ref="H375">INDEX('Rate Change Impact'!G:G, ROUNDUP(ROWS('Rate Change Impact'!$2:411)/36,0))</f>
        <v>322675092.24000001</v>
      </c>
      <c r="I375" s="81" cm="1">
        <f t="array" ref="I375">INDEX('Rate Change Impact'!H:H, ROUNDUP(ROWS('Rate Change Impact'!$2:411)/36,0))</f>
        <v>94797202.24000001</v>
      </c>
      <c r="J375" s="95" cm="1">
        <f t="array" ref="J375">INDEX('Rate Change Impact'!I:I, ROUNDUP(ROWS('Rate Change Impact'!$2:411)/36,0))</f>
        <v>0.41599999999999998</v>
      </c>
      <c r="K375" s="93">
        <f t="shared" si="67"/>
        <v>46022</v>
      </c>
      <c r="L375" s="94">
        <f t="shared" ca="1" si="68"/>
        <v>14</v>
      </c>
      <c r="M375" s="93">
        <f t="shared" ca="1" si="69"/>
        <v>46054</v>
      </c>
      <c r="N375">
        <f t="shared" ca="1" si="63"/>
        <v>2026</v>
      </c>
      <c r="O375">
        <f t="shared" ca="1" si="72"/>
        <v>2</v>
      </c>
      <c r="P375" s="74">
        <f t="shared" si="61"/>
        <v>7899766.8533333344</v>
      </c>
      <c r="Q375" s="74">
        <f t="shared" si="62"/>
        <v>3949883.4266666672</v>
      </c>
      <c r="R375">
        <f t="shared" ca="1" si="70"/>
        <v>0</v>
      </c>
      <c r="S375">
        <f t="shared" ca="1" si="64"/>
        <v>0</v>
      </c>
      <c r="T375">
        <f t="shared" ca="1" si="71"/>
        <v>12</v>
      </c>
      <c r="U375" s="73">
        <f t="shared" ca="1" si="65"/>
        <v>0</v>
      </c>
    </row>
    <row r="376" spans="1:21" x14ac:dyDescent="0.25">
      <c r="A376" s="106" t="str">
        <f t="shared" ca="1" si="66"/>
        <v>General_Tenant_2026_3</v>
      </c>
      <c r="B376" cm="1">
        <f t="array" ref="B376">INDEX('Rate Change Impact'!A:A, ROUNDUP(ROWS('Rate Change Impact'!$2:412)/36,0))</f>
        <v>11</v>
      </c>
      <c r="C376" t="str" cm="1">
        <f t="array" ref="C376">INDEX('Rate Change Impact'!B:B, ROUNDUP(ROWS('Rate Change Impact'!$2:412)/36,0))</f>
        <v>General</v>
      </c>
      <c r="D376" t="str" cm="1">
        <f t="array" ref="D376">INDEX('Rate Change Impact'!C:C, ROUNDUP(ROWS('Rate Change Impact'!$2:412)/36,0))</f>
        <v>Tenant</v>
      </c>
      <c r="E376" t="str" cm="1">
        <f t="array" ref="E376">INDEX('Rate Change Impact'!D:D, ROUNDUP(ROWS('Rate Change Impact'!$2:412)/36,0))</f>
        <v>CA</v>
      </c>
      <c r="F376" s="107" cm="1">
        <f t="array" ref="F376">INDEX('Rate Change Impact'!E:E, ROUNDUP(ROWS('Rate Change Impact'!$2:412)/36,0))</f>
        <v>45658</v>
      </c>
      <c r="G376" s="81" cm="1">
        <f t="array" ref="G376">INDEX('Rate Change Impact'!F:F, ROUNDUP(ROWS('Rate Change Impact'!$2:412)/36,0))</f>
        <v>227877890</v>
      </c>
      <c r="H376" s="81" cm="1">
        <f t="array" ref="H376">INDEX('Rate Change Impact'!G:G, ROUNDUP(ROWS('Rate Change Impact'!$2:412)/36,0))</f>
        <v>322675092.24000001</v>
      </c>
      <c r="I376" s="81" cm="1">
        <f t="array" ref="I376">INDEX('Rate Change Impact'!H:H, ROUNDUP(ROWS('Rate Change Impact'!$2:412)/36,0))</f>
        <v>94797202.24000001</v>
      </c>
      <c r="J376" s="95" cm="1">
        <f t="array" ref="J376">INDEX('Rate Change Impact'!I:I, ROUNDUP(ROWS('Rate Change Impact'!$2:412)/36,0))</f>
        <v>0.41599999999999998</v>
      </c>
      <c r="K376" s="93">
        <f t="shared" si="67"/>
        <v>46022</v>
      </c>
      <c r="L376" s="94">
        <f t="shared" ca="1" si="68"/>
        <v>15</v>
      </c>
      <c r="M376" s="93">
        <f t="shared" ca="1" si="69"/>
        <v>46082</v>
      </c>
      <c r="N376">
        <f t="shared" ca="1" si="63"/>
        <v>2026</v>
      </c>
      <c r="O376">
        <f t="shared" ca="1" si="72"/>
        <v>3</v>
      </c>
      <c r="P376" s="74">
        <f t="shared" si="61"/>
        <v>7899766.8533333344</v>
      </c>
      <c r="Q376" s="74">
        <f t="shared" si="62"/>
        <v>3949883.4266666672</v>
      </c>
      <c r="R376">
        <f t="shared" ca="1" si="70"/>
        <v>0</v>
      </c>
      <c r="S376">
        <f t="shared" ca="1" si="64"/>
        <v>0</v>
      </c>
      <c r="T376">
        <f t="shared" ca="1" si="71"/>
        <v>12</v>
      </c>
      <c r="U376" s="73">
        <f t="shared" ca="1" si="65"/>
        <v>0</v>
      </c>
    </row>
    <row r="377" spans="1:21" x14ac:dyDescent="0.25">
      <c r="A377" s="106" t="str">
        <f t="shared" ca="1" si="66"/>
        <v>General_Tenant_2026_4</v>
      </c>
      <c r="B377" cm="1">
        <f t="array" ref="B377">INDEX('Rate Change Impact'!A:A, ROUNDUP(ROWS('Rate Change Impact'!$2:413)/36,0))</f>
        <v>11</v>
      </c>
      <c r="C377" t="str" cm="1">
        <f t="array" ref="C377">INDEX('Rate Change Impact'!B:B, ROUNDUP(ROWS('Rate Change Impact'!$2:413)/36,0))</f>
        <v>General</v>
      </c>
      <c r="D377" t="str" cm="1">
        <f t="array" ref="D377">INDEX('Rate Change Impact'!C:C, ROUNDUP(ROWS('Rate Change Impact'!$2:413)/36,0))</f>
        <v>Tenant</v>
      </c>
      <c r="E377" t="str" cm="1">
        <f t="array" ref="E377">INDEX('Rate Change Impact'!D:D, ROUNDUP(ROWS('Rate Change Impact'!$2:413)/36,0))</f>
        <v>CA</v>
      </c>
      <c r="F377" s="107" cm="1">
        <f t="array" ref="F377">INDEX('Rate Change Impact'!E:E, ROUNDUP(ROWS('Rate Change Impact'!$2:413)/36,0))</f>
        <v>45658</v>
      </c>
      <c r="G377" s="81" cm="1">
        <f t="array" ref="G377">INDEX('Rate Change Impact'!F:F, ROUNDUP(ROWS('Rate Change Impact'!$2:413)/36,0))</f>
        <v>227877890</v>
      </c>
      <c r="H377" s="81" cm="1">
        <f t="array" ref="H377">INDEX('Rate Change Impact'!G:G, ROUNDUP(ROWS('Rate Change Impact'!$2:413)/36,0))</f>
        <v>322675092.24000001</v>
      </c>
      <c r="I377" s="81" cm="1">
        <f t="array" ref="I377">INDEX('Rate Change Impact'!H:H, ROUNDUP(ROWS('Rate Change Impact'!$2:413)/36,0))</f>
        <v>94797202.24000001</v>
      </c>
      <c r="J377" s="95" cm="1">
        <f t="array" ref="J377">INDEX('Rate Change Impact'!I:I, ROUNDUP(ROWS('Rate Change Impact'!$2:413)/36,0))</f>
        <v>0.41599999999999998</v>
      </c>
      <c r="K377" s="93">
        <f t="shared" si="67"/>
        <v>46022</v>
      </c>
      <c r="L377" s="94">
        <f t="shared" ca="1" si="68"/>
        <v>16</v>
      </c>
      <c r="M377" s="93">
        <f t="shared" ca="1" si="69"/>
        <v>46113</v>
      </c>
      <c r="N377">
        <f t="shared" ca="1" si="63"/>
        <v>2026</v>
      </c>
      <c r="O377">
        <f t="shared" ca="1" si="72"/>
        <v>4</v>
      </c>
      <c r="P377" s="74">
        <f t="shared" ref="P377:P440" si="73">I377/12</f>
        <v>7899766.8533333344</v>
      </c>
      <c r="Q377" s="74">
        <f t="shared" ref="Q377:Q440" si="74">I377/24</f>
        <v>3949883.4266666672</v>
      </c>
      <c r="R377">
        <f t="shared" ca="1" si="70"/>
        <v>0</v>
      </c>
      <c r="S377">
        <f t="shared" ca="1" si="64"/>
        <v>0</v>
      </c>
      <c r="T377">
        <f t="shared" ca="1" si="71"/>
        <v>12</v>
      </c>
      <c r="U377" s="73">
        <f t="shared" ca="1" si="65"/>
        <v>0</v>
      </c>
    </row>
    <row r="378" spans="1:21" x14ac:dyDescent="0.25">
      <c r="A378" s="106" t="str">
        <f t="shared" ca="1" si="66"/>
        <v>General_Tenant_2026_5</v>
      </c>
      <c r="B378" cm="1">
        <f t="array" ref="B378">INDEX('Rate Change Impact'!A:A, ROUNDUP(ROWS('Rate Change Impact'!$2:414)/36,0))</f>
        <v>11</v>
      </c>
      <c r="C378" t="str" cm="1">
        <f t="array" ref="C378">INDEX('Rate Change Impact'!B:B, ROUNDUP(ROWS('Rate Change Impact'!$2:414)/36,0))</f>
        <v>General</v>
      </c>
      <c r="D378" t="str" cm="1">
        <f t="array" ref="D378">INDEX('Rate Change Impact'!C:C, ROUNDUP(ROWS('Rate Change Impact'!$2:414)/36,0))</f>
        <v>Tenant</v>
      </c>
      <c r="E378" t="str" cm="1">
        <f t="array" ref="E378">INDEX('Rate Change Impact'!D:D, ROUNDUP(ROWS('Rate Change Impact'!$2:414)/36,0))</f>
        <v>CA</v>
      </c>
      <c r="F378" s="107" cm="1">
        <f t="array" ref="F378">INDEX('Rate Change Impact'!E:E, ROUNDUP(ROWS('Rate Change Impact'!$2:414)/36,0))</f>
        <v>45658</v>
      </c>
      <c r="G378" s="81" cm="1">
        <f t="array" ref="G378">INDEX('Rate Change Impact'!F:F, ROUNDUP(ROWS('Rate Change Impact'!$2:414)/36,0))</f>
        <v>227877890</v>
      </c>
      <c r="H378" s="81" cm="1">
        <f t="array" ref="H378">INDEX('Rate Change Impact'!G:G, ROUNDUP(ROWS('Rate Change Impact'!$2:414)/36,0))</f>
        <v>322675092.24000001</v>
      </c>
      <c r="I378" s="81" cm="1">
        <f t="array" ref="I378">INDEX('Rate Change Impact'!H:H, ROUNDUP(ROWS('Rate Change Impact'!$2:414)/36,0))</f>
        <v>94797202.24000001</v>
      </c>
      <c r="J378" s="95" cm="1">
        <f t="array" ref="J378">INDEX('Rate Change Impact'!I:I, ROUNDUP(ROWS('Rate Change Impact'!$2:414)/36,0))</f>
        <v>0.41599999999999998</v>
      </c>
      <c r="K378" s="93">
        <f t="shared" si="67"/>
        <v>46022</v>
      </c>
      <c r="L378" s="94">
        <f t="shared" ca="1" si="68"/>
        <v>17</v>
      </c>
      <c r="M378" s="93">
        <f t="shared" ca="1" si="69"/>
        <v>46143</v>
      </c>
      <c r="N378">
        <f t="shared" ref="N378:N441" ca="1" si="75">YEAR(M378)</f>
        <v>2026</v>
      </c>
      <c r="O378">
        <f t="shared" ca="1" si="72"/>
        <v>5</v>
      </c>
      <c r="P378" s="74">
        <f t="shared" si="73"/>
        <v>7899766.8533333344</v>
      </c>
      <c r="Q378" s="74">
        <f t="shared" si="74"/>
        <v>3949883.4266666672</v>
      </c>
      <c r="R378">
        <f t="shared" ca="1" si="70"/>
        <v>0</v>
      </c>
      <c r="S378">
        <f t="shared" ref="S378:S441" ca="1" si="76">IF(R378=0,0,R378+S377)</f>
        <v>0</v>
      </c>
      <c r="T378">
        <f t="shared" ca="1" si="71"/>
        <v>12</v>
      </c>
      <c r="U378" s="73">
        <f t="shared" ref="U378:U441" ca="1" si="77">IF(S378=0,0,IF(AND(T378=13,OR(S378=1,S378=13)),Q378,P378))</f>
        <v>0</v>
      </c>
    </row>
    <row r="379" spans="1:21" x14ac:dyDescent="0.25">
      <c r="A379" s="106" t="str">
        <f t="shared" ca="1" si="66"/>
        <v>General_Tenant_2026_6</v>
      </c>
      <c r="B379" cm="1">
        <f t="array" ref="B379">INDEX('Rate Change Impact'!A:A, ROUNDUP(ROWS('Rate Change Impact'!$2:415)/36,0))</f>
        <v>11</v>
      </c>
      <c r="C379" t="str" cm="1">
        <f t="array" ref="C379">INDEX('Rate Change Impact'!B:B, ROUNDUP(ROWS('Rate Change Impact'!$2:415)/36,0))</f>
        <v>General</v>
      </c>
      <c r="D379" t="str" cm="1">
        <f t="array" ref="D379">INDEX('Rate Change Impact'!C:C, ROUNDUP(ROWS('Rate Change Impact'!$2:415)/36,0))</f>
        <v>Tenant</v>
      </c>
      <c r="E379" t="str" cm="1">
        <f t="array" ref="E379">INDEX('Rate Change Impact'!D:D, ROUNDUP(ROWS('Rate Change Impact'!$2:415)/36,0))</f>
        <v>CA</v>
      </c>
      <c r="F379" s="107" cm="1">
        <f t="array" ref="F379">INDEX('Rate Change Impact'!E:E, ROUNDUP(ROWS('Rate Change Impact'!$2:415)/36,0))</f>
        <v>45658</v>
      </c>
      <c r="G379" s="81" cm="1">
        <f t="array" ref="G379">INDEX('Rate Change Impact'!F:F, ROUNDUP(ROWS('Rate Change Impact'!$2:415)/36,0))</f>
        <v>227877890</v>
      </c>
      <c r="H379" s="81" cm="1">
        <f t="array" ref="H379">INDEX('Rate Change Impact'!G:G, ROUNDUP(ROWS('Rate Change Impact'!$2:415)/36,0))</f>
        <v>322675092.24000001</v>
      </c>
      <c r="I379" s="81" cm="1">
        <f t="array" ref="I379">INDEX('Rate Change Impact'!H:H, ROUNDUP(ROWS('Rate Change Impact'!$2:415)/36,0))</f>
        <v>94797202.24000001</v>
      </c>
      <c r="J379" s="95" cm="1">
        <f t="array" ref="J379">INDEX('Rate Change Impact'!I:I, ROUNDUP(ROWS('Rate Change Impact'!$2:415)/36,0))</f>
        <v>0.41599999999999998</v>
      </c>
      <c r="K379" s="93">
        <f t="shared" si="67"/>
        <v>46022</v>
      </c>
      <c r="L379" s="94">
        <f t="shared" ca="1" si="68"/>
        <v>18</v>
      </c>
      <c r="M379" s="93">
        <f t="shared" ca="1" si="69"/>
        <v>46174</v>
      </c>
      <c r="N379">
        <f t="shared" ca="1" si="75"/>
        <v>2026</v>
      </c>
      <c r="O379">
        <f t="shared" ca="1" si="72"/>
        <v>6</v>
      </c>
      <c r="P379" s="74">
        <f t="shared" si="73"/>
        <v>7899766.8533333344</v>
      </c>
      <c r="Q379" s="74">
        <f t="shared" si="74"/>
        <v>3949883.4266666672</v>
      </c>
      <c r="R379">
        <f t="shared" ca="1" si="70"/>
        <v>0</v>
      </c>
      <c r="S379">
        <f t="shared" ca="1" si="76"/>
        <v>0</v>
      </c>
      <c r="T379">
        <f t="shared" ca="1" si="71"/>
        <v>12</v>
      </c>
      <c r="U379" s="73">
        <f t="shared" ca="1" si="77"/>
        <v>0</v>
      </c>
    </row>
    <row r="380" spans="1:21" x14ac:dyDescent="0.25">
      <c r="A380" s="106" t="str">
        <f t="shared" ca="1" si="66"/>
        <v>General_Tenant_2026_7</v>
      </c>
      <c r="B380" cm="1">
        <f t="array" ref="B380">INDEX('Rate Change Impact'!A:A, ROUNDUP(ROWS('Rate Change Impact'!$2:416)/36,0))</f>
        <v>11</v>
      </c>
      <c r="C380" t="str" cm="1">
        <f t="array" ref="C380">INDEX('Rate Change Impact'!B:B, ROUNDUP(ROWS('Rate Change Impact'!$2:416)/36,0))</f>
        <v>General</v>
      </c>
      <c r="D380" t="str" cm="1">
        <f t="array" ref="D380">INDEX('Rate Change Impact'!C:C, ROUNDUP(ROWS('Rate Change Impact'!$2:416)/36,0))</f>
        <v>Tenant</v>
      </c>
      <c r="E380" t="str" cm="1">
        <f t="array" ref="E380">INDEX('Rate Change Impact'!D:D, ROUNDUP(ROWS('Rate Change Impact'!$2:416)/36,0))</f>
        <v>CA</v>
      </c>
      <c r="F380" s="107" cm="1">
        <f t="array" ref="F380">INDEX('Rate Change Impact'!E:E, ROUNDUP(ROWS('Rate Change Impact'!$2:416)/36,0))</f>
        <v>45658</v>
      </c>
      <c r="G380" s="81" cm="1">
        <f t="array" ref="G380">INDEX('Rate Change Impact'!F:F, ROUNDUP(ROWS('Rate Change Impact'!$2:416)/36,0))</f>
        <v>227877890</v>
      </c>
      <c r="H380" s="81" cm="1">
        <f t="array" ref="H380">INDEX('Rate Change Impact'!G:G, ROUNDUP(ROWS('Rate Change Impact'!$2:416)/36,0))</f>
        <v>322675092.24000001</v>
      </c>
      <c r="I380" s="81" cm="1">
        <f t="array" ref="I380">INDEX('Rate Change Impact'!H:H, ROUNDUP(ROWS('Rate Change Impact'!$2:416)/36,0))</f>
        <v>94797202.24000001</v>
      </c>
      <c r="J380" s="95" cm="1">
        <f t="array" ref="J380">INDEX('Rate Change Impact'!I:I, ROUNDUP(ROWS('Rate Change Impact'!$2:416)/36,0))</f>
        <v>0.41599999999999998</v>
      </c>
      <c r="K380" s="93">
        <f t="shared" si="67"/>
        <v>46022</v>
      </c>
      <c r="L380" s="94">
        <f t="shared" ca="1" si="68"/>
        <v>19</v>
      </c>
      <c r="M380" s="93">
        <f t="shared" ca="1" si="69"/>
        <v>46204</v>
      </c>
      <c r="N380">
        <f t="shared" ca="1" si="75"/>
        <v>2026</v>
      </c>
      <c r="O380">
        <f t="shared" ca="1" si="72"/>
        <v>7</v>
      </c>
      <c r="P380" s="74">
        <f t="shared" si="73"/>
        <v>7899766.8533333344</v>
      </c>
      <c r="Q380" s="74">
        <f t="shared" si="74"/>
        <v>3949883.4266666672</v>
      </c>
      <c r="R380">
        <f t="shared" ca="1" si="70"/>
        <v>0</v>
      </c>
      <c r="S380">
        <f t="shared" ca="1" si="76"/>
        <v>0</v>
      </c>
      <c r="T380">
        <f t="shared" ca="1" si="71"/>
        <v>12</v>
      </c>
      <c r="U380" s="73">
        <f t="shared" ca="1" si="77"/>
        <v>0</v>
      </c>
    </row>
    <row r="381" spans="1:21" x14ac:dyDescent="0.25">
      <c r="A381" s="106" t="str">
        <f t="shared" ca="1" si="66"/>
        <v>General_Tenant_2026_8</v>
      </c>
      <c r="B381" cm="1">
        <f t="array" ref="B381">INDEX('Rate Change Impact'!A:A, ROUNDUP(ROWS('Rate Change Impact'!$2:417)/36,0))</f>
        <v>11</v>
      </c>
      <c r="C381" t="str" cm="1">
        <f t="array" ref="C381">INDEX('Rate Change Impact'!B:B, ROUNDUP(ROWS('Rate Change Impact'!$2:417)/36,0))</f>
        <v>General</v>
      </c>
      <c r="D381" t="str" cm="1">
        <f t="array" ref="D381">INDEX('Rate Change Impact'!C:C, ROUNDUP(ROWS('Rate Change Impact'!$2:417)/36,0))</f>
        <v>Tenant</v>
      </c>
      <c r="E381" t="str" cm="1">
        <f t="array" ref="E381">INDEX('Rate Change Impact'!D:D, ROUNDUP(ROWS('Rate Change Impact'!$2:417)/36,0))</f>
        <v>CA</v>
      </c>
      <c r="F381" s="107" cm="1">
        <f t="array" ref="F381">INDEX('Rate Change Impact'!E:E, ROUNDUP(ROWS('Rate Change Impact'!$2:417)/36,0))</f>
        <v>45658</v>
      </c>
      <c r="G381" s="81" cm="1">
        <f t="array" ref="G381">INDEX('Rate Change Impact'!F:F, ROUNDUP(ROWS('Rate Change Impact'!$2:417)/36,0))</f>
        <v>227877890</v>
      </c>
      <c r="H381" s="81" cm="1">
        <f t="array" ref="H381">INDEX('Rate Change Impact'!G:G, ROUNDUP(ROWS('Rate Change Impact'!$2:417)/36,0))</f>
        <v>322675092.24000001</v>
      </c>
      <c r="I381" s="81" cm="1">
        <f t="array" ref="I381">INDEX('Rate Change Impact'!H:H, ROUNDUP(ROWS('Rate Change Impact'!$2:417)/36,0))</f>
        <v>94797202.24000001</v>
      </c>
      <c r="J381" s="95" cm="1">
        <f t="array" ref="J381">INDEX('Rate Change Impact'!I:I, ROUNDUP(ROWS('Rate Change Impact'!$2:417)/36,0))</f>
        <v>0.41599999999999998</v>
      </c>
      <c r="K381" s="93">
        <f t="shared" si="67"/>
        <v>46022</v>
      </c>
      <c r="L381" s="94">
        <f t="shared" ca="1" si="68"/>
        <v>20</v>
      </c>
      <c r="M381" s="93">
        <f t="shared" ca="1" si="69"/>
        <v>46235</v>
      </c>
      <c r="N381">
        <f t="shared" ca="1" si="75"/>
        <v>2026</v>
      </c>
      <c r="O381">
        <f t="shared" ca="1" si="72"/>
        <v>8</v>
      </c>
      <c r="P381" s="74">
        <f t="shared" si="73"/>
        <v>7899766.8533333344</v>
      </c>
      <c r="Q381" s="74">
        <f t="shared" si="74"/>
        <v>3949883.4266666672</v>
      </c>
      <c r="R381">
        <f t="shared" ca="1" si="70"/>
        <v>0</v>
      </c>
      <c r="S381">
        <f t="shared" ca="1" si="76"/>
        <v>0</v>
      </c>
      <c r="T381">
        <f t="shared" ca="1" si="71"/>
        <v>12</v>
      </c>
      <c r="U381" s="73">
        <f t="shared" ca="1" si="77"/>
        <v>0</v>
      </c>
    </row>
    <row r="382" spans="1:21" x14ac:dyDescent="0.25">
      <c r="A382" s="106" t="str">
        <f t="shared" ca="1" si="66"/>
        <v>General_Tenant_2026_9</v>
      </c>
      <c r="B382" cm="1">
        <f t="array" ref="B382">INDEX('Rate Change Impact'!A:A, ROUNDUP(ROWS('Rate Change Impact'!$2:418)/36,0))</f>
        <v>11</v>
      </c>
      <c r="C382" t="str" cm="1">
        <f t="array" ref="C382">INDEX('Rate Change Impact'!B:B, ROUNDUP(ROWS('Rate Change Impact'!$2:418)/36,0))</f>
        <v>General</v>
      </c>
      <c r="D382" t="str" cm="1">
        <f t="array" ref="D382">INDEX('Rate Change Impact'!C:C, ROUNDUP(ROWS('Rate Change Impact'!$2:418)/36,0))</f>
        <v>Tenant</v>
      </c>
      <c r="E382" t="str" cm="1">
        <f t="array" ref="E382">INDEX('Rate Change Impact'!D:D, ROUNDUP(ROWS('Rate Change Impact'!$2:418)/36,0))</f>
        <v>CA</v>
      </c>
      <c r="F382" s="107" cm="1">
        <f t="array" ref="F382">INDEX('Rate Change Impact'!E:E, ROUNDUP(ROWS('Rate Change Impact'!$2:418)/36,0))</f>
        <v>45658</v>
      </c>
      <c r="G382" s="81" cm="1">
        <f t="array" ref="G382">INDEX('Rate Change Impact'!F:F, ROUNDUP(ROWS('Rate Change Impact'!$2:418)/36,0))</f>
        <v>227877890</v>
      </c>
      <c r="H382" s="81" cm="1">
        <f t="array" ref="H382">INDEX('Rate Change Impact'!G:G, ROUNDUP(ROWS('Rate Change Impact'!$2:418)/36,0))</f>
        <v>322675092.24000001</v>
      </c>
      <c r="I382" s="81" cm="1">
        <f t="array" ref="I382">INDEX('Rate Change Impact'!H:H, ROUNDUP(ROWS('Rate Change Impact'!$2:418)/36,0))</f>
        <v>94797202.24000001</v>
      </c>
      <c r="J382" s="95" cm="1">
        <f t="array" ref="J382">INDEX('Rate Change Impact'!I:I, ROUNDUP(ROWS('Rate Change Impact'!$2:418)/36,0))</f>
        <v>0.41599999999999998</v>
      </c>
      <c r="K382" s="93">
        <f t="shared" si="67"/>
        <v>46022</v>
      </c>
      <c r="L382" s="94">
        <f t="shared" ca="1" si="68"/>
        <v>21</v>
      </c>
      <c r="M382" s="93">
        <f t="shared" ca="1" si="69"/>
        <v>46266</v>
      </c>
      <c r="N382">
        <f t="shared" ca="1" si="75"/>
        <v>2026</v>
      </c>
      <c r="O382">
        <f t="shared" ca="1" si="72"/>
        <v>9</v>
      </c>
      <c r="P382" s="74">
        <f t="shared" si="73"/>
        <v>7899766.8533333344</v>
      </c>
      <c r="Q382" s="74">
        <f t="shared" si="74"/>
        <v>3949883.4266666672</v>
      </c>
      <c r="R382">
        <f t="shared" ca="1" si="70"/>
        <v>0</v>
      </c>
      <c r="S382">
        <f t="shared" ca="1" si="76"/>
        <v>0</v>
      </c>
      <c r="T382">
        <f t="shared" ca="1" si="71"/>
        <v>12</v>
      </c>
      <c r="U382" s="73">
        <f t="shared" ca="1" si="77"/>
        <v>0</v>
      </c>
    </row>
    <row r="383" spans="1:21" x14ac:dyDescent="0.25">
      <c r="A383" s="106" t="str">
        <f t="shared" ca="1" si="66"/>
        <v>General_Tenant_2026_10</v>
      </c>
      <c r="B383" cm="1">
        <f t="array" ref="B383">INDEX('Rate Change Impact'!A:A, ROUNDUP(ROWS('Rate Change Impact'!$2:419)/36,0))</f>
        <v>11</v>
      </c>
      <c r="C383" t="str" cm="1">
        <f t="array" ref="C383">INDEX('Rate Change Impact'!B:B, ROUNDUP(ROWS('Rate Change Impact'!$2:419)/36,0))</f>
        <v>General</v>
      </c>
      <c r="D383" t="str" cm="1">
        <f t="array" ref="D383">INDEX('Rate Change Impact'!C:C, ROUNDUP(ROWS('Rate Change Impact'!$2:419)/36,0))</f>
        <v>Tenant</v>
      </c>
      <c r="E383" t="str" cm="1">
        <f t="array" ref="E383">INDEX('Rate Change Impact'!D:D, ROUNDUP(ROWS('Rate Change Impact'!$2:419)/36,0))</f>
        <v>CA</v>
      </c>
      <c r="F383" s="107" cm="1">
        <f t="array" ref="F383">INDEX('Rate Change Impact'!E:E, ROUNDUP(ROWS('Rate Change Impact'!$2:419)/36,0))</f>
        <v>45658</v>
      </c>
      <c r="G383" s="81" cm="1">
        <f t="array" ref="G383">INDEX('Rate Change Impact'!F:F, ROUNDUP(ROWS('Rate Change Impact'!$2:419)/36,0))</f>
        <v>227877890</v>
      </c>
      <c r="H383" s="81" cm="1">
        <f t="array" ref="H383">INDEX('Rate Change Impact'!G:G, ROUNDUP(ROWS('Rate Change Impact'!$2:419)/36,0))</f>
        <v>322675092.24000001</v>
      </c>
      <c r="I383" s="81" cm="1">
        <f t="array" ref="I383">INDEX('Rate Change Impact'!H:H, ROUNDUP(ROWS('Rate Change Impact'!$2:419)/36,0))</f>
        <v>94797202.24000001</v>
      </c>
      <c r="J383" s="95" cm="1">
        <f t="array" ref="J383">INDEX('Rate Change Impact'!I:I, ROUNDUP(ROWS('Rate Change Impact'!$2:419)/36,0))</f>
        <v>0.41599999999999998</v>
      </c>
      <c r="K383" s="93">
        <f t="shared" si="67"/>
        <v>46022</v>
      </c>
      <c r="L383" s="94">
        <f t="shared" ca="1" si="68"/>
        <v>22</v>
      </c>
      <c r="M383" s="93">
        <f t="shared" ca="1" si="69"/>
        <v>46296</v>
      </c>
      <c r="N383">
        <f t="shared" ca="1" si="75"/>
        <v>2026</v>
      </c>
      <c r="O383">
        <f t="shared" ca="1" si="72"/>
        <v>10</v>
      </c>
      <c r="P383" s="74">
        <f t="shared" si="73"/>
        <v>7899766.8533333344</v>
      </c>
      <c r="Q383" s="74">
        <f t="shared" si="74"/>
        <v>3949883.4266666672</v>
      </c>
      <c r="R383">
        <f t="shared" ca="1" si="70"/>
        <v>0</v>
      </c>
      <c r="S383">
        <f t="shared" ca="1" si="76"/>
        <v>0</v>
      </c>
      <c r="T383">
        <f t="shared" ca="1" si="71"/>
        <v>12</v>
      </c>
      <c r="U383" s="73">
        <f t="shared" ca="1" si="77"/>
        <v>0</v>
      </c>
    </row>
    <row r="384" spans="1:21" x14ac:dyDescent="0.25">
      <c r="A384" s="106" t="str">
        <f t="shared" ca="1" si="66"/>
        <v>General_Tenant_2026_11</v>
      </c>
      <c r="B384" cm="1">
        <f t="array" ref="B384">INDEX('Rate Change Impact'!A:A, ROUNDUP(ROWS('Rate Change Impact'!$2:420)/36,0))</f>
        <v>11</v>
      </c>
      <c r="C384" t="str" cm="1">
        <f t="array" ref="C384">INDEX('Rate Change Impact'!B:B, ROUNDUP(ROWS('Rate Change Impact'!$2:420)/36,0))</f>
        <v>General</v>
      </c>
      <c r="D384" t="str" cm="1">
        <f t="array" ref="D384">INDEX('Rate Change Impact'!C:C, ROUNDUP(ROWS('Rate Change Impact'!$2:420)/36,0))</f>
        <v>Tenant</v>
      </c>
      <c r="E384" t="str" cm="1">
        <f t="array" ref="E384">INDEX('Rate Change Impact'!D:D, ROUNDUP(ROWS('Rate Change Impact'!$2:420)/36,0))</f>
        <v>CA</v>
      </c>
      <c r="F384" s="107" cm="1">
        <f t="array" ref="F384">INDEX('Rate Change Impact'!E:E, ROUNDUP(ROWS('Rate Change Impact'!$2:420)/36,0))</f>
        <v>45658</v>
      </c>
      <c r="G384" s="81" cm="1">
        <f t="array" ref="G384">INDEX('Rate Change Impact'!F:F, ROUNDUP(ROWS('Rate Change Impact'!$2:420)/36,0))</f>
        <v>227877890</v>
      </c>
      <c r="H384" s="81" cm="1">
        <f t="array" ref="H384">INDEX('Rate Change Impact'!G:G, ROUNDUP(ROWS('Rate Change Impact'!$2:420)/36,0))</f>
        <v>322675092.24000001</v>
      </c>
      <c r="I384" s="81" cm="1">
        <f t="array" ref="I384">INDEX('Rate Change Impact'!H:H, ROUNDUP(ROWS('Rate Change Impact'!$2:420)/36,0))</f>
        <v>94797202.24000001</v>
      </c>
      <c r="J384" s="95" cm="1">
        <f t="array" ref="J384">INDEX('Rate Change Impact'!I:I, ROUNDUP(ROWS('Rate Change Impact'!$2:420)/36,0))</f>
        <v>0.41599999999999998</v>
      </c>
      <c r="K384" s="93">
        <f t="shared" si="67"/>
        <v>46022</v>
      </c>
      <c r="L384" s="94">
        <f t="shared" ca="1" si="68"/>
        <v>23</v>
      </c>
      <c r="M384" s="93">
        <f t="shared" ca="1" si="69"/>
        <v>46327</v>
      </c>
      <c r="N384">
        <f t="shared" ca="1" si="75"/>
        <v>2026</v>
      </c>
      <c r="O384">
        <f t="shared" ca="1" si="72"/>
        <v>11</v>
      </c>
      <c r="P384" s="74">
        <f t="shared" si="73"/>
        <v>7899766.8533333344</v>
      </c>
      <c r="Q384" s="74">
        <f t="shared" si="74"/>
        <v>3949883.4266666672</v>
      </c>
      <c r="R384">
        <f t="shared" ca="1" si="70"/>
        <v>0</v>
      </c>
      <c r="S384">
        <f t="shared" ca="1" si="76"/>
        <v>0</v>
      </c>
      <c r="T384">
        <f t="shared" ca="1" si="71"/>
        <v>12</v>
      </c>
      <c r="U384" s="73">
        <f t="shared" ca="1" si="77"/>
        <v>0</v>
      </c>
    </row>
    <row r="385" spans="1:21" x14ac:dyDescent="0.25">
      <c r="A385" s="106" t="str">
        <f t="shared" ca="1" si="66"/>
        <v>General_Tenant_2026_12</v>
      </c>
      <c r="B385" cm="1">
        <f t="array" ref="B385">INDEX('Rate Change Impact'!A:A, ROUNDUP(ROWS('Rate Change Impact'!$2:421)/36,0))</f>
        <v>11</v>
      </c>
      <c r="C385" t="str" cm="1">
        <f t="array" ref="C385">INDEX('Rate Change Impact'!B:B, ROUNDUP(ROWS('Rate Change Impact'!$2:421)/36,0))</f>
        <v>General</v>
      </c>
      <c r="D385" t="str" cm="1">
        <f t="array" ref="D385">INDEX('Rate Change Impact'!C:C, ROUNDUP(ROWS('Rate Change Impact'!$2:421)/36,0))</f>
        <v>Tenant</v>
      </c>
      <c r="E385" t="str" cm="1">
        <f t="array" ref="E385">INDEX('Rate Change Impact'!D:D, ROUNDUP(ROWS('Rate Change Impact'!$2:421)/36,0))</f>
        <v>CA</v>
      </c>
      <c r="F385" s="107" cm="1">
        <f t="array" ref="F385">INDEX('Rate Change Impact'!E:E, ROUNDUP(ROWS('Rate Change Impact'!$2:421)/36,0))</f>
        <v>45658</v>
      </c>
      <c r="G385" s="81" cm="1">
        <f t="array" ref="G385">INDEX('Rate Change Impact'!F:F, ROUNDUP(ROWS('Rate Change Impact'!$2:421)/36,0))</f>
        <v>227877890</v>
      </c>
      <c r="H385" s="81" cm="1">
        <f t="array" ref="H385">INDEX('Rate Change Impact'!G:G, ROUNDUP(ROWS('Rate Change Impact'!$2:421)/36,0))</f>
        <v>322675092.24000001</v>
      </c>
      <c r="I385" s="81" cm="1">
        <f t="array" ref="I385">INDEX('Rate Change Impact'!H:H, ROUNDUP(ROWS('Rate Change Impact'!$2:421)/36,0))</f>
        <v>94797202.24000001</v>
      </c>
      <c r="J385" s="95" cm="1">
        <f t="array" ref="J385">INDEX('Rate Change Impact'!I:I, ROUNDUP(ROWS('Rate Change Impact'!$2:421)/36,0))</f>
        <v>0.41599999999999998</v>
      </c>
      <c r="K385" s="93">
        <f t="shared" si="67"/>
        <v>46022</v>
      </c>
      <c r="L385" s="94">
        <f t="shared" ca="1" si="68"/>
        <v>24</v>
      </c>
      <c r="M385" s="93">
        <f t="shared" ca="1" si="69"/>
        <v>46357</v>
      </c>
      <c r="N385">
        <f t="shared" ca="1" si="75"/>
        <v>2026</v>
      </c>
      <c r="O385">
        <f t="shared" ca="1" si="72"/>
        <v>12</v>
      </c>
      <c r="P385" s="74">
        <f t="shared" si="73"/>
        <v>7899766.8533333344</v>
      </c>
      <c r="Q385" s="74">
        <f t="shared" si="74"/>
        <v>3949883.4266666672</v>
      </c>
      <c r="R385">
        <f t="shared" ca="1" si="70"/>
        <v>0</v>
      </c>
      <c r="S385">
        <f t="shared" ca="1" si="76"/>
        <v>0</v>
      </c>
      <c r="T385">
        <f t="shared" ca="1" si="71"/>
        <v>12</v>
      </c>
      <c r="U385" s="73">
        <f t="shared" ca="1" si="77"/>
        <v>0</v>
      </c>
    </row>
    <row r="386" spans="1:21" x14ac:dyDescent="0.25">
      <c r="A386" s="106" t="str">
        <f t="shared" ref="A386:A449" ca="1" si="78">C386&amp;"_"&amp;D386&amp;"_"&amp;N386&amp;"_"&amp;O386</f>
        <v>General_Tenant_2027_1</v>
      </c>
      <c r="B386" cm="1">
        <f t="array" ref="B386">INDEX('Rate Change Impact'!A:A, ROUNDUP(ROWS('Rate Change Impact'!$2:422)/36,0))</f>
        <v>11</v>
      </c>
      <c r="C386" t="str" cm="1">
        <f t="array" ref="C386">INDEX('Rate Change Impact'!B:B, ROUNDUP(ROWS('Rate Change Impact'!$2:422)/36,0))</f>
        <v>General</v>
      </c>
      <c r="D386" t="str" cm="1">
        <f t="array" ref="D386">INDEX('Rate Change Impact'!C:C, ROUNDUP(ROWS('Rate Change Impact'!$2:422)/36,0))</f>
        <v>Tenant</v>
      </c>
      <c r="E386" t="str" cm="1">
        <f t="array" ref="E386">INDEX('Rate Change Impact'!D:D, ROUNDUP(ROWS('Rate Change Impact'!$2:422)/36,0))</f>
        <v>CA</v>
      </c>
      <c r="F386" s="107" cm="1">
        <f t="array" ref="F386">INDEX('Rate Change Impact'!E:E, ROUNDUP(ROWS('Rate Change Impact'!$2:422)/36,0))</f>
        <v>45658</v>
      </c>
      <c r="G386" s="81" cm="1">
        <f t="array" ref="G386">INDEX('Rate Change Impact'!F:F, ROUNDUP(ROWS('Rate Change Impact'!$2:422)/36,0))</f>
        <v>227877890</v>
      </c>
      <c r="H386" s="81" cm="1">
        <f t="array" ref="H386">INDEX('Rate Change Impact'!G:G, ROUNDUP(ROWS('Rate Change Impact'!$2:422)/36,0))</f>
        <v>322675092.24000001</v>
      </c>
      <c r="I386" s="81" cm="1">
        <f t="array" ref="I386">INDEX('Rate Change Impact'!H:H, ROUNDUP(ROWS('Rate Change Impact'!$2:422)/36,0))</f>
        <v>94797202.24000001</v>
      </c>
      <c r="J386" s="95" cm="1">
        <f t="array" ref="J386">INDEX('Rate Change Impact'!I:I, ROUNDUP(ROWS('Rate Change Impact'!$2:422)/36,0))</f>
        <v>0.41599999999999998</v>
      </c>
      <c r="K386" s="93">
        <f t="shared" ref="K386:K449" si="79">DATE(YEAR(F386)+1,MONTH(F386),DAY(F386)-1)</f>
        <v>46022</v>
      </c>
      <c r="L386" s="94">
        <f t="shared" ref="L386:L449" ca="1" si="80">IF(B386=OFFSET(B386,-1,0),L385+1,1)</f>
        <v>25</v>
      </c>
      <c r="M386" s="93">
        <f t="shared" ref="M386:M449" ca="1" si="81">DATE(YEAR(F386),L386,1)</f>
        <v>46388</v>
      </c>
      <c r="N386">
        <f t="shared" ca="1" si="75"/>
        <v>2027</v>
      </c>
      <c r="O386">
        <f t="shared" ca="1" si="72"/>
        <v>1</v>
      </c>
      <c r="P386" s="74">
        <f t="shared" si="73"/>
        <v>7899766.8533333344</v>
      </c>
      <c r="Q386" s="74">
        <f t="shared" si="74"/>
        <v>3949883.4266666672</v>
      </c>
      <c r="R386">
        <f t="shared" ref="R386:R449" ca="1" si="82">IF(AND(N386*100+O386&gt;=YEAR(F386)*100+MONTH(F386),N386*100+O386&lt;=YEAR(K386)*100+ MONTH(K386)),1,0)</f>
        <v>0</v>
      </c>
      <c r="S386">
        <f t="shared" ca="1" si="76"/>
        <v>0</v>
      </c>
      <c r="T386">
        <f t="shared" ref="T386:T449" ca="1" si="83">SUMIF($B$2:$B$1181,B386,$R$2:$R$1181)</f>
        <v>12</v>
      </c>
      <c r="U386" s="73">
        <f t="shared" ca="1" si="77"/>
        <v>0</v>
      </c>
    </row>
    <row r="387" spans="1:21" x14ac:dyDescent="0.25">
      <c r="A387" s="106" t="str">
        <f t="shared" ca="1" si="78"/>
        <v>General_Tenant_2027_2</v>
      </c>
      <c r="B387" cm="1">
        <f t="array" ref="B387">INDEX('Rate Change Impact'!A:A, ROUNDUP(ROWS('Rate Change Impact'!$2:423)/36,0))</f>
        <v>11</v>
      </c>
      <c r="C387" t="str" cm="1">
        <f t="array" ref="C387">INDEX('Rate Change Impact'!B:B, ROUNDUP(ROWS('Rate Change Impact'!$2:423)/36,0))</f>
        <v>General</v>
      </c>
      <c r="D387" t="str" cm="1">
        <f t="array" ref="D387">INDEX('Rate Change Impact'!C:C, ROUNDUP(ROWS('Rate Change Impact'!$2:423)/36,0))</f>
        <v>Tenant</v>
      </c>
      <c r="E387" t="str" cm="1">
        <f t="array" ref="E387">INDEX('Rate Change Impact'!D:D, ROUNDUP(ROWS('Rate Change Impact'!$2:423)/36,0))</f>
        <v>CA</v>
      </c>
      <c r="F387" s="107" cm="1">
        <f t="array" ref="F387">INDEX('Rate Change Impact'!E:E, ROUNDUP(ROWS('Rate Change Impact'!$2:423)/36,0))</f>
        <v>45658</v>
      </c>
      <c r="G387" s="81" cm="1">
        <f t="array" ref="G387">INDEX('Rate Change Impact'!F:F, ROUNDUP(ROWS('Rate Change Impact'!$2:423)/36,0))</f>
        <v>227877890</v>
      </c>
      <c r="H387" s="81" cm="1">
        <f t="array" ref="H387">INDEX('Rate Change Impact'!G:G, ROUNDUP(ROWS('Rate Change Impact'!$2:423)/36,0))</f>
        <v>322675092.24000001</v>
      </c>
      <c r="I387" s="81" cm="1">
        <f t="array" ref="I387">INDEX('Rate Change Impact'!H:H, ROUNDUP(ROWS('Rate Change Impact'!$2:423)/36,0))</f>
        <v>94797202.24000001</v>
      </c>
      <c r="J387" s="95" cm="1">
        <f t="array" ref="J387">INDEX('Rate Change Impact'!I:I, ROUNDUP(ROWS('Rate Change Impact'!$2:423)/36,0))</f>
        <v>0.41599999999999998</v>
      </c>
      <c r="K387" s="93">
        <f t="shared" si="79"/>
        <v>46022</v>
      </c>
      <c r="L387" s="94">
        <f t="shared" ca="1" si="80"/>
        <v>26</v>
      </c>
      <c r="M387" s="93">
        <f t="shared" ca="1" si="81"/>
        <v>46419</v>
      </c>
      <c r="N387">
        <f t="shared" ca="1" si="75"/>
        <v>2027</v>
      </c>
      <c r="O387">
        <f t="shared" ca="1" si="72"/>
        <v>2</v>
      </c>
      <c r="P387" s="74">
        <f t="shared" si="73"/>
        <v>7899766.8533333344</v>
      </c>
      <c r="Q387" s="74">
        <f t="shared" si="74"/>
        <v>3949883.4266666672</v>
      </c>
      <c r="R387">
        <f t="shared" ca="1" si="82"/>
        <v>0</v>
      </c>
      <c r="S387">
        <f t="shared" ca="1" si="76"/>
        <v>0</v>
      </c>
      <c r="T387">
        <f t="shared" ca="1" si="83"/>
        <v>12</v>
      </c>
      <c r="U387" s="73">
        <f t="shared" ca="1" si="77"/>
        <v>0</v>
      </c>
    </row>
    <row r="388" spans="1:21" x14ac:dyDescent="0.25">
      <c r="A388" s="106" t="str">
        <f t="shared" ca="1" si="78"/>
        <v>General_Tenant_2027_3</v>
      </c>
      <c r="B388" cm="1">
        <f t="array" ref="B388">INDEX('Rate Change Impact'!A:A, ROUNDUP(ROWS('Rate Change Impact'!$2:424)/36,0))</f>
        <v>11</v>
      </c>
      <c r="C388" t="str" cm="1">
        <f t="array" ref="C388">INDEX('Rate Change Impact'!B:B, ROUNDUP(ROWS('Rate Change Impact'!$2:424)/36,0))</f>
        <v>General</v>
      </c>
      <c r="D388" t="str" cm="1">
        <f t="array" ref="D388">INDEX('Rate Change Impact'!C:C, ROUNDUP(ROWS('Rate Change Impact'!$2:424)/36,0))</f>
        <v>Tenant</v>
      </c>
      <c r="E388" t="str" cm="1">
        <f t="array" ref="E388">INDEX('Rate Change Impact'!D:D, ROUNDUP(ROWS('Rate Change Impact'!$2:424)/36,0))</f>
        <v>CA</v>
      </c>
      <c r="F388" s="107" cm="1">
        <f t="array" ref="F388">INDEX('Rate Change Impact'!E:E, ROUNDUP(ROWS('Rate Change Impact'!$2:424)/36,0))</f>
        <v>45658</v>
      </c>
      <c r="G388" s="81" cm="1">
        <f t="array" ref="G388">INDEX('Rate Change Impact'!F:F, ROUNDUP(ROWS('Rate Change Impact'!$2:424)/36,0))</f>
        <v>227877890</v>
      </c>
      <c r="H388" s="81" cm="1">
        <f t="array" ref="H388">INDEX('Rate Change Impact'!G:G, ROUNDUP(ROWS('Rate Change Impact'!$2:424)/36,0))</f>
        <v>322675092.24000001</v>
      </c>
      <c r="I388" s="81" cm="1">
        <f t="array" ref="I388">INDEX('Rate Change Impact'!H:H, ROUNDUP(ROWS('Rate Change Impact'!$2:424)/36,0))</f>
        <v>94797202.24000001</v>
      </c>
      <c r="J388" s="95" cm="1">
        <f t="array" ref="J388">INDEX('Rate Change Impact'!I:I, ROUNDUP(ROWS('Rate Change Impact'!$2:424)/36,0))</f>
        <v>0.41599999999999998</v>
      </c>
      <c r="K388" s="93">
        <f t="shared" si="79"/>
        <v>46022</v>
      </c>
      <c r="L388" s="94">
        <f t="shared" ca="1" si="80"/>
        <v>27</v>
      </c>
      <c r="M388" s="93">
        <f t="shared" ca="1" si="81"/>
        <v>46447</v>
      </c>
      <c r="N388">
        <f t="shared" ca="1" si="75"/>
        <v>2027</v>
      </c>
      <c r="O388">
        <f t="shared" ca="1" si="72"/>
        <v>3</v>
      </c>
      <c r="P388" s="74">
        <f t="shared" si="73"/>
        <v>7899766.8533333344</v>
      </c>
      <c r="Q388" s="74">
        <f t="shared" si="74"/>
        <v>3949883.4266666672</v>
      </c>
      <c r="R388">
        <f t="shared" ca="1" si="82"/>
        <v>0</v>
      </c>
      <c r="S388">
        <f t="shared" ca="1" si="76"/>
        <v>0</v>
      </c>
      <c r="T388">
        <f t="shared" ca="1" si="83"/>
        <v>12</v>
      </c>
      <c r="U388" s="73">
        <f t="shared" ca="1" si="77"/>
        <v>0</v>
      </c>
    </row>
    <row r="389" spans="1:21" x14ac:dyDescent="0.25">
      <c r="A389" s="106" t="str">
        <f t="shared" ca="1" si="78"/>
        <v>General_Tenant_2027_4</v>
      </c>
      <c r="B389" cm="1">
        <f t="array" ref="B389">INDEX('Rate Change Impact'!A:A, ROUNDUP(ROWS('Rate Change Impact'!$2:425)/36,0))</f>
        <v>11</v>
      </c>
      <c r="C389" t="str" cm="1">
        <f t="array" ref="C389">INDEX('Rate Change Impact'!B:B, ROUNDUP(ROWS('Rate Change Impact'!$2:425)/36,0))</f>
        <v>General</v>
      </c>
      <c r="D389" t="str" cm="1">
        <f t="array" ref="D389">INDEX('Rate Change Impact'!C:C, ROUNDUP(ROWS('Rate Change Impact'!$2:425)/36,0))</f>
        <v>Tenant</v>
      </c>
      <c r="E389" t="str" cm="1">
        <f t="array" ref="E389">INDEX('Rate Change Impact'!D:D, ROUNDUP(ROWS('Rate Change Impact'!$2:425)/36,0))</f>
        <v>CA</v>
      </c>
      <c r="F389" s="107" cm="1">
        <f t="array" ref="F389">INDEX('Rate Change Impact'!E:E, ROUNDUP(ROWS('Rate Change Impact'!$2:425)/36,0))</f>
        <v>45658</v>
      </c>
      <c r="G389" s="81" cm="1">
        <f t="array" ref="G389">INDEX('Rate Change Impact'!F:F, ROUNDUP(ROWS('Rate Change Impact'!$2:425)/36,0))</f>
        <v>227877890</v>
      </c>
      <c r="H389" s="81" cm="1">
        <f t="array" ref="H389">INDEX('Rate Change Impact'!G:G, ROUNDUP(ROWS('Rate Change Impact'!$2:425)/36,0))</f>
        <v>322675092.24000001</v>
      </c>
      <c r="I389" s="81" cm="1">
        <f t="array" ref="I389">INDEX('Rate Change Impact'!H:H, ROUNDUP(ROWS('Rate Change Impact'!$2:425)/36,0))</f>
        <v>94797202.24000001</v>
      </c>
      <c r="J389" s="95" cm="1">
        <f t="array" ref="J389">INDEX('Rate Change Impact'!I:I, ROUNDUP(ROWS('Rate Change Impact'!$2:425)/36,0))</f>
        <v>0.41599999999999998</v>
      </c>
      <c r="K389" s="93">
        <f t="shared" si="79"/>
        <v>46022</v>
      </c>
      <c r="L389" s="94">
        <f t="shared" ca="1" si="80"/>
        <v>28</v>
      </c>
      <c r="M389" s="93">
        <f t="shared" ca="1" si="81"/>
        <v>46478</v>
      </c>
      <c r="N389">
        <f t="shared" ca="1" si="75"/>
        <v>2027</v>
      </c>
      <c r="O389">
        <f t="shared" ca="1" si="72"/>
        <v>4</v>
      </c>
      <c r="P389" s="74">
        <f t="shared" si="73"/>
        <v>7899766.8533333344</v>
      </c>
      <c r="Q389" s="74">
        <f t="shared" si="74"/>
        <v>3949883.4266666672</v>
      </c>
      <c r="R389">
        <f t="shared" ca="1" si="82"/>
        <v>0</v>
      </c>
      <c r="S389">
        <f t="shared" ca="1" si="76"/>
        <v>0</v>
      </c>
      <c r="T389">
        <f t="shared" ca="1" si="83"/>
        <v>12</v>
      </c>
      <c r="U389" s="73">
        <f t="shared" ca="1" si="77"/>
        <v>0</v>
      </c>
    </row>
    <row r="390" spans="1:21" x14ac:dyDescent="0.25">
      <c r="A390" s="106" t="str">
        <f t="shared" ca="1" si="78"/>
        <v>General_Tenant_2027_5</v>
      </c>
      <c r="B390" cm="1">
        <f t="array" ref="B390">INDEX('Rate Change Impact'!A:A, ROUNDUP(ROWS('Rate Change Impact'!$2:426)/36,0))</f>
        <v>11</v>
      </c>
      <c r="C390" t="str" cm="1">
        <f t="array" ref="C390">INDEX('Rate Change Impact'!B:B, ROUNDUP(ROWS('Rate Change Impact'!$2:426)/36,0))</f>
        <v>General</v>
      </c>
      <c r="D390" t="str" cm="1">
        <f t="array" ref="D390">INDEX('Rate Change Impact'!C:C, ROUNDUP(ROWS('Rate Change Impact'!$2:426)/36,0))</f>
        <v>Tenant</v>
      </c>
      <c r="E390" t="str" cm="1">
        <f t="array" ref="E390">INDEX('Rate Change Impact'!D:D, ROUNDUP(ROWS('Rate Change Impact'!$2:426)/36,0))</f>
        <v>CA</v>
      </c>
      <c r="F390" s="107" cm="1">
        <f t="array" ref="F390">INDEX('Rate Change Impact'!E:E, ROUNDUP(ROWS('Rate Change Impact'!$2:426)/36,0))</f>
        <v>45658</v>
      </c>
      <c r="G390" s="81" cm="1">
        <f t="array" ref="G390">INDEX('Rate Change Impact'!F:F, ROUNDUP(ROWS('Rate Change Impact'!$2:426)/36,0))</f>
        <v>227877890</v>
      </c>
      <c r="H390" s="81" cm="1">
        <f t="array" ref="H390">INDEX('Rate Change Impact'!G:G, ROUNDUP(ROWS('Rate Change Impact'!$2:426)/36,0))</f>
        <v>322675092.24000001</v>
      </c>
      <c r="I390" s="81" cm="1">
        <f t="array" ref="I390">INDEX('Rate Change Impact'!H:H, ROUNDUP(ROWS('Rate Change Impact'!$2:426)/36,0))</f>
        <v>94797202.24000001</v>
      </c>
      <c r="J390" s="95" cm="1">
        <f t="array" ref="J390">INDEX('Rate Change Impact'!I:I, ROUNDUP(ROWS('Rate Change Impact'!$2:426)/36,0))</f>
        <v>0.41599999999999998</v>
      </c>
      <c r="K390" s="93">
        <f t="shared" si="79"/>
        <v>46022</v>
      </c>
      <c r="L390" s="94">
        <f t="shared" ca="1" si="80"/>
        <v>29</v>
      </c>
      <c r="M390" s="93">
        <f t="shared" ca="1" si="81"/>
        <v>46508</v>
      </c>
      <c r="N390">
        <f t="shared" ca="1" si="75"/>
        <v>2027</v>
      </c>
      <c r="O390">
        <f t="shared" ca="1" si="72"/>
        <v>5</v>
      </c>
      <c r="P390" s="74">
        <f t="shared" si="73"/>
        <v>7899766.8533333344</v>
      </c>
      <c r="Q390" s="74">
        <f t="shared" si="74"/>
        <v>3949883.4266666672</v>
      </c>
      <c r="R390">
        <f t="shared" ca="1" si="82"/>
        <v>0</v>
      </c>
      <c r="S390">
        <f t="shared" ca="1" si="76"/>
        <v>0</v>
      </c>
      <c r="T390">
        <f t="shared" ca="1" si="83"/>
        <v>12</v>
      </c>
      <c r="U390" s="73">
        <f t="shared" ca="1" si="77"/>
        <v>0</v>
      </c>
    </row>
    <row r="391" spans="1:21" x14ac:dyDescent="0.25">
      <c r="A391" s="106" t="str">
        <f t="shared" ca="1" si="78"/>
        <v>General_Tenant_2027_6</v>
      </c>
      <c r="B391" cm="1">
        <f t="array" ref="B391">INDEX('Rate Change Impact'!A:A, ROUNDUP(ROWS('Rate Change Impact'!$2:427)/36,0))</f>
        <v>11</v>
      </c>
      <c r="C391" t="str" cm="1">
        <f t="array" ref="C391">INDEX('Rate Change Impact'!B:B, ROUNDUP(ROWS('Rate Change Impact'!$2:427)/36,0))</f>
        <v>General</v>
      </c>
      <c r="D391" t="str" cm="1">
        <f t="array" ref="D391">INDEX('Rate Change Impact'!C:C, ROUNDUP(ROWS('Rate Change Impact'!$2:427)/36,0))</f>
        <v>Tenant</v>
      </c>
      <c r="E391" t="str" cm="1">
        <f t="array" ref="E391">INDEX('Rate Change Impact'!D:D, ROUNDUP(ROWS('Rate Change Impact'!$2:427)/36,0))</f>
        <v>CA</v>
      </c>
      <c r="F391" s="107" cm="1">
        <f t="array" ref="F391">INDEX('Rate Change Impact'!E:E, ROUNDUP(ROWS('Rate Change Impact'!$2:427)/36,0))</f>
        <v>45658</v>
      </c>
      <c r="G391" s="81" cm="1">
        <f t="array" ref="G391">INDEX('Rate Change Impact'!F:F, ROUNDUP(ROWS('Rate Change Impact'!$2:427)/36,0))</f>
        <v>227877890</v>
      </c>
      <c r="H391" s="81" cm="1">
        <f t="array" ref="H391">INDEX('Rate Change Impact'!G:G, ROUNDUP(ROWS('Rate Change Impact'!$2:427)/36,0))</f>
        <v>322675092.24000001</v>
      </c>
      <c r="I391" s="81" cm="1">
        <f t="array" ref="I391">INDEX('Rate Change Impact'!H:H, ROUNDUP(ROWS('Rate Change Impact'!$2:427)/36,0))</f>
        <v>94797202.24000001</v>
      </c>
      <c r="J391" s="95" cm="1">
        <f t="array" ref="J391">INDEX('Rate Change Impact'!I:I, ROUNDUP(ROWS('Rate Change Impact'!$2:427)/36,0))</f>
        <v>0.41599999999999998</v>
      </c>
      <c r="K391" s="93">
        <f t="shared" si="79"/>
        <v>46022</v>
      </c>
      <c r="L391" s="94">
        <f t="shared" ca="1" si="80"/>
        <v>30</v>
      </c>
      <c r="M391" s="93">
        <f t="shared" ca="1" si="81"/>
        <v>46539</v>
      </c>
      <c r="N391">
        <f t="shared" ca="1" si="75"/>
        <v>2027</v>
      </c>
      <c r="O391">
        <f t="shared" ca="1" si="72"/>
        <v>6</v>
      </c>
      <c r="P391" s="74">
        <f t="shared" si="73"/>
        <v>7899766.8533333344</v>
      </c>
      <c r="Q391" s="74">
        <f t="shared" si="74"/>
        <v>3949883.4266666672</v>
      </c>
      <c r="R391">
        <f t="shared" ca="1" si="82"/>
        <v>0</v>
      </c>
      <c r="S391">
        <f t="shared" ca="1" si="76"/>
        <v>0</v>
      </c>
      <c r="T391">
        <f t="shared" ca="1" si="83"/>
        <v>12</v>
      </c>
      <c r="U391" s="73">
        <f t="shared" ca="1" si="77"/>
        <v>0</v>
      </c>
    </row>
    <row r="392" spans="1:21" x14ac:dyDescent="0.25">
      <c r="A392" s="106" t="str">
        <f t="shared" ca="1" si="78"/>
        <v>General_Tenant_2027_7</v>
      </c>
      <c r="B392" cm="1">
        <f t="array" ref="B392">INDEX('Rate Change Impact'!A:A, ROUNDUP(ROWS('Rate Change Impact'!$2:428)/36,0))</f>
        <v>11</v>
      </c>
      <c r="C392" t="str" cm="1">
        <f t="array" ref="C392">INDEX('Rate Change Impact'!B:B, ROUNDUP(ROWS('Rate Change Impact'!$2:428)/36,0))</f>
        <v>General</v>
      </c>
      <c r="D392" t="str" cm="1">
        <f t="array" ref="D392">INDEX('Rate Change Impact'!C:C, ROUNDUP(ROWS('Rate Change Impact'!$2:428)/36,0))</f>
        <v>Tenant</v>
      </c>
      <c r="E392" t="str" cm="1">
        <f t="array" ref="E392">INDEX('Rate Change Impact'!D:D, ROUNDUP(ROWS('Rate Change Impact'!$2:428)/36,0))</f>
        <v>CA</v>
      </c>
      <c r="F392" s="107" cm="1">
        <f t="array" ref="F392">INDEX('Rate Change Impact'!E:E, ROUNDUP(ROWS('Rate Change Impact'!$2:428)/36,0))</f>
        <v>45658</v>
      </c>
      <c r="G392" s="81" cm="1">
        <f t="array" ref="G392">INDEX('Rate Change Impact'!F:F, ROUNDUP(ROWS('Rate Change Impact'!$2:428)/36,0))</f>
        <v>227877890</v>
      </c>
      <c r="H392" s="81" cm="1">
        <f t="array" ref="H392">INDEX('Rate Change Impact'!G:G, ROUNDUP(ROWS('Rate Change Impact'!$2:428)/36,0))</f>
        <v>322675092.24000001</v>
      </c>
      <c r="I392" s="81" cm="1">
        <f t="array" ref="I392">INDEX('Rate Change Impact'!H:H, ROUNDUP(ROWS('Rate Change Impact'!$2:428)/36,0))</f>
        <v>94797202.24000001</v>
      </c>
      <c r="J392" s="95" cm="1">
        <f t="array" ref="J392">INDEX('Rate Change Impact'!I:I, ROUNDUP(ROWS('Rate Change Impact'!$2:428)/36,0))</f>
        <v>0.41599999999999998</v>
      </c>
      <c r="K392" s="93">
        <f t="shared" si="79"/>
        <v>46022</v>
      </c>
      <c r="L392" s="94">
        <f t="shared" ca="1" si="80"/>
        <v>31</v>
      </c>
      <c r="M392" s="93">
        <f t="shared" ca="1" si="81"/>
        <v>46569</v>
      </c>
      <c r="N392">
        <f t="shared" ca="1" si="75"/>
        <v>2027</v>
      </c>
      <c r="O392">
        <f t="shared" ca="1" si="72"/>
        <v>7</v>
      </c>
      <c r="P392" s="74">
        <f t="shared" si="73"/>
        <v>7899766.8533333344</v>
      </c>
      <c r="Q392" s="74">
        <f t="shared" si="74"/>
        <v>3949883.4266666672</v>
      </c>
      <c r="R392">
        <f t="shared" ca="1" si="82"/>
        <v>0</v>
      </c>
      <c r="S392">
        <f t="shared" ca="1" si="76"/>
        <v>0</v>
      </c>
      <c r="T392">
        <f t="shared" ca="1" si="83"/>
        <v>12</v>
      </c>
      <c r="U392" s="73">
        <f t="shared" ca="1" si="77"/>
        <v>0</v>
      </c>
    </row>
    <row r="393" spans="1:21" x14ac:dyDescent="0.25">
      <c r="A393" s="106" t="str">
        <f t="shared" ca="1" si="78"/>
        <v>General_Tenant_2027_8</v>
      </c>
      <c r="B393" cm="1">
        <f t="array" ref="B393">INDEX('Rate Change Impact'!A:A, ROUNDUP(ROWS('Rate Change Impact'!$2:429)/36,0))</f>
        <v>11</v>
      </c>
      <c r="C393" t="str" cm="1">
        <f t="array" ref="C393">INDEX('Rate Change Impact'!B:B, ROUNDUP(ROWS('Rate Change Impact'!$2:429)/36,0))</f>
        <v>General</v>
      </c>
      <c r="D393" t="str" cm="1">
        <f t="array" ref="D393">INDEX('Rate Change Impact'!C:C, ROUNDUP(ROWS('Rate Change Impact'!$2:429)/36,0))</f>
        <v>Tenant</v>
      </c>
      <c r="E393" t="str" cm="1">
        <f t="array" ref="E393">INDEX('Rate Change Impact'!D:D, ROUNDUP(ROWS('Rate Change Impact'!$2:429)/36,0))</f>
        <v>CA</v>
      </c>
      <c r="F393" s="107" cm="1">
        <f t="array" ref="F393">INDEX('Rate Change Impact'!E:E, ROUNDUP(ROWS('Rate Change Impact'!$2:429)/36,0))</f>
        <v>45658</v>
      </c>
      <c r="G393" s="81" cm="1">
        <f t="array" ref="G393">INDEX('Rate Change Impact'!F:F, ROUNDUP(ROWS('Rate Change Impact'!$2:429)/36,0))</f>
        <v>227877890</v>
      </c>
      <c r="H393" s="81" cm="1">
        <f t="array" ref="H393">INDEX('Rate Change Impact'!G:G, ROUNDUP(ROWS('Rate Change Impact'!$2:429)/36,0))</f>
        <v>322675092.24000001</v>
      </c>
      <c r="I393" s="81" cm="1">
        <f t="array" ref="I393">INDEX('Rate Change Impact'!H:H, ROUNDUP(ROWS('Rate Change Impact'!$2:429)/36,0))</f>
        <v>94797202.24000001</v>
      </c>
      <c r="J393" s="95" cm="1">
        <f t="array" ref="J393">INDEX('Rate Change Impact'!I:I, ROUNDUP(ROWS('Rate Change Impact'!$2:429)/36,0))</f>
        <v>0.41599999999999998</v>
      </c>
      <c r="K393" s="93">
        <f t="shared" si="79"/>
        <v>46022</v>
      </c>
      <c r="L393" s="94">
        <f t="shared" ca="1" si="80"/>
        <v>32</v>
      </c>
      <c r="M393" s="93">
        <f t="shared" ca="1" si="81"/>
        <v>46600</v>
      </c>
      <c r="N393">
        <f t="shared" ca="1" si="75"/>
        <v>2027</v>
      </c>
      <c r="O393">
        <f t="shared" ca="1" si="72"/>
        <v>8</v>
      </c>
      <c r="P393" s="74">
        <f t="shared" si="73"/>
        <v>7899766.8533333344</v>
      </c>
      <c r="Q393" s="74">
        <f t="shared" si="74"/>
        <v>3949883.4266666672</v>
      </c>
      <c r="R393">
        <f t="shared" ca="1" si="82"/>
        <v>0</v>
      </c>
      <c r="S393">
        <f t="shared" ca="1" si="76"/>
        <v>0</v>
      </c>
      <c r="T393">
        <f t="shared" ca="1" si="83"/>
        <v>12</v>
      </c>
      <c r="U393" s="73">
        <f t="shared" ca="1" si="77"/>
        <v>0</v>
      </c>
    </row>
    <row r="394" spans="1:21" x14ac:dyDescent="0.25">
      <c r="A394" s="106" t="str">
        <f t="shared" ca="1" si="78"/>
        <v>General_Tenant_2027_9</v>
      </c>
      <c r="B394" cm="1">
        <f t="array" ref="B394">INDEX('Rate Change Impact'!A:A, ROUNDUP(ROWS('Rate Change Impact'!$2:430)/36,0))</f>
        <v>11</v>
      </c>
      <c r="C394" t="str" cm="1">
        <f t="array" ref="C394">INDEX('Rate Change Impact'!B:B, ROUNDUP(ROWS('Rate Change Impact'!$2:430)/36,0))</f>
        <v>General</v>
      </c>
      <c r="D394" t="str" cm="1">
        <f t="array" ref="D394">INDEX('Rate Change Impact'!C:C, ROUNDUP(ROWS('Rate Change Impact'!$2:430)/36,0))</f>
        <v>Tenant</v>
      </c>
      <c r="E394" t="str" cm="1">
        <f t="array" ref="E394">INDEX('Rate Change Impact'!D:D, ROUNDUP(ROWS('Rate Change Impact'!$2:430)/36,0))</f>
        <v>CA</v>
      </c>
      <c r="F394" s="107" cm="1">
        <f t="array" ref="F394">INDEX('Rate Change Impact'!E:E, ROUNDUP(ROWS('Rate Change Impact'!$2:430)/36,0))</f>
        <v>45658</v>
      </c>
      <c r="G394" s="81" cm="1">
        <f t="array" ref="G394">INDEX('Rate Change Impact'!F:F, ROUNDUP(ROWS('Rate Change Impact'!$2:430)/36,0))</f>
        <v>227877890</v>
      </c>
      <c r="H394" s="81" cm="1">
        <f t="array" ref="H394">INDEX('Rate Change Impact'!G:G, ROUNDUP(ROWS('Rate Change Impact'!$2:430)/36,0))</f>
        <v>322675092.24000001</v>
      </c>
      <c r="I394" s="81" cm="1">
        <f t="array" ref="I394">INDEX('Rate Change Impact'!H:H, ROUNDUP(ROWS('Rate Change Impact'!$2:430)/36,0))</f>
        <v>94797202.24000001</v>
      </c>
      <c r="J394" s="95" cm="1">
        <f t="array" ref="J394">INDEX('Rate Change Impact'!I:I, ROUNDUP(ROWS('Rate Change Impact'!$2:430)/36,0))</f>
        <v>0.41599999999999998</v>
      </c>
      <c r="K394" s="93">
        <f t="shared" si="79"/>
        <v>46022</v>
      </c>
      <c r="L394" s="94">
        <f t="shared" ca="1" si="80"/>
        <v>33</v>
      </c>
      <c r="M394" s="93">
        <f t="shared" ca="1" si="81"/>
        <v>46631</v>
      </c>
      <c r="N394">
        <f t="shared" ca="1" si="75"/>
        <v>2027</v>
      </c>
      <c r="O394">
        <f t="shared" ca="1" si="72"/>
        <v>9</v>
      </c>
      <c r="P394" s="74">
        <f t="shared" si="73"/>
        <v>7899766.8533333344</v>
      </c>
      <c r="Q394" s="74">
        <f t="shared" si="74"/>
        <v>3949883.4266666672</v>
      </c>
      <c r="R394">
        <f t="shared" ca="1" si="82"/>
        <v>0</v>
      </c>
      <c r="S394">
        <f t="shared" ca="1" si="76"/>
        <v>0</v>
      </c>
      <c r="T394">
        <f t="shared" ca="1" si="83"/>
        <v>12</v>
      </c>
      <c r="U394" s="73">
        <f t="shared" ca="1" si="77"/>
        <v>0</v>
      </c>
    </row>
    <row r="395" spans="1:21" x14ac:dyDescent="0.25">
      <c r="A395" s="106" t="str">
        <f t="shared" ca="1" si="78"/>
        <v>General_Tenant_2027_10</v>
      </c>
      <c r="B395" cm="1">
        <f t="array" ref="B395">INDEX('Rate Change Impact'!A:A, ROUNDUP(ROWS('Rate Change Impact'!$2:431)/36,0))</f>
        <v>11</v>
      </c>
      <c r="C395" t="str" cm="1">
        <f t="array" ref="C395">INDEX('Rate Change Impact'!B:B, ROUNDUP(ROWS('Rate Change Impact'!$2:431)/36,0))</f>
        <v>General</v>
      </c>
      <c r="D395" t="str" cm="1">
        <f t="array" ref="D395">INDEX('Rate Change Impact'!C:C, ROUNDUP(ROWS('Rate Change Impact'!$2:431)/36,0))</f>
        <v>Tenant</v>
      </c>
      <c r="E395" t="str" cm="1">
        <f t="array" ref="E395">INDEX('Rate Change Impact'!D:D, ROUNDUP(ROWS('Rate Change Impact'!$2:431)/36,0))</f>
        <v>CA</v>
      </c>
      <c r="F395" s="107" cm="1">
        <f t="array" ref="F395">INDEX('Rate Change Impact'!E:E, ROUNDUP(ROWS('Rate Change Impact'!$2:431)/36,0))</f>
        <v>45658</v>
      </c>
      <c r="G395" s="81" cm="1">
        <f t="array" ref="G395">INDEX('Rate Change Impact'!F:F, ROUNDUP(ROWS('Rate Change Impact'!$2:431)/36,0))</f>
        <v>227877890</v>
      </c>
      <c r="H395" s="81" cm="1">
        <f t="array" ref="H395">INDEX('Rate Change Impact'!G:G, ROUNDUP(ROWS('Rate Change Impact'!$2:431)/36,0))</f>
        <v>322675092.24000001</v>
      </c>
      <c r="I395" s="81" cm="1">
        <f t="array" ref="I395">INDEX('Rate Change Impact'!H:H, ROUNDUP(ROWS('Rate Change Impact'!$2:431)/36,0))</f>
        <v>94797202.24000001</v>
      </c>
      <c r="J395" s="95" cm="1">
        <f t="array" ref="J395">INDEX('Rate Change Impact'!I:I, ROUNDUP(ROWS('Rate Change Impact'!$2:431)/36,0))</f>
        <v>0.41599999999999998</v>
      </c>
      <c r="K395" s="93">
        <f t="shared" si="79"/>
        <v>46022</v>
      </c>
      <c r="L395" s="94">
        <f t="shared" ca="1" si="80"/>
        <v>34</v>
      </c>
      <c r="M395" s="93">
        <f t="shared" ca="1" si="81"/>
        <v>46661</v>
      </c>
      <c r="N395">
        <f t="shared" ca="1" si="75"/>
        <v>2027</v>
      </c>
      <c r="O395">
        <f t="shared" ca="1" si="72"/>
        <v>10</v>
      </c>
      <c r="P395" s="74">
        <f t="shared" si="73"/>
        <v>7899766.8533333344</v>
      </c>
      <c r="Q395" s="74">
        <f t="shared" si="74"/>
        <v>3949883.4266666672</v>
      </c>
      <c r="R395">
        <f t="shared" ca="1" si="82"/>
        <v>0</v>
      </c>
      <c r="S395">
        <f t="shared" ca="1" si="76"/>
        <v>0</v>
      </c>
      <c r="T395">
        <f t="shared" ca="1" si="83"/>
        <v>12</v>
      </c>
      <c r="U395" s="73">
        <f t="shared" ca="1" si="77"/>
        <v>0</v>
      </c>
    </row>
    <row r="396" spans="1:21" x14ac:dyDescent="0.25">
      <c r="A396" s="106" t="str">
        <f t="shared" ca="1" si="78"/>
        <v>General_Tenant_2027_11</v>
      </c>
      <c r="B396" cm="1">
        <f t="array" ref="B396">INDEX('Rate Change Impact'!A:A, ROUNDUP(ROWS('Rate Change Impact'!$2:432)/36,0))</f>
        <v>11</v>
      </c>
      <c r="C396" t="str" cm="1">
        <f t="array" ref="C396">INDEX('Rate Change Impact'!B:B, ROUNDUP(ROWS('Rate Change Impact'!$2:432)/36,0))</f>
        <v>General</v>
      </c>
      <c r="D396" t="str" cm="1">
        <f t="array" ref="D396">INDEX('Rate Change Impact'!C:C, ROUNDUP(ROWS('Rate Change Impact'!$2:432)/36,0))</f>
        <v>Tenant</v>
      </c>
      <c r="E396" t="str" cm="1">
        <f t="array" ref="E396">INDEX('Rate Change Impact'!D:D, ROUNDUP(ROWS('Rate Change Impact'!$2:432)/36,0))</f>
        <v>CA</v>
      </c>
      <c r="F396" s="107" cm="1">
        <f t="array" ref="F396">INDEX('Rate Change Impact'!E:E, ROUNDUP(ROWS('Rate Change Impact'!$2:432)/36,0))</f>
        <v>45658</v>
      </c>
      <c r="G396" s="81" cm="1">
        <f t="array" ref="G396">INDEX('Rate Change Impact'!F:F, ROUNDUP(ROWS('Rate Change Impact'!$2:432)/36,0))</f>
        <v>227877890</v>
      </c>
      <c r="H396" s="81" cm="1">
        <f t="array" ref="H396">INDEX('Rate Change Impact'!G:G, ROUNDUP(ROWS('Rate Change Impact'!$2:432)/36,0))</f>
        <v>322675092.24000001</v>
      </c>
      <c r="I396" s="81" cm="1">
        <f t="array" ref="I396">INDEX('Rate Change Impact'!H:H, ROUNDUP(ROWS('Rate Change Impact'!$2:432)/36,0))</f>
        <v>94797202.24000001</v>
      </c>
      <c r="J396" s="95" cm="1">
        <f t="array" ref="J396">INDEX('Rate Change Impact'!I:I, ROUNDUP(ROWS('Rate Change Impact'!$2:432)/36,0))</f>
        <v>0.41599999999999998</v>
      </c>
      <c r="K396" s="93">
        <f t="shared" si="79"/>
        <v>46022</v>
      </c>
      <c r="L396" s="94">
        <f t="shared" ca="1" si="80"/>
        <v>35</v>
      </c>
      <c r="M396" s="93">
        <f t="shared" ca="1" si="81"/>
        <v>46692</v>
      </c>
      <c r="N396">
        <f t="shared" ca="1" si="75"/>
        <v>2027</v>
      </c>
      <c r="O396">
        <f t="shared" ca="1" si="72"/>
        <v>11</v>
      </c>
      <c r="P396" s="74">
        <f t="shared" si="73"/>
        <v>7899766.8533333344</v>
      </c>
      <c r="Q396" s="74">
        <f t="shared" si="74"/>
        <v>3949883.4266666672</v>
      </c>
      <c r="R396">
        <f t="shared" ca="1" si="82"/>
        <v>0</v>
      </c>
      <c r="S396">
        <f t="shared" ca="1" si="76"/>
        <v>0</v>
      </c>
      <c r="T396">
        <f t="shared" ca="1" si="83"/>
        <v>12</v>
      </c>
      <c r="U396" s="73">
        <f t="shared" ca="1" si="77"/>
        <v>0</v>
      </c>
    </row>
    <row r="397" spans="1:21" x14ac:dyDescent="0.25">
      <c r="A397" s="106" t="str">
        <f t="shared" ca="1" si="78"/>
        <v>General_Tenant_2027_12</v>
      </c>
      <c r="B397" cm="1">
        <f t="array" ref="B397">INDEX('Rate Change Impact'!A:A, ROUNDUP(ROWS('Rate Change Impact'!$2:433)/36,0))</f>
        <v>11</v>
      </c>
      <c r="C397" t="str" cm="1">
        <f t="array" ref="C397">INDEX('Rate Change Impact'!B:B, ROUNDUP(ROWS('Rate Change Impact'!$2:433)/36,0))</f>
        <v>General</v>
      </c>
      <c r="D397" t="str" cm="1">
        <f t="array" ref="D397">INDEX('Rate Change Impact'!C:C, ROUNDUP(ROWS('Rate Change Impact'!$2:433)/36,0))</f>
        <v>Tenant</v>
      </c>
      <c r="E397" t="str" cm="1">
        <f t="array" ref="E397">INDEX('Rate Change Impact'!D:D, ROUNDUP(ROWS('Rate Change Impact'!$2:433)/36,0))</f>
        <v>CA</v>
      </c>
      <c r="F397" s="107" cm="1">
        <f t="array" ref="F397">INDEX('Rate Change Impact'!E:E, ROUNDUP(ROWS('Rate Change Impact'!$2:433)/36,0))</f>
        <v>45658</v>
      </c>
      <c r="G397" s="81" cm="1">
        <f t="array" ref="G397">INDEX('Rate Change Impact'!F:F, ROUNDUP(ROWS('Rate Change Impact'!$2:433)/36,0))</f>
        <v>227877890</v>
      </c>
      <c r="H397" s="81" cm="1">
        <f t="array" ref="H397">INDEX('Rate Change Impact'!G:G, ROUNDUP(ROWS('Rate Change Impact'!$2:433)/36,0))</f>
        <v>322675092.24000001</v>
      </c>
      <c r="I397" s="81" cm="1">
        <f t="array" ref="I397">INDEX('Rate Change Impact'!H:H, ROUNDUP(ROWS('Rate Change Impact'!$2:433)/36,0))</f>
        <v>94797202.24000001</v>
      </c>
      <c r="J397" s="95" cm="1">
        <f t="array" ref="J397">INDEX('Rate Change Impact'!I:I, ROUNDUP(ROWS('Rate Change Impact'!$2:433)/36,0))</f>
        <v>0.41599999999999998</v>
      </c>
      <c r="K397" s="93">
        <f t="shared" si="79"/>
        <v>46022</v>
      </c>
      <c r="L397" s="94">
        <f t="shared" ca="1" si="80"/>
        <v>36</v>
      </c>
      <c r="M397" s="93">
        <f t="shared" ca="1" si="81"/>
        <v>46722</v>
      </c>
      <c r="N397">
        <f t="shared" ca="1" si="75"/>
        <v>2027</v>
      </c>
      <c r="O397">
        <f t="shared" ca="1" si="72"/>
        <v>12</v>
      </c>
      <c r="P397" s="74">
        <f t="shared" si="73"/>
        <v>7899766.8533333344</v>
      </c>
      <c r="Q397" s="74">
        <f t="shared" si="74"/>
        <v>3949883.4266666672</v>
      </c>
      <c r="R397">
        <f t="shared" ca="1" si="82"/>
        <v>0</v>
      </c>
      <c r="S397">
        <f t="shared" ca="1" si="76"/>
        <v>0</v>
      </c>
      <c r="T397">
        <f t="shared" ca="1" si="83"/>
        <v>12</v>
      </c>
      <c r="U397" s="73">
        <f t="shared" ca="1" si="77"/>
        <v>0</v>
      </c>
    </row>
    <row r="398" spans="1:21" x14ac:dyDescent="0.25">
      <c r="A398" s="106" t="str">
        <f t="shared" ca="1" si="78"/>
        <v>General_All Other_2024_1</v>
      </c>
      <c r="B398" cm="1">
        <f t="array" ref="B398">INDEX('Rate Change Impact'!A:A, ROUNDUP(ROWS('Rate Change Impact'!$2:434)/36,0))</f>
        <v>12</v>
      </c>
      <c r="C398" t="str" cm="1">
        <f t="array" ref="C398">INDEX('Rate Change Impact'!B:B, ROUNDUP(ROWS('Rate Change Impact'!$2:434)/36,0))</f>
        <v>General</v>
      </c>
      <c r="D398" t="str" cm="1">
        <f t="array" ref="D398">INDEX('Rate Change Impact'!C:C, ROUNDUP(ROWS('Rate Change Impact'!$2:434)/36,0))</f>
        <v>All Other</v>
      </c>
      <c r="E398" t="str" cm="1">
        <f t="array" ref="E398">INDEX('Rate Change Impact'!D:D, ROUNDUP(ROWS('Rate Change Impact'!$2:434)/36,0))</f>
        <v>CA</v>
      </c>
      <c r="F398" s="107" cm="1">
        <f t="array" ref="F398">INDEX('Rate Change Impact'!E:E, ROUNDUP(ROWS('Rate Change Impact'!$2:434)/36,0))</f>
        <v>45323</v>
      </c>
      <c r="G398" s="81" cm="1">
        <f t="array" ref="G398">INDEX('Rate Change Impact'!F:F, ROUNDUP(ROWS('Rate Change Impact'!$2:434)/36,0))</f>
        <v>451895609</v>
      </c>
      <c r="H398" s="81" cm="1">
        <f t="array" ref="H398">INDEX('Rate Change Impact'!G:G, ROUNDUP(ROWS('Rate Change Impact'!$2:434)/36,0))</f>
        <v>511377206</v>
      </c>
      <c r="I398" s="81" cm="1">
        <f t="array" ref="I398">INDEX('Rate Change Impact'!H:H, ROUNDUP(ROWS('Rate Change Impact'!$2:434)/36,0))</f>
        <v>59481597</v>
      </c>
      <c r="J398" s="95" cm="1">
        <f t="array" ref="J398">INDEX('Rate Change Impact'!I:I, ROUNDUP(ROWS('Rate Change Impact'!$2:434)/36,0))</f>
        <v>0.131626853227512</v>
      </c>
      <c r="K398" s="93">
        <f t="shared" si="79"/>
        <v>45688</v>
      </c>
      <c r="L398" s="94">
        <f t="shared" ca="1" si="80"/>
        <v>1</v>
      </c>
      <c r="M398" s="93">
        <f t="shared" ca="1" si="81"/>
        <v>45292</v>
      </c>
      <c r="N398">
        <f t="shared" ca="1" si="75"/>
        <v>2024</v>
      </c>
      <c r="O398">
        <f t="shared" ca="1" si="72"/>
        <v>1</v>
      </c>
      <c r="P398" s="74">
        <f t="shared" si="73"/>
        <v>4956799.75</v>
      </c>
      <c r="Q398" s="74">
        <f t="shared" si="74"/>
        <v>2478399.875</v>
      </c>
      <c r="R398">
        <f t="shared" ca="1" si="82"/>
        <v>0</v>
      </c>
      <c r="S398">
        <f t="shared" ca="1" si="76"/>
        <v>0</v>
      </c>
      <c r="T398">
        <f t="shared" ca="1" si="83"/>
        <v>12</v>
      </c>
      <c r="U398" s="73">
        <f t="shared" ca="1" si="77"/>
        <v>0</v>
      </c>
    </row>
    <row r="399" spans="1:21" x14ac:dyDescent="0.25">
      <c r="A399" s="106" t="str">
        <f t="shared" ca="1" si="78"/>
        <v>General_All Other_2024_2</v>
      </c>
      <c r="B399" cm="1">
        <f t="array" ref="B399">INDEX('Rate Change Impact'!A:A, ROUNDUP(ROWS('Rate Change Impact'!$2:435)/36,0))</f>
        <v>12</v>
      </c>
      <c r="C399" t="str" cm="1">
        <f t="array" ref="C399">INDEX('Rate Change Impact'!B:B, ROUNDUP(ROWS('Rate Change Impact'!$2:435)/36,0))</f>
        <v>General</v>
      </c>
      <c r="D399" t="str" cm="1">
        <f t="array" ref="D399">INDEX('Rate Change Impact'!C:C, ROUNDUP(ROWS('Rate Change Impact'!$2:435)/36,0))</f>
        <v>All Other</v>
      </c>
      <c r="E399" t="str" cm="1">
        <f t="array" ref="E399">INDEX('Rate Change Impact'!D:D, ROUNDUP(ROWS('Rate Change Impact'!$2:435)/36,0))</f>
        <v>CA</v>
      </c>
      <c r="F399" s="107" cm="1">
        <f t="array" ref="F399">INDEX('Rate Change Impact'!E:E, ROUNDUP(ROWS('Rate Change Impact'!$2:435)/36,0))</f>
        <v>45323</v>
      </c>
      <c r="G399" s="81" cm="1">
        <f t="array" ref="G399">INDEX('Rate Change Impact'!F:F, ROUNDUP(ROWS('Rate Change Impact'!$2:435)/36,0))</f>
        <v>451895609</v>
      </c>
      <c r="H399" s="81" cm="1">
        <f t="array" ref="H399">INDEX('Rate Change Impact'!G:G, ROUNDUP(ROWS('Rate Change Impact'!$2:435)/36,0))</f>
        <v>511377206</v>
      </c>
      <c r="I399" s="81" cm="1">
        <f t="array" ref="I399">INDEX('Rate Change Impact'!H:H, ROUNDUP(ROWS('Rate Change Impact'!$2:435)/36,0))</f>
        <v>59481597</v>
      </c>
      <c r="J399" s="95" cm="1">
        <f t="array" ref="J399">INDEX('Rate Change Impact'!I:I, ROUNDUP(ROWS('Rate Change Impact'!$2:435)/36,0))</f>
        <v>0.131626853227512</v>
      </c>
      <c r="K399" s="93">
        <f t="shared" si="79"/>
        <v>45688</v>
      </c>
      <c r="L399" s="94">
        <f t="shared" ca="1" si="80"/>
        <v>2</v>
      </c>
      <c r="M399" s="93">
        <f t="shared" ca="1" si="81"/>
        <v>45323</v>
      </c>
      <c r="N399">
        <f t="shared" ca="1" si="75"/>
        <v>2024</v>
      </c>
      <c r="O399">
        <f t="shared" ca="1" si="72"/>
        <v>2</v>
      </c>
      <c r="P399" s="74">
        <f t="shared" si="73"/>
        <v>4956799.75</v>
      </c>
      <c r="Q399" s="74">
        <f t="shared" si="74"/>
        <v>2478399.875</v>
      </c>
      <c r="R399">
        <f t="shared" ca="1" si="82"/>
        <v>1</v>
      </c>
      <c r="S399">
        <f t="shared" ca="1" si="76"/>
        <v>1</v>
      </c>
      <c r="T399">
        <f t="shared" ca="1" si="83"/>
        <v>12</v>
      </c>
      <c r="U399" s="73">
        <f t="shared" ca="1" si="77"/>
        <v>4956799.75</v>
      </c>
    </row>
    <row r="400" spans="1:21" x14ac:dyDescent="0.25">
      <c r="A400" s="106" t="str">
        <f t="shared" ca="1" si="78"/>
        <v>General_All Other_2024_3</v>
      </c>
      <c r="B400" cm="1">
        <f t="array" ref="B400">INDEX('Rate Change Impact'!A:A, ROUNDUP(ROWS('Rate Change Impact'!$2:436)/36,0))</f>
        <v>12</v>
      </c>
      <c r="C400" t="str" cm="1">
        <f t="array" ref="C400">INDEX('Rate Change Impact'!B:B, ROUNDUP(ROWS('Rate Change Impact'!$2:436)/36,0))</f>
        <v>General</v>
      </c>
      <c r="D400" t="str" cm="1">
        <f t="array" ref="D400">INDEX('Rate Change Impact'!C:C, ROUNDUP(ROWS('Rate Change Impact'!$2:436)/36,0))</f>
        <v>All Other</v>
      </c>
      <c r="E400" t="str" cm="1">
        <f t="array" ref="E400">INDEX('Rate Change Impact'!D:D, ROUNDUP(ROWS('Rate Change Impact'!$2:436)/36,0))</f>
        <v>CA</v>
      </c>
      <c r="F400" s="107" cm="1">
        <f t="array" ref="F400">INDEX('Rate Change Impact'!E:E, ROUNDUP(ROWS('Rate Change Impact'!$2:436)/36,0))</f>
        <v>45323</v>
      </c>
      <c r="G400" s="81" cm="1">
        <f t="array" ref="G400">INDEX('Rate Change Impact'!F:F, ROUNDUP(ROWS('Rate Change Impact'!$2:436)/36,0))</f>
        <v>451895609</v>
      </c>
      <c r="H400" s="81" cm="1">
        <f t="array" ref="H400">INDEX('Rate Change Impact'!G:G, ROUNDUP(ROWS('Rate Change Impact'!$2:436)/36,0))</f>
        <v>511377206</v>
      </c>
      <c r="I400" s="81" cm="1">
        <f t="array" ref="I400">INDEX('Rate Change Impact'!H:H, ROUNDUP(ROWS('Rate Change Impact'!$2:436)/36,0))</f>
        <v>59481597</v>
      </c>
      <c r="J400" s="95" cm="1">
        <f t="array" ref="J400">INDEX('Rate Change Impact'!I:I, ROUNDUP(ROWS('Rate Change Impact'!$2:436)/36,0))</f>
        <v>0.131626853227512</v>
      </c>
      <c r="K400" s="93">
        <f t="shared" si="79"/>
        <v>45688</v>
      </c>
      <c r="L400" s="94">
        <f t="shared" ca="1" si="80"/>
        <v>3</v>
      </c>
      <c r="M400" s="93">
        <f t="shared" ca="1" si="81"/>
        <v>45352</v>
      </c>
      <c r="N400">
        <f t="shared" ca="1" si="75"/>
        <v>2024</v>
      </c>
      <c r="O400">
        <f t="shared" ca="1" si="72"/>
        <v>3</v>
      </c>
      <c r="P400" s="74">
        <f t="shared" si="73"/>
        <v>4956799.75</v>
      </c>
      <c r="Q400" s="74">
        <f t="shared" si="74"/>
        <v>2478399.875</v>
      </c>
      <c r="R400">
        <f t="shared" ca="1" si="82"/>
        <v>1</v>
      </c>
      <c r="S400">
        <f t="shared" ca="1" si="76"/>
        <v>2</v>
      </c>
      <c r="T400">
        <f t="shared" ca="1" si="83"/>
        <v>12</v>
      </c>
      <c r="U400" s="73">
        <f t="shared" ca="1" si="77"/>
        <v>4956799.75</v>
      </c>
    </row>
    <row r="401" spans="1:21" x14ac:dyDescent="0.25">
      <c r="A401" s="106" t="str">
        <f t="shared" ca="1" si="78"/>
        <v>General_All Other_2024_4</v>
      </c>
      <c r="B401" cm="1">
        <f t="array" ref="B401">INDEX('Rate Change Impact'!A:A, ROUNDUP(ROWS('Rate Change Impact'!$2:437)/36,0))</f>
        <v>12</v>
      </c>
      <c r="C401" t="str" cm="1">
        <f t="array" ref="C401">INDEX('Rate Change Impact'!B:B, ROUNDUP(ROWS('Rate Change Impact'!$2:437)/36,0))</f>
        <v>General</v>
      </c>
      <c r="D401" t="str" cm="1">
        <f t="array" ref="D401">INDEX('Rate Change Impact'!C:C, ROUNDUP(ROWS('Rate Change Impact'!$2:437)/36,0))</f>
        <v>All Other</v>
      </c>
      <c r="E401" t="str" cm="1">
        <f t="array" ref="E401">INDEX('Rate Change Impact'!D:D, ROUNDUP(ROWS('Rate Change Impact'!$2:437)/36,0))</f>
        <v>CA</v>
      </c>
      <c r="F401" s="107" cm="1">
        <f t="array" ref="F401">INDEX('Rate Change Impact'!E:E, ROUNDUP(ROWS('Rate Change Impact'!$2:437)/36,0))</f>
        <v>45323</v>
      </c>
      <c r="G401" s="81" cm="1">
        <f t="array" ref="G401">INDEX('Rate Change Impact'!F:F, ROUNDUP(ROWS('Rate Change Impact'!$2:437)/36,0))</f>
        <v>451895609</v>
      </c>
      <c r="H401" s="81" cm="1">
        <f t="array" ref="H401">INDEX('Rate Change Impact'!G:G, ROUNDUP(ROWS('Rate Change Impact'!$2:437)/36,0))</f>
        <v>511377206</v>
      </c>
      <c r="I401" s="81" cm="1">
        <f t="array" ref="I401">INDEX('Rate Change Impact'!H:H, ROUNDUP(ROWS('Rate Change Impact'!$2:437)/36,0))</f>
        <v>59481597</v>
      </c>
      <c r="J401" s="95" cm="1">
        <f t="array" ref="J401">INDEX('Rate Change Impact'!I:I, ROUNDUP(ROWS('Rate Change Impact'!$2:437)/36,0))</f>
        <v>0.131626853227512</v>
      </c>
      <c r="K401" s="93">
        <f t="shared" si="79"/>
        <v>45688</v>
      </c>
      <c r="L401" s="94">
        <f t="shared" ca="1" si="80"/>
        <v>4</v>
      </c>
      <c r="M401" s="93">
        <f t="shared" ca="1" si="81"/>
        <v>45383</v>
      </c>
      <c r="N401">
        <f t="shared" ca="1" si="75"/>
        <v>2024</v>
      </c>
      <c r="O401">
        <f t="shared" ca="1" si="72"/>
        <v>4</v>
      </c>
      <c r="P401" s="74">
        <f t="shared" si="73"/>
        <v>4956799.75</v>
      </c>
      <c r="Q401" s="74">
        <f t="shared" si="74"/>
        <v>2478399.875</v>
      </c>
      <c r="R401">
        <f t="shared" ca="1" si="82"/>
        <v>1</v>
      </c>
      <c r="S401">
        <f t="shared" ca="1" si="76"/>
        <v>3</v>
      </c>
      <c r="T401">
        <f t="shared" ca="1" si="83"/>
        <v>12</v>
      </c>
      <c r="U401" s="73">
        <f t="shared" ca="1" si="77"/>
        <v>4956799.75</v>
      </c>
    </row>
    <row r="402" spans="1:21" x14ac:dyDescent="0.25">
      <c r="A402" s="106" t="str">
        <f t="shared" ca="1" si="78"/>
        <v>General_All Other_2024_5</v>
      </c>
      <c r="B402" cm="1">
        <f t="array" ref="B402">INDEX('Rate Change Impact'!A:A, ROUNDUP(ROWS('Rate Change Impact'!$2:438)/36,0))</f>
        <v>12</v>
      </c>
      <c r="C402" t="str" cm="1">
        <f t="array" ref="C402">INDEX('Rate Change Impact'!B:B, ROUNDUP(ROWS('Rate Change Impact'!$2:438)/36,0))</f>
        <v>General</v>
      </c>
      <c r="D402" t="str" cm="1">
        <f t="array" ref="D402">INDEX('Rate Change Impact'!C:C, ROUNDUP(ROWS('Rate Change Impact'!$2:438)/36,0))</f>
        <v>All Other</v>
      </c>
      <c r="E402" t="str" cm="1">
        <f t="array" ref="E402">INDEX('Rate Change Impact'!D:D, ROUNDUP(ROWS('Rate Change Impact'!$2:438)/36,0))</f>
        <v>CA</v>
      </c>
      <c r="F402" s="107" cm="1">
        <f t="array" ref="F402">INDEX('Rate Change Impact'!E:E, ROUNDUP(ROWS('Rate Change Impact'!$2:438)/36,0))</f>
        <v>45323</v>
      </c>
      <c r="G402" s="81" cm="1">
        <f t="array" ref="G402">INDEX('Rate Change Impact'!F:F, ROUNDUP(ROWS('Rate Change Impact'!$2:438)/36,0))</f>
        <v>451895609</v>
      </c>
      <c r="H402" s="81" cm="1">
        <f t="array" ref="H402">INDEX('Rate Change Impact'!G:G, ROUNDUP(ROWS('Rate Change Impact'!$2:438)/36,0))</f>
        <v>511377206</v>
      </c>
      <c r="I402" s="81" cm="1">
        <f t="array" ref="I402">INDEX('Rate Change Impact'!H:H, ROUNDUP(ROWS('Rate Change Impact'!$2:438)/36,0))</f>
        <v>59481597</v>
      </c>
      <c r="J402" s="95" cm="1">
        <f t="array" ref="J402">INDEX('Rate Change Impact'!I:I, ROUNDUP(ROWS('Rate Change Impact'!$2:438)/36,0))</f>
        <v>0.131626853227512</v>
      </c>
      <c r="K402" s="93">
        <f t="shared" si="79"/>
        <v>45688</v>
      </c>
      <c r="L402" s="94">
        <f t="shared" ca="1" si="80"/>
        <v>5</v>
      </c>
      <c r="M402" s="93">
        <f t="shared" ca="1" si="81"/>
        <v>45413</v>
      </c>
      <c r="N402">
        <f t="shared" ca="1" si="75"/>
        <v>2024</v>
      </c>
      <c r="O402">
        <f t="shared" ca="1" si="72"/>
        <v>5</v>
      </c>
      <c r="P402" s="74">
        <f t="shared" si="73"/>
        <v>4956799.75</v>
      </c>
      <c r="Q402" s="74">
        <f t="shared" si="74"/>
        <v>2478399.875</v>
      </c>
      <c r="R402">
        <f t="shared" ca="1" si="82"/>
        <v>1</v>
      </c>
      <c r="S402">
        <f t="shared" ca="1" si="76"/>
        <v>4</v>
      </c>
      <c r="T402">
        <f t="shared" ca="1" si="83"/>
        <v>12</v>
      </c>
      <c r="U402" s="73">
        <f t="shared" ca="1" si="77"/>
        <v>4956799.75</v>
      </c>
    </row>
    <row r="403" spans="1:21" x14ac:dyDescent="0.25">
      <c r="A403" s="106" t="str">
        <f t="shared" ca="1" si="78"/>
        <v>General_All Other_2024_6</v>
      </c>
      <c r="B403" cm="1">
        <f t="array" ref="B403">INDEX('Rate Change Impact'!A:A, ROUNDUP(ROWS('Rate Change Impact'!$2:439)/36,0))</f>
        <v>12</v>
      </c>
      <c r="C403" t="str" cm="1">
        <f t="array" ref="C403">INDEX('Rate Change Impact'!B:B, ROUNDUP(ROWS('Rate Change Impact'!$2:439)/36,0))</f>
        <v>General</v>
      </c>
      <c r="D403" t="str" cm="1">
        <f t="array" ref="D403">INDEX('Rate Change Impact'!C:C, ROUNDUP(ROWS('Rate Change Impact'!$2:439)/36,0))</f>
        <v>All Other</v>
      </c>
      <c r="E403" t="str" cm="1">
        <f t="array" ref="E403">INDEX('Rate Change Impact'!D:D, ROUNDUP(ROWS('Rate Change Impact'!$2:439)/36,0))</f>
        <v>CA</v>
      </c>
      <c r="F403" s="107" cm="1">
        <f t="array" ref="F403">INDEX('Rate Change Impact'!E:E, ROUNDUP(ROWS('Rate Change Impact'!$2:439)/36,0))</f>
        <v>45323</v>
      </c>
      <c r="G403" s="81" cm="1">
        <f t="array" ref="G403">INDEX('Rate Change Impact'!F:F, ROUNDUP(ROWS('Rate Change Impact'!$2:439)/36,0))</f>
        <v>451895609</v>
      </c>
      <c r="H403" s="81" cm="1">
        <f t="array" ref="H403">INDEX('Rate Change Impact'!G:G, ROUNDUP(ROWS('Rate Change Impact'!$2:439)/36,0))</f>
        <v>511377206</v>
      </c>
      <c r="I403" s="81" cm="1">
        <f t="array" ref="I403">INDEX('Rate Change Impact'!H:H, ROUNDUP(ROWS('Rate Change Impact'!$2:439)/36,0))</f>
        <v>59481597</v>
      </c>
      <c r="J403" s="95" cm="1">
        <f t="array" ref="J403">INDEX('Rate Change Impact'!I:I, ROUNDUP(ROWS('Rate Change Impact'!$2:439)/36,0))</f>
        <v>0.131626853227512</v>
      </c>
      <c r="K403" s="93">
        <f t="shared" si="79"/>
        <v>45688</v>
      </c>
      <c r="L403" s="94">
        <f t="shared" ca="1" si="80"/>
        <v>6</v>
      </c>
      <c r="M403" s="93">
        <f t="shared" ca="1" si="81"/>
        <v>45444</v>
      </c>
      <c r="N403">
        <f t="shared" ca="1" si="75"/>
        <v>2024</v>
      </c>
      <c r="O403">
        <f t="shared" ca="1" si="72"/>
        <v>6</v>
      </c>
      <c r="P403" s="74">
        <f t="shared" si="73"/>
        <v>4956799.75</v>
      </c>
      <c r="Q403" s="74">
        <f t="shared" si="74"/>
        <v>2478399.875</v>
      </c>
      <c r="R403">
        <f t="shared" ca="1" si="82"/>
        <v>1</v>
      </c>
      <c r="S403">
        <f t="shared" ca="1" si="76"/>
        <v>5</v>
      </c>
      <c r="T403">
        <f t="shared" ca="1" si="83"/>
        <v>12</v>
      </c>
      <c r="U403" s="73">
        <f t="shared" ca="1" si="77"/>
        <v>4956799.75</v>
      </c>
    </row>
    <row r="404" spans="1:21" x14ac:dyDescent="0.25">
      <c r="A404" s="106" t="str">
        <f t="shared" ca="1" si="78"/>
        <v>General_All Other_2024_7</v>
      </c>
      <c r="B404" cm="1">
        <f t="array" ref="B404">INDEX('Rate Change Impact'!A:A, ROUNDUP(ROWS('Rate Change Impact'!$2:440)/36,0))</f>
        <v>12</v>
      </c>
      <c r="C404" t="str" cm="1">
        <f t="array" ref="C404">INDEX('Rate Change Impact'!B:B, ROUNDUP(ROWS('Rate Change Impact'!$2:440)/36,0))</f>
        <v>General</v>
      </c>
      <c r="D404" t="str" cm="1">
        <f t="array" ref="D404">INDEX('Rate Change Impact'!C:C, ROUNDUP(ROWS('Rate Change Impact'!$2:440)/36,0))</f>
        <v>All Other</v>
      </c>
      <c r="E404" t="str" cm="1">
        <f t="array" ref="E404">INDEX('Rate Change Impact'!D:D, ROUNDUP(ROWS('Rate Change Impact'!$2:440)/36,0))</f>
        <v>CA</v>
      </c>
      <c r="F404" s="107" cm="1">
        <f t="array" ref="F404">INDEX('Rate Change Impact'!E:E, ROUNDUP(ROWS('Rate Change Impact'!$2:440)/36,0))</f>
        <v>45323</v>
      </c>
      <c r="G404" s="81" cm="1">
        <f t="array" ref="G404">INDEX('Rate Change Impact'!F:F, ROUNDUP(ROWS('Rate Change Impact'!$2:440)/36,0))</f>
        <v>451895609</v>
      </c>
      <c r="H404" s="81" cm="1">
        <f t="array" ref="H404">INDEX('Rate Change Impact'!G:G, ROUNDUP(ROWS('Rate Change Impact'!$2:440)/36,0))</f>
        <v>511377206</v>
      </c>
      <c r="I404" s="81" cm="1">
        <f t="array" ref="I404">INDEX('Rate Change Impact'!H:H, ROUNDUP(ROWS('Rate Change Impact'!$2:440)/36,0))</f>
        <v>59481597</v>
      </c>
      <c r="J404" s="95" cm="1">
        <f t="array" ref="J404">INDEX('Rate Change Impact'!I:I, ROUNDUP(ROWS('Rate Change Impact'!$2:440)/36,0))</f>
        <v>0.131626853227512</v>
      </c>
      <c r="K404" s="93">
        <f t="shared" si="79"/>
        <v>45688</v>
      </c>
      <c r="L404" s="94">
        <f t="shared" ca="1" si="80"/>
        <v>7</v>
      </c>
      <c r="M404" s="93">
        <f t="shared" ca="1" si="81"/>
        <v>45474</v>
      </c>
      <c r="N404">
        <f t="shared" ca="1" si="75"/>
        <v>2024</v>
      </c>
      <c r="O404">
        <f t="shared" ca="1" si="72"/>
        <v>7</v>
      </c>
      <c r="P404" s="74">
        <f t="shared" si="73"/>
        <v>4956799.75</v>
      </c>
      <c r="Q404" s="74">
        <f t="shared" si="74"/>
        <v>2478399.875</v>
      </c>
      <c r="R404">
        <f t="shared" ca="1" si="82"/>
        <v>1</v>
      </c>
      <c r="S404">
        <f t="shared" ca="1" si="76"/>
        <v>6</v>
      </c>
      <c r="T404">
        <f t="shared" ca="1" si="83"/>
        <v>12</v>
      </c>
      <c r="U404" s="73">
        <f t="shared" ca="1" si="77"/>
        <v>4956799.75</v>
      </c>
    </row>
    <row r="405" spans="1:21" x14ac:dyDescent="0.25">
      <c r="A405" s="106" t="str">
        <f t="shared" ca="1" si="78"/>
        <v>General_All Other_2024_8</v>
      </c>
      <c r="B405" cm="1">
        <f t="array" ref="B405">INDEX('Rate Change Impact'!A:A, ROUNDUP(ROWS('Rate Change Impact'!$2:441)/36,0))</f>
        <v>12</v>
      </c>
      <c r="C405" t="str" cm="1">
        <f t="array" ref="C405">INDEX('Rate Change Impact'!B:B, ROUNDUP(ROWS('Rate Change Impact'!$2:441)/36,0))</f>
        <v>General</v>
      </c>
      <c r="D405" t="str" cm="1">
        <f t="array" ref="D405">INDEX('Rate Change Impact'!C:C, ROUNDUP(ROWS('Rate Change Impact'!$2:441)/36,0))</f>
        <v>All Other</v>
      </c>
      <c r="E405" t="str" cm="1">
        <f t="array" ref="E405">INDEX('Rate Change Impact'!D:D, ROUNDUP(ROWS('Rate Change Impact'!$2:441)/36,0))</f>
        <v>CA</v>
      </c>
      <c r="F405" s="107" cm="1">
        <f t="array" ref="F405">INDEX('Rate Change Impact'!E:E, ROUNDUP(ROWS('Rate Change Impact'!$2:441)/36,0))</f>
        <v>45323</v>
      </c>
      <c r="G405" s="81" cm="1">
        <f t="array" ref="G405">INDEX('Rate Change Impact'!F:F, ROUNDUP(ROWS('Rate Change Impact'!$2:441)/36,0))</f>
        <v>451895609</v>
      </c>
      <c r="H405" s="81" cm="1">
        <f t="array" ref="H405">INDEX('Rate Change Impact'!G:G, ROUNDUP(ROWS('Rate Change Impact'!$2:441)/36,0))</f>
        <v>511377206</v>
      </c>
      <c r="I405" s="81" cm="1">
        <f t="array" ref="I405">INDEX('Rate Change Impact'!H:H, ROUNDUP(ROWS('Rate Change Impact'!$2:441)/36,0))</f>
        <v>59481597</v>
      </c>
      <c r="J405" s="95" cm="1">
        <f t="array" ref="J405">INDEX('Rate Change Impact'!I:I, ROUNDUP(ROWS('Rate Change Impact'!$2:441)/36,0))</f>
        <v>0.131626853227512</v>
      </c>
      <c r="K405" s="93">
        <f t="shared" si="79"/>
        <v>45688</v>
      </c>
      <c r="L405" s="94">
        <f t="shared" ca="1" si="80"/>
        <v>8</v>
      </c>
      <c r="M405" s="93">
        <f t="shared" ca="1" si="81"/>
        <v>45505</v>
      </c>
      <c r="N405">
        <f t="shared" ca="1" si="75"/>
        <v>2024</v>
      </c>
      <c r="O405">
        <f t="shared" ca="1" si="72"/>
        <v>8</v>
      </c>
      <c r="P405" s="74">
        <f t="shared" si="73"/>
        <v>4956799.75</v>
      </c>
      <c r="Q405" s="74">
        <f t="shared" si="74"/>
        <v>2478399.875</v>
      </c>
      <c r="R405">
        <f t="shared" ca="1" si="82"/>
        <v>1</v>
      </c>
      <c r="S405">
        <f t="shared" ca="1" si="76"/>
        <v>7</v>
      </c>
      <c r="T405">
        <f t="shared" ca="1" si="83"/>
        <v>12</v>
      </c>
      <c r="U405" s="73">
        <f t="shared" ca="1" si="77"/>
        <v>4956799.75</v>
      </c>
    </row>
    <row r="406" spans="1:21" x14ac:dyDescent="0.25">
      <c r="A406" s="106" t="str">
        <f t="shared" ca="1" si="78"/>
        <v>General_All Other_2024_9</v>
      </c>
      <c r="B406" cm="1">
        <f t="array" ref="B406">INDEX('Rate Change Impact'!A:A, ROUNDUP(ROWS('Rate Change Impact'!$2:442)/36,0))</f>
        <v>12</v>
      </c>
      <c r="C406" t="str" cm="1">
        <f t="array" ref="C406">INDEX('Rate Change Impact'!B:B, ROUNDUP(ROWS('Rate Change Impact'!$2:442)/36,0))</f>
        <v>General</v>
      </c>
      <c r="D406" t="str" cm="1">
        <f t="array" ref="D406">INDEX('Rate Change Impact'!C:C, ROUNDUP(ROWS('Rate Change Impact'!$2:442)/36,0))</f>
        <v>All Other</v>
      </c>
      <c r="E406" t="str" cm="1">
        <f t="array" ref="E406">INDEX('Rate Change Impact'!D:D, ROUNDUP(ROWS('Rate Change Impact'!$2:442)/36,0))</f>
        <v>CA</v>
      </c>
      <c r="F406" s="107" cm="1">
        <f t="array" ref="F406">INDEX('Rate Change Impact'!E:E, ROUNDUP(ROWS('Rate Change Impact'!$2:442)/36,0))</f>
        <v>45323</v>
      </c>
      <c r="G406" s="81" cm="1">
        <f t="array" ref="G406">INDEX('Rate Change Impact'!F:F, ROUNDUP(ROWS('Rate Change Impact'!$2:442)/36,0))</f>
        <v>451895609</v>
      </c>
      <c r="H406" s="81" cm="1">
        <f t="array" ref="H406">INDEX('Rate Change Impact'!G:G, ROUNDUP(ROWS('Rate Change Impact'!$2:442)/36,0))</f>
        <v>511377206</v>
      </c>
      <c r="I406" s="81" cm="1">
        <f t="array" ref="I406">INDEX('Rate Change Impact'!H:H, ROUNDUP(ROWS('Rate Change Impact'!$2:442)/36,0))</f>
        <v>59481597</v>
      </c>
      <c r="J406" s="95" cm="1">
        <f t="array" ref="J406">INDEX('Rate Change Impact'!I:I, ROUNDUP(ROWS('Rate Change Impact'!$2:442)/36,0))</f>
        <v>0.131626853227512</v>
      </c>
      <c r="K406" s="93">
        <f t="shared" si="79"/>
        <v>45688</v>
      </c>
      <c r="L406" s="94">
        <f t="shared" ca="1" si="80"/>
        <v>9</v>
      </c>
      <c r="M406" s="93">
        <f t="shared" ca="1" si="81"/>
        <v>45536</v>
      </c>
      <c r="N406">
        <f t="shared" ca="1" si="75"/>
        <v>2024</v>
      </c>
      <c r="O406">
        <f t="shared" ca="1" si="72"/>
        <v>9</v>
      </c>
      <c r="P406" s="74">
        <f t="shared" si="73"/>
        <v>4956799.75</v>
      </c>
      <c r="Q406" s="74">
        <f t="shared" si="74"/>
        <v>2478399.875</v>
      </c>
      <c r="R406">
        <f t="shared" ca="1" si="82"/>
        <v>1</v>
      </c>
      <c r="S406">
        <f t="shared" ca="1" si="76"/>
        <v>8</v>
      </c>
      <c r="T406">
        <f t="shared" ca="1" si="83"/>
        <v>12</v>
      </c>
      <c r="U406" s="73">
        <f t="shared" ca="1" si="77"/>
        <v>4956799.75</v>
      </c>
    </row>
    <row r="407" spans="1:21" x14ac:dyDescent="0.25">
      <c r="A407" s="106" t="str">
        <f t="shared" ca="1" si="78"/>
        <v>General_All Other_2024_10</v>
      </c>
      <c r="B407" cm="1">
        <f t="array" ref="B407">INDEX('Rate Change Impact'!A:A, ROUNDUP(ROWS('Rate Change Impact'!$2:443)/36,0))</f>
        <v>12</v>
      </c>
      <c r="C407" t="str" cm="1">
        <f t="array" ref="C407">INDEX('Rate Change Impact'!B:B, ROUNDUP(ROWS('Rate Change Impact'!$2:443)/36,0))</f>
        <v>General</v>
      </c>
      <c r="D407" t="str" cm="1">
        <f t="array" ref="D407">INDEX('Rate Change Impact'!C:C, ROUNDUP(ROWS('Rate Change Impact'!$2:443)/36,0))</f>
        <v>All Other</v>
      </c>
      <c r="E407" t="str" cm="1">
        <f t="array" ref="E407">INDEX('Rate Change Impact'!D:D, ROUNDUP(ROWS('Rate Change Impact'!$2:443)/36,0))</f>
        <v>CA</v>
      </c>
      <c r="F407" s="107" cm="1">
        <f t="array" ref="F407">INDEX('Rate Change Impact'!E:E, ROUNDUP(ROWS('Rate Change Impact'!$2:443)/36,0))</f>
        <v>45323</v>
      </c>
      <c r="G407" s="81" cm="1">
        <f t="array" ref="G407">INDEX('Rate Change Impact'!F:F, ROUNDUP(ROWS('Rate Change Impact'!$2:443)/36,0))</f>
        <v>451895609</v>
      </c>
      <c r="H407" s="81" cm="1">
        <f t="array" ref="H407">INDEX('Rate Change Impact'!G:G, ROUNDUP(ROWS('Rate Change Impact'!$2:443)/36,0))</f>
        <v>511377206</v>
      </c>
      <c r="I407" s="81" cm="1">
        <f t="array" ref="I407">INDEX('Rate Change Impact'!H:H, ROUNDUP(ROWS('Rate Change Impact'!$2:443)/36,0))</f>
        <v>59481597</v>
      </c>
      <c r="J407" s="95" cm="1">
        <f t="array" ref="J407">INDEX('Rate Change Impact'!I:I, ROUNDUP(ROWS('Rate Change Impact'!$2:443)/36,0))</f>
        <v>0.131626853227512</v>
      </c>
      <c r="K407" s="93">
        <f t="shared" si="79"/>
        <v>45688</v>
      </c>
      <c r="L407" s="94">
        <f t="shared" ca="1" si="80"/>
        <v>10</v>
      </c>
      <c r="M407" s="93">
        <f t="shared" ca="1" si="81"/>
        <v>45566</v>
      </c>
      <c r="N407">
        <f t="shared" ca="1" si="75"/>
        <v>2024</v>
      </c>
      <c r="O407">
        <f t="shared" ca="1" si="72"/>
        <v>10</v>
      </c>
      <c r="P407" s="74">
        <f t="shared" si="73"/>
        <v>4956799.75</v>
      </c>
      <c r="Q407" s="74">
        <f t="shared" si="74"/>
        <v>2478399.875</v>
      </c>
      <c r="R407">
        <f t="shared" ca="1" si="82"/>
        <v>1</v>
      </c>
      <c r="S407">
        <f t="shared" ca="1" si="76"/>
        <v>9</v>
      </c>
      <c r="T407">
        <f t="shared" ca="1" si="83"/>
        <v>12</v>
      </c>
      <c r="U407" s="73">
        <f t="shared" ca="1" si="77"/>
        <v>4956799.75</v>
      </c>
    </row>
    <row r="408" spans="1:21" x14ac:dyDescent="0.25">
      <c r="A408" s="106" t="str">
        <f t="shared" ca="1" si="78"/>
        <v>General_All Other_2024_11</v>
      </c>
      <c r="B408" cm="1">
        <f t="array" ref="B408">INDEX('Rate Change Impact'!A:A, ROUNDUP(ROWS('Rate Change Impact'!$2:444)/36,0))</f>
        <v>12</v>
      </c>
      <c r="C408" t="str" cm="1">
        <f t="array" ref="C408">INDEX('Rate Change Impact'!B:B, ROUNDUP(ROWS('Rate Change Impact'!$2:444)/36,0))</f>
        <v>General</v>
      </c>
      <c r="D408" t="str" cm="1">
        <f t="array" ref="D408">INDEX('Rate Change Impact'!C:C, ROUNDUP(ROWS('Rate Change Impact'!$2:444)/36,0))</f>
        <v>All Other</v>
      </c>
      <c r="E408" t="str" cm="1">
        <f t="array" ref="E408">INDEX('Rate Change Impact'!D:D, ROUNDUP(ROWS('Rate Change Impact'!$2:444)/36,0))</f>
        <v>CA</v>
      </c>
      <c r="F408" s="107" cm="1">
        <f t="array" ref="F408">INDEX('Rate Change Impact'!E:E, ROUNDUP(ROWS('Rate Change Impact'!$2:444)/36,0))</f>
        <v>45323</v>
      </c>
      <c r="G408" s="81" cm="1">
        <f t="array" ref="G408">INDEX('Rate Change Impact'!F:F, ROUNDUP(ROWS('Rate Change Impact'!$2:444)/36,0))</f>
        <v>451895609</v>
      </c>
      <c r="H408" s="81" cm="1">
        <f t="array" ref="H408">INDEX('Rate Change Impact'!G:G, ROUNDUP(ROWS('Rate Change Impact'!$2:444)/36,0))</f>
        <v>511377206</v>
      </c>
      <c r="I408" s="81" cm="1">
        <f t="array" ref="I408">INDEX('Rate Change Impact'!H:H, ROUNDUP(ROWS('Rate Change Impact'!$2:444)/36,0))</f>
        <v>59481597</v>
      </c>
      <c r="J408" s="95" cm="1">
        <f t="array" ref="J408">INDEX('Rate Change Impact'!I:I, ROUNDUP(ROWS('Rate Change Impact'!$2:444)/36,0))</f>
        <v>0.131626853227512</v>
      </c>
      <c r="K408" s="93">
        <f t="shared" si="79"/>
        <v>45688</v>
      </c>
      <c r="L408" s="94">
        <f t="shared" ca="1" si="80"/>
        <v>11</v>
      </c>
      <c r="M408" s="93">
        <f t="shared" ca="1" si="81"/>
        <v>45597</v>
      </c>
      <c r="N408">
        <f t="shared" ca="1" si="75"/>
        <v>2024</v>
      </c>
      <c r="O408">
        <f t="shared" ca="1" si="72"/>
        <v>11</v>
      </c>
      <c r="P408" s="74">
        <f t="shared" si="73"/>
        <v>4956799.75</v>
      </c>
      <c r="Q408" s="74">
        <f t="shared" si="74"/>
        <v>2478399.875</v>
      </c>
      <c r="R408">
        <f t="shared" ca="1" si="82"/>
        <v>1</v>
      </c>
      <c r="S408">
        <f t="shared" ca="1" si="76"/>
        <v>10</v>
      </c>
      <c r="T408">
        <f t="shared" ca="1" si="83"/>
        <v>12</v>
      </c>
      <c r="U408" s="73">
        <f t="shared" ca="1" si="77"/>
        <v>4956799.75</v>
      </c>
    </row>
    <row r="409" spans="1:21" x14ac:dyDescent="0.25">
      <c r="A409" s="106" t="str">
        <f t="shared" ca="1" si="78"/>
        <v>General_All Other_2024_12</v>
      </c>
      <c r="B409" cm="1">
        <f t="array" ref="B409">INDEX('Rate Change Impact'!A:A, ROUNDUP(ROWS('Rate Change Impact'!$2:445)/36,0))</f>
        <v>12</v>
      </c>
      <c r="C409" t="str" cm="1">
        <f t="array" ref="C409">INDEX('Rate Change Impact'!B:B, ROUNDUP(ROWS('Rate Change Impact'!$2:445)/36,0))</f>
        <v>General</v>
      </c>
      <c r="D409" t="str" cm="1">
        <f t="array" ref="D409">INDEX('Rate Change Impact'!C:C, ROUNDUP(ROWS('Rate Change Impact'!$2:445)/36,0))</f>
        <v>All Other</v>
      </c>
      <c r="E409" t="str" cm="1">
        <f t="array" ref="E409">INDEX('Rate Change Impact'!D:D, ROUNDUP(ROWS('Rate Change Impact'!$2:445)/36,0))</f>
        <v>CA</v>
      </c>
      <c r="F409" s="107" cm="1">
        <f t="array" ref="F409">INDEX('Rate Change Impact'!E:E, ROUNDUP(ROWS('Rate Change Impact'!$2:445)/36,0))</f>
        <v>45323</v>
      </c>
      <c r="G409" s="81" cm="1">
        <f t="array" ref="G409">INDEX('Rate Change Impact'!F:F, ROUNDUP(ROWS('Rate Change Impact'!$2:445)/36,0))</f>
        <v>451895609</v>
      </c>
      <c r="H409" s="81" cm="1">
        <f t="array" ref="H409">INDEX('Rate Change Impact'!G:G, ROUNDUP(ROWS('Rate Change Impact'!$2:445)/36,0))</f>
        <v>511377206</v>
      </c>
      <c r="I409" s="81" cm="1">
        <f t="array" ref="I409">INDEX('Rate Change Impact'!H:H, ROUNDUP(ROWS('Rate Change Impact'!$2:445)/36,0))</f>
        <v>59481597</v>
      </c>
      <c r="J409" s="95" cm="1">
        <f t="array" ref="J409">INDEX('Rate Change Impact'!I:I, ROUNDUP(ROWS('Rate Change Impact'!$2:445)/36,0))</f>
        <v>0.131626853227512</v>
      </c>
      <c r="K409" s="93">
        <f t="shared" si="79"/>
        <v>45688</v>
      </c>
      <c r="L409" s="94">
        <f t="shared" ca="1" si="80"/>
        <v>12</v>
      </c>
      <c r="M409" s="93">
        <f t="shared" ca="1" si="81"/>
        <v>45627</v>
      </c>
      <c r="N409">
        <f t="shared" ca="1" si="75"/>
        <v>2024</v>
      </c>
      <c r="O409">
        <f t="shared" ca="1" si="72"/>
        <v>12</v>
      </c>
      <c r="P409" s="74">
        <f t="shared" si="73"/>
        <v>4956799.75</v>
      </c>
      <c r="Q409" s="74">
        <f t="shared" si="74"/>
        <v>2478399.875</v>
      </c>
      <c r="R409">
        <f t="shared" ca="1" si="82"/>
        <v>1</v>
      </c>
      <c r="S409">
        <f t="shared" ca="1" si="76"/>
        <v>11</v>
      </c>
      <c r="T409">
        <f t="shared" ca="1" si="83"/>
        <v>12</v>
      </c>
      <c r="U409" s="73">
        <f t="shared" ca="1" si="77"/>
        <v>4956799.75</v>
      </c>
    </row>
    <row r="410" spans="1:21" x14ac:dyDescent="0.25">
      <c r="A410" s="106" t="str">
        <f t="shared" ca="1" si="78"/>
        <v>General_All Other_2025_1</v>
      </c>
      <c r="B410" cm="1">
        <f t="array" ref="B410">INDEX('Rate Change Impact'!A:A, ROUNDUP(ROWS('Rate Change Impact'!$2:446)/36,0))</f>
        <v>12</v>
      </c>
      <c r="C410" t="str" cm="1">
        <f t="array" ref="C410">INDEX('Rate Change Impact'!B:B, ROUNDUP(ROWS('Rate Change Impact'!$2:446)/36,0))</f>
        <v>General</v>
      </c>
      <c r="D410" t="str" cm="1">
        <f t="array" ref="D410">INDEX('Rate Change Impact'!C:C, ROUNDUP(ROWS('Rate Change Impact'!$2:446)/36,0))</f>
        <v>All Other</v>
      </c>
      <c r="E410" t="str" cm="1">
        <f t="array" ref="E410">INDEX('Rate Change Impact'!D:D, ROUNDUP(ROWS('Rate Change Impact'!$2:446)/36,0))</f>
        <v>CA</v>
      </c>
      <c r="F410" s="107" cm="1">
        <f t="array" ref="F410">INDEX('Rate Change Impact'!E:E, ROUNDUP(ROWS('Rate Change Impact'!$2:446)/36,0))</f>
        <v>45323</v>
      </c>
      <c r="G410" s="81" cm="1">
        <f t="array" ref="G410">INDEX('Rate Change Impact'!F:F, ROUNDUP(ROWS('Rate Change Impact'!$2:446)/36,0))</f>
        <v>451895609</v>
      </c>
      <c r="H410" s="81" cm="1">
        <f t="array" ref="H410">INDEX('Rate Change Impact'!G:G, ROUNDUP(ROWS('Rate Change Impact'!$2:446)/36,0))</f>
        <v>511377206</v>
      </c>
      <c r="I410" s="81" cm="1">
        <f t="array" ref="I410">INDEX('Rate Change Impact'!H:H, ROUNDUP(ROWS('Rate Change Impact'!$2:446)/36,0))</f>
        <v>59481597</v>
      </c>
      <c r="J410" s="95" cm="1">
        <f t="array" ref="J410">INDEX('Rate Change Impact'!I:I, ROUNDUP(ROWS('Rate Change Impact'!$2:446)/36,0))</f>
        <v>0.131626853227512</v>
      </c>
      <c r="K410" s="93">
        <f t="shared" si="79"/>
        <v>45688</v>
      </c>
      <c r="L410" s="94">
        <f t="shared" ca="1" si="80"/>
        <v>13</v>
      </c>
      <c r="M410" s="93">
        <f t="shared" ca="1" si="81"/>
        <v>45658</v>
      </c>
      <c r="N410">
        <f t="shared" ca="1" si="75"/>
        <v>2025</v>
      </c>
      <c r="O410">
        <f t="shared" ref="O410:O473" ca="1" si="84">MONTH(M410)</f>
        <v>1</v>
      </c>
      <c r="P410" s="74">
        <f t="shared" si="73"/>
        <v>4956799.75</v>
      </c>
      <c r="Q410" s="74">
        <f t="shared" si="74"/>
        <v>2478399.875</v>
      </c>
      <c r="R410">
        <f t="shared" ca="1" si="82"/>
        <v>1</v>
      </c>
      <c r="S410">
        <f t="shared" ca="1" si="76"/>
        <v>12</v>
      </c>
      <c r="T410">
        <f t="shared" ca="1" si="83"/>
        <v>12</v>
      </c>
      <c r="U410" s="73">
        <f t="shared" ca="1" si="77"/>
        <v>4956799.75</v>
      </c>
    </row>
    <row r="411" spans="1:21" x14ac:dyDescent="0.25">
      <c r="A411" s="106" t="str">
        <f t="shared" ca="1" si="78"/>
        <v>General_All Other_2025_2</v>
      </c>
      <c r="B411" cm="1">
        <f t="array" ref="B411">INDEX('Rate Change Impact'!A:A, ROUNDUP(ROWS('Rate Change Impact'!$2:447)/36,0))</f>
        <v>12</v>
      </c>
      <c r="C411" t="str" cm="1">
        <f t="array" ref="C411">INDEX('Rate Change Impact'!B:B, ROUNDUP(ROWS('Rate Change Impact'!$2:447)/36,0))</f>
        <v>General</v>
      </c>
      <c r="D411" t="str" cm="1">
        <f t="array" ref="D411">INDEX('Rate Change Impact'!C:C, ROUNDUP(ROWS('Rate Change Impact'!$2:447)/36,0))</f>
        <v>All Other</v>
      </c>
      <c r="E411" t="str" cm="1">
        <f t="array" ref="E411">INDEX('Rate Change Impact'!D:D, ROUNDUP(ROWS('Rate Change Impact'!$2:447)/36,0))</f>
        <v>CA</v>
      </c>
      <c r="F411" s="107" cm="1">
        <f t="array" ref="F411">INDEX('Rate Change Impact'!E:E, ROUNDUP(ROWS('Rate Change Impact'!$2:447)/36,0))</f>
        <v>45323</v>
      </c>
      <c r="G411" s="81" cm="1">
        <f t="array" ref="G411">INDEX('Rate Change Impact'!F:F, ROUNDUP(ROWS('Rate Change Impact'!$2:447)/36,0))</f>
        <v>451895609</v>
      </c>
      <c r="H411" s="81" cm="1">
        <f t="array" ref="H411">INDEX('Rate Change Impact'!G:G, ROUNDUP(ROWS('Rate Change Impact'!$2:447)/36,0))</f>
        <v>511377206</v>
      </c>
      <c r="I411" s="81" cm="1">
        <f t="array" ref="I411">INDEX('Rate Change Impact'!H:H, ROUNDUP(ROWS('Rate Change Impact'!$2:447)/36,0))</f>
        <v>59481597</v>
      </c>
      <c r="J411" s="95" cm="1">
        <f t="array" ref="J411">INDEX('Rate Change Impact'!I:I, ROUNDUP(ROWS('Rate Change Impact'!$2:447)/36,0))</f>
        <v>0.131626853227512</v>
      </c>
      <c r="K411" s="93">
        <f t="shared" si="79"/>
        <v>45688</v>
      </c>
      <c r="L411" s="94">
        <f t="shared" ca="1" si="80"/>
        <v>14</v>
      </c>
      <c r="M411" s="93">
        <f t="shared" ca="1" si="81"/>
        <v>45689</v>
      </c>
      <c r="N411">
        <f t="shared" ca="1" si="75"/>
        <v>2025</v>
      </c>
      <c r="O411">
        <f t="shared" ca="1" si="84"/>
        <v>2</v>
      </c>
      <c r="P411" s="74">
        <f t="shared" si="73"/>
        <v>4956799.75</v>
      </c>
      <c r="Q411" s="74">
        <f t="shared" si="74"/>
        <v>2478399.875</v>
      </c>
      <c r="R411">
        <f t="shared" ca="1" si="82"/>
        <v>0</v>
      </c>
      <c r="S411">
        <f t="shared" ca="1" si="76"/>
        <v>0</v>
      </c>
      <c r="T411">
        <f t="shared" ca="1" si="83"/>
        <v>12</v>
      </c>
      <c r="U411" s="73">
        <f t="shared" ca="1" si="77"/>
        <v>0</v>
      </c>
    </row>
    <row r="412" spans="1:21" x14ac:dyDescent="0.25">
      <c r="A412" s="106" t="str">
        <f t="shared" ca="1" si="78"/>
        <v>General_All Other_2025_3</v>
      </c>
      <c r="B412" cm="1">
        <f t="array" ref="B412">INDEX('Rate Change Impact'!A:A, ROUNDUP(ROWS('Rate Change Impact'!$2:448)/36,0))</f>
        <v>12</v>
      </c>
      <c r="C412" t="str" cm="1">
        <f t="array" ref="C412">INDEX('Rate Change Impact'!B:B, ROUNDUP(ROWS('Rate Change Impact'!$2:448)/36,0))</f>
        <v>General</v>
      </c>
      <c r="D412" t="str" cm="1">
        <f t="array" ref="D412">INDEX('Rate Change Impact'!C:C, ROUNDUP(ROWS('Rate Change Impact'!$2:448)/36,0))</f>
        <v>All Other</v>
      </c>
      <c r="E412" t="str" cm="1">
        <f t="array" ref="E412">INDEX('Rate Change Impact'!D:D, ROUNDUP(ROWS('Rate Change Impact'!$2:448)/36,0))</f>
        <v>CA</v>
      </c>
      <c r="F412" s="107" cm="1">
        <f t="array" ref="F412">INDEX('Rate Change Impact'!E:E, ROUNDUP(ROWS('Rate Change Impact'!$2:448)/36,0))</f>
        <v>45323</v>
      </c>
      <c r="G412" s="81" cm="1">
        <f t="array" ref="G412">INDEX('Rate Change Impact'!F:F, ROUNDUP(ROWS('Rate Change Impact'!$2:448)/36,0))</f>
        <v>451895609</v>
      </c>
      <c r="H412" s="81" cm="1">
        <f t="array" ref="H412">INDEX('Rate Change Impact'!G:G, ROUNDUP(ROWS('Rate Change Impact'!$2:448)/36,0))</f>
        <v>511377206</v>
      </c>
      <c r="I412" s="81" cm="1">
        <f t="array" ref="I412">INDEX('Rate Change Impact'!H:H, ROUNDUP(ROWS('Rate Change Impact'!$2:448)/36,0))</f>
        <v>59481597</v>
      </c>
      <c r="J412" s="95" cm="1">
        <f t="array" ref="J412">INDEX('Rate Change Impact'!I:I, ROUNDUP(ROWS('Rate Change Impact'!$2:448)/36,0))</f>
        <v>0.131626853227512</v>
      </c>
      <c r="K412" s="93">
        <f t="shared" si="79"/>
        <v>45688</v>
      </c>
      <c r="L412" s="94">
        <f t="shared" ca="1" si="80"/>
        <v>15</v>
      </c>
      <c r="M412" s="93">
        <f t="shared" ca="1" si="81"/>
        <v>45717</v>
      </c>
      <c r="N412">
        <f t="shared" ca="1" si="75"/>
        <v>2025</v>
      </c>
      <c r="O412">
        <f t="shared" ca="1" si="84"/>
        <v>3</v>
      </c>
      <c r="P412" s="74">
        <f t="shared" si="73"/>
        <v>4956799.75</v>
      </c>
      <c r="Q412" s="74">
        <f t="shared" si="74"/>
        <v>2478399.875</v>
      </c>
      <c r="R412">
        <f t="shared" ca="1" si="82"/>
        <v>0</v>
      </c>
      <c r="S412">
        <f t="shared" ca="1" si="76"/>
        <v>0</v>
      </c>
      <c r="T412">
        <f t="shared" ca="1" si="83"/>
        <v>12</v>
      </c>
      <c r="U412" s="73">
        <f t="shared" ca="1" si="77"/>
        <v>0</v>
      </c>
    </row>
    <row r="413" spans="1:21" x14ac:dyDescent="0.25">
      <c r="A413" s="106" t="str">
        <f t="shared" ca="1" si="78"/>
        <v>General_All Other_2025_4</v>
      </c>
      <c r="B413" cm="1">
        <f t="array" ref="B413">INDEX('Rate Change Impact'!A:A, ROUNDUP(ROWS('Rate Change Impact'!$2:449)/36,0))</f>
        <v>12</v>
      </c>
      <c r="C413" t="str" cm="1">
        <f t="array" ref="C413">INDEX('Rate Change Impact'!B:B, ROUNDUP(ROWS('Rate Change Impact'!$2:449)/36,0))</f>
        <v>General</v>
      </c>
      <c r="D413" t="str" cm="1">
        <f t="array" ref="D413">INDEX('Rate Change Impact'!C:C, ROUNDUP(ROWS('Rate Change Impact'!$2:449)/36,0))</f>
        <v>All Other</v>
      </c>
      <c r="E413" t="str" cm="1">
        <f t="array" ref="E413">INDEX('Rate Change Impact'!D:D, ROUNDUP(ROWS('Rate Change Impact'!$2:449)/36,0))</f>
        <v>CA</v>
      </c>
      <c r="F413" s="107" cm="1">
        <f t="array" ref="F413">INDEX('Rate Change Impact'!E:E, ROUNDUP(ROWS('Rate Change Impact'!$2:449)/36,0))</f>
        <v>45323</v>
      </c>
      <c r="G413" s="81" cm="1">
        <f t="array" ref="G413">INDEX('Rate Change Impact'!F:F, ROUNDUP(ROWS('Rate Change Impact'!$2:449)/36,0))</f>
        <v>451895609</v>
      </c>
      <c r="H413" s="81" cm="1">
        <f t="array" ref="H413">INDEX('Rate Change Impact'!G:G, ROUNDUP(ROWS('Rate Change Impact'!$2:449)/36,0))</f>
        <v>511377206</v>
      </c>
      <c r="I413" s="81" cm="1">
        <f t="array" ref="I413">INDEX('Rate Change Impact'!H:H, ROUNDUP(ROWS('Rate Change Impact'!$2:449)/36,0))</f>
        <v>59481597</v>
      </c>
      <c r="J413" s="95" cm="1">
        <f t="array" ref="J413">INDEX('Rate Change Impact'!I:I, ROUNDUP(ROWS('Rate Change Impact'!$2:449)/36,0))</f>
        <v>0.131626853227512</v>
      </c>
      <c r="K413" s="93">
        <f t="shared" si="79"/>
        <v>45688</v>
      </c>
      <c r="L413" s="94">
        <f t="shared" ca="1" si="80"/>
        <v>16</v>
      </c>
      <c r="M413" s="93">
        <f t="shared" ca="1" si="81"/>
        <v>45748</v>
      </c>
      <c r="N413">
        <f t="shared" ca="1" si="75"/>
        <v>2025</v>
      </c>
      <c r="O413">
        <f t="shared" ca="1" si="84"/>
        <v>4</v>
      </c>
      <c r="P413" s="74">
        <f t="shared" si="73"/>
        <v>4956799.75</v>
      </c>
      <c r="Q413" s="74">
        <f t="shared" si="74"/>
        <v>2478399.875</v>
      </c>
      <c r="R413">
        <f t="shared" ca="1" si="82"/>
        <v>0</v>
      </c>
      <c r="S413">
        <f t="shared" ca="1" si="76"/>
        <v>0</v>
      </c>
      <c r="T413">
        <f t="shared" ca="1" si="83"/>
        <v>12</v>
      </c>
      <c r="U413" s="73">
        <f t="shared" ca="1" si="77"/>
        <v>0</v>
      </c>
    </row>
    <row r="414" spans="1:21" x14ac:dyDescent="0.25">
      <c r="A414" s="106" t="str">
        <f t="shared" ca="1" si="78"/>
        <v>General_All Other_2025_5</v>
      </c>
      <c r="B414" cm="1">
        <f t="array" ref="B414">INDEX('Rate Change Impact'!A:A, ROUNDUP(ROWS('Rate Change Impact'!$2:450)/36,0))</f>
        <v>12</v>
      </c>
      <c r="C414" t="str" cm="1">
        <f t="array" ref="C414">INDEX('Rate Change Impact'!B:B, ROUNDUP(ROWS('Rate Change Impact'!$2:450)/36,0))</f>
        <v>General</v>
      </c>
      <c r="D414" t="str" cm="1">
        <f t="array" ref="D414">INDEX('Rate Change Impact'!C:C, ROUNDUP(ROWS('Rate Change Impact'!$2:450)/36,0))</f>
        <v>All Other</v>
      </c>
      <c r="E414" t="str" cm="1">
        <f t="array" ref="E414">INDEX('Rate Change Impact'!D:D, ROUNDUP(ROWS('Rate Change Impact'!$2:450)/36,0))</f>
        <v>CA</v>
      </c>
      <c r="F414" s="107" cm="1">
        <f t="array" ref="F414">INDEX('Rate Change Impact'!E:E, ROUNDUP(ROWS('Rate Change Impact'!$2:450)/36,0))</f>
        <v>45323</v>
      </c>
      <c r="G414" s="81" cm="1">
        <f t="array" ref="G414">INDEX('Rate Change Impact'!F:F, ROUNDUP(ROWS('Rate Change Impact'!$2:450)/36,0))</f>
        <v>451895609</v>
      </c>
      <c r="H414" s="81" cm="1">
        <f t="array" ref="H414">INDEX('Rate Change Impact'!G:G, ROUNDUP(ROWS('Rate Change Impact'!$2:450)/36,0))</f>
        <v>511377206</v>
      </c>
      <c r="I414" s="81" cm="1">
        <f t="array" ref="I414">INDEX('Rate Change Impact'!H:H, ROUNDUP(ROWS('Rate Change Impact'!$2:450)/36,0))</f>
        <v>59481597</v>
      </c>
      <c r="J414" s="95" cm="1">
        <f t="array" ref="J414">INDEX('Rate Change Impact'!I:I, ROUNDUP(ROWS('Rate Change Impact'!$2:450)/36,0))</f>
        <v>0.131626853227512</v>
      </c>
      <c r="K414" s="93">
        <f t="shared" si="79"/>
        <v>45688</v>
      </c>
      <c r="L414" s="94">
        <f t="shared" ca="1" si="80"/>
        <v>17</v>
      </c>
      <c r="M414" s="93">
        <f t="shared" ca="1" si="81"/>
        <v>45778</v>
      </c>
      <c r="N414">
        <f t="shared" ca="1" si="75"/>
        <v>2025</v>
      </c>
      <c r="O414">
        <f t="shared" ca="1" si="84"/>
        <v>5</v>
      </c>
      <c r="P414" s="74">
        <f t="shared" si="73"/>
        <v>4956799.75</v>
      </c>
      <c r="Q414" s="74">
        <f t="shared" si="74"/>
        <v>2478399.875</v>
      </c>
      <c r="R414">
        <f t="shared" ca="1" si="82"/>
        <v>0</v>
      </c>
      <c r="S414">
        <f t="shared" ca="1" si="76"/>
        <v>0</v>
      </c>
      <c r="T414">
        <f t="shared" ca="1" si="83"/>
        <v>12</v>
      </c>
      <c r="U414" s="73">
        <f t="shared" ca="1" si="77"/>
        <v>0</v>
      </c>
    </row>
    <row r="415" spans="1:21" x14ac:dyDescent="0.25">
      <c r="A415" s="106" t="str">
        <f t="shared" ca="1" si="78"/>
        <v>General_All Other_2025_6</v>
      </c>
      <c r="B415" cm="1">
        <f t="array" ref="B415">INDEX('Rate Change Impact'!A:A, ROUNDUP(ROWS('Rate Change Impact'!$2:451)/36,0))</f>
        <v>12</v>
      </c>
      <c r="C415" t="str" cm="1">
        <f t="array" ref="C415">INDEX('Rate Change Impact'!B:B, ROUNDUP(ROWS('Rate Change Impact'!$2:451)/36,0))</f>
        <v>General</v>
      </c>
      <c r="D415" t="str" cm="1">
        <f t="array" ref="D415">INDEX('Rate Change Impact'!C:C, ROUNDUP(ROWS('Rate Change Impact'!$2:451)/36,0))</f>
        <v>All Other</v>
      </c>
      <c r="E415" t="str" cm="1">
        <f t="array" ref="E415">INDEX('Rate Change Impact'!D:D, ROUNDUP(ROWS('Rate Change Impact'!$2:451)/36,0))</f>
        <v>CA</v>
      </c>
      <c r="F415" s="107" cm="1">
        <f t="array" ref="F415">INDEX('Rate Change Impact'!E:E, ROUNDUP(ROWS('Rate Change Impact'!$2:451)/36,0))</f>
        <v>45323</v>
      </c>
      <c r="G415" s="81" cm="1">
        <f t="array" ref="G415">INDEX('Rate Change Impact'!F:F, ROUNDUP(ROWS('Rate Change Impact'!$2:451)/36,0))</f>
        <v>451895609</v>
      </c>
      <c r="H415" s="81" cm="1">
        <f t="array" ref="H415">INDEX('Rate Change Impact'!G:G, ROUNDUP(ROWS('Rate Change Impact'!$2:451)/36,0))</f>
        <v>511377206</v>
      </c>
      <c r="I415" s="81" cm="1">
        <f t="array" ref="I415">INDEX('Rate Change Impact'!H:H, ROUNDUP(ROWS('Rate Change Impact'!$2:451)/36,0))</f>
        <v>59481597</v>
      </c>
      <c r="J415" s="95" cm="1">
        <f t="array" ref="J415">INDEX('Rate Change Impact'!I:I, ROUNDUP(ROWS('Rate Change Impact'!$2:451)/36,0))</f>
        <v>0.131626853227512</v>
      </c>
      <c r="K415" s="93">
        <f t="shared" si="79"/>
        <v>45688</v>
      </c>
      <c r="L415" s="94">
        <f t="shared" ca="1" si="80"/>
        <v>18</v>
      </c>
      <c r="M415" s="93">
        <f t="shared" ca="1" si="81"/>
        <v>45809</v>
      </c>
      <c r="N415">
        <f t="shared" ca="1" si="75"/>
        <v>2025</v>
      </c>
      <c r="O415">
        <f t="shared" ca="1" si="84"/>
        <v>6</v>
      </c>
      <c r="P415" s="74">
        <f t="shared" si="73"/>
        <v>4956799.75</v>
      </c>
      <c r="Q415" s="74">
        <f t="shared" si="74"/>
        <v>2478399.875</v>
      </c>
      <c r="R415">
        <f t="shared" ca="1" si="82"/>
        <v>0</v>
      </c>
      <c r="S415">
        <f t="shared" ca="1" si="76"/>
        <v>0</v>
      </c>
      <c r="T415">
        <f t="shared" ca="1" si="83"/>
        <v>12</v>
      </c>
      <c r="U415" s="73">
        <f t="shared" ca="1" si="77"/>
        <v>0</v>
      </c>
    </row>
    <row r="416" spans="1:21" x14ac:dyDescent="0.25">
      <c r="A416" s="106" t="str">
        <f t="shared" ca="1" si="78"/>
        <v>General_All Other_2025_7</v>
      </c>
      <c r="B416" cm="1">
        <f t="array" ref="B416">INDEX('Rate Change Impact'!A:A, ROUNDUP(ROWS('Rate Change Impact'!$2:452)/36,0))</f>
        <v>12</v>
      </c>
      <c r="C416" t="str" cm="1">
        <f t="array" ref="C416">INDEX('Rate Change Impact'!B:B, ROUNDUP(ROWS('Rate Change Impact'!$2:452)/36,0))</f>
        <v>General</v>
      </c>
      <c r="D416" t="str" cm="1">
        <f t="array" ref="D416">INDEX('Rate Change Impact'!C:C, ROUNDUP(ROWS('Rate Change Impact'!$2:452)/36,0))</f>
        <v>All Other</v>
      </c>
      <c r="E416" t="str" cm="1">
        <f t="array" ref="E416">INDEX('Rate Change Impact'!D:D, ROUNDUP(ROWS('Rate Change Impact'!$2:452)/36,0))</f>
        <v>CA</v>
      </c>
      <c r="F416" s="107" cm="1">
        <f t="array" ref="F416">INDEX('Rate Change Impact'!E:E, ROUNDUP(ROWS('Rate Change Impact'!$2:452)/36,0))</f>
        <v>45323</v>
      </c>
      <c r="G416" s="81" cm="1">
        <f t="array" ref="G416">INDEX('Rate Change Impact'!F:F, ROUNDUP(ROWS('Rate Change Impact'!$2:452)/36,0))</f>
        <v>451895609</v>
      </c>
      <c r="H416" s="81" cm="1">
        <f t="array" ref="H416">INDEX('Rate Change Impact'!G:G, ROUNDUP(ROWS('Rate Change Impact'!$2:452)/36,0))</f>
        <v>511377206</v>
      </c>
      <c r="I416" s="81" cm="1">
        <f t="array" ref="I416">INDEX('Rate Change Impact'!H:H, ROUNDUP(ROWS('Rate Change Impact'!$2:452)/36,0))</f>
        <v>59481597</v>
      </c>
      <c r="J416" s="95" cm="1">
        <f t="array" ref="J416">INDEX('Rate Change Impact'!I:I, ROUNDUP(ROWS('Rate Change Impact'!$2:452)/36,0))</f>
        <v>0.131626853227512</v>
      </c>
      <c r="K416" s="93">
        <f t="shared" si="79"/>
        <v>45688</v>
      </c>
      <c r="L416" s="94">
        <f t="shared" ca="1" si="80"/>
        <v>19</v>
      </c>
      <c r="M416" s="93">
        <f t="shared" ca="1" si="81"/>
        <v>45839</v>
      </c>
      <c r="N416">
        <f t="shared" ca="1" si="75"/>
        <v>2025</v>
      </c>
      <c r="O416">
        <f t="shared" ca="1" si="84"/>
        <v>7</v>
      </c>
      <c r="P416" s="74">
        <f t="shared" si="73"/>
        <v>4956799.75</v>
      </c>
      <c r="Q416" s="74">
        <f t="shared" si="74"/>
        <v>2478399.875</v>
      </c>
      <c r="R416">
        <f t="shared" ca="1" si="82"/>
        <v>0</v>
      </c>
      <c r="S416">
        <f t="shared" ca="1" si="76"/>
        <v>0</v>
      </c>
      <c r="T416">
        <f t="shared" ca="1" si="83"/>
        <v>12</v>
      </c>
      <c r="U416" s="73">
        <f t="shared" ca="1" si="77"/>
        <v>0</v>
      </c>
    </row>
    <row r="417" spans="1:21" x14ac:dyDescent="0.25">
      <c r="A417" s="106" t="str">
        <f t="shared" ca="1" si="78"/>
        <v>General_All Other_2025_8</v>
      </c>
      <c r="B417" cm="1">
        <f t="array" ref="B417">INDEX('Rate Change Impact'!A:A, ROUNDUP(ROWS('Rate Change Impact'!$2:453)/36,0))</f>
        <v>12</v>
      </c>
      <c r="C417" t="str" cm="1">
        <f t="array" ref="C417">INDEX('Rate Change Impact'!B:B, ROUNDUP(ROWS('Rate Change Impact'!$2:453)/36,0))</f>
        <v>General</v>
      </c>
      <c r="D417" t="str" cm="1">
        <f t="array" ref="D417">INDEX('Rate Change Impact'!C:C, ROUNDUP(ROWS('Rate Change Impact'!$2:453)/36,0))</f>
        <v>All Other</v>
      </c>
      <c r="E417" t="str" cm="1">
        <f t="array" ref="E417">INDEX('Rate Change Impact'!D:D, ROUNDUP(ROWS('Rate Change Impact'!$2:453)/36,0))</f>
        <v>CA</v>
      </c>
      <c r="F417" s="107" cm="1">
        <f t="array" ref="F417">INDEX('Rate Change Impact'!E:E, ROUNDUP(ROWS('Rate Change Impact'!$2:453)/36,0))</f>
        <v>45323</v>
      </c>
      <c r="G417" s="81" cm="1">
        <f t="array" ref="G417">INDEX('Rate Change Impact'!F:F, ROUNDUP(ROWS('Rate Change Impact'!$2:453)/36,0))</f>
        <v>451895609</v>
      </c>
      <c r="H417" s="81" cm="1">
        <f t="array" ref="H417">INDEX('Rate Change Impact'!G:G, ROUNDUP(ROWS('Rate Change Impact'!$2:453)/36,0))</f>
        <v>511377206</v>
      </c>
      <c r="I417" s="81" cm="1">
        <f t="array" ref="I417">INDEX('Rate Change Impact'!H:H, ROUNDUP(ROWS('Rate Change Impact'!$2:453)/36,0))</f>
        <v>59481597</v>
      </c>
      <c r="J417" s="95" cm="1">
        <f t="array" ref="J417">INDEX('Rate Change Impact'!I:I, ROUNDUP(ROWS('Rate Change Impact'!$2:453)/36,0))</f>
        <v>0.131626853227512</v>
      </c>
      <c r="K417" s="93">
        <f t="shared" si="79"/>
        <v>45688</v>
      </c>
      <c r="L417" s="94">
        <f t="shared" ca="1" si="80"/>
        <v>20</v>
      </c>
      <c r="M417" s="93">
        <f t="shared" ca="1" si="81"/>
        <v>45870</v>
      </c>
      <c r="N417">
        <f t="shared" ca="1" si="75"/>
        <v>2025</v>
      </c>
      <c r="O417">
        <f t="shared" ca="1" si="84"/>
        <v>8</v>
      </c>
      <c r="P417" s="74">
        <f t="shared" si="73"/>
        <v>4956799.75</v>
      </c>
      <c r="Q417" s="74">
        <f t="shared" si="74"/>
        <v>2478399.875</v>
      </c>
      <c r="R417">
        <f t="shared" ca="1" si="82"/>
        <v>0</v>
      </c>
      <c r="S417">
        <f t="shared" ca="1" si="76"/>
        <v>0</v>
      </c>
      <c r="T417">
        <f t="shared" ca="1" si="83"/>
        <v>12</v>
      </c>
      <c r="U417" s="73">
        <f t="shared" ca="1" si="77"/>
        <v>0</v>
      </c>
    </row>
    <row r="418" spans="1:21" x14ac:dyDescent="0.25">
      <c r="A418" s="106" t="str">
        <f t="shared" ca="1" si="78"/>
        <v>General_All Other_2025_9</v>
      </c>
      <c r="B418" cm="1">
        <f t="array" ref="B418">INDEX('Rate Change Impact'!A:A, ROUNDUP(ROWS('Rate Change Impact'!$2:454)/36,0))</f>
        <v>12</v>
      </c>
      <c r="C418" t="str" cm="1">
        <f t="array" ref="C418">INDEX('Rate Change Impact'!B:B, ROUNDUP(ROWS('Rate Change Impact'!$2:454)/36,0))</f>
        <v>General</v>
      </c>
      <c r="D418" t="str" cm="1">
        <f t="array" ref="D418">INDEX('Rate Change Impact'!C:C, ROUNDUP(ROWS('Rate Change Impact'!$2:454)/36,0))</f>
        <v>All Other</v>
      </c>
      <c r="E418" t="str" cm="1">
        <f t="array" ref="E418">INDEX('Rate Change Impact'!D:D, ROUNDUP(ROWS('Rate Change Impact'!$2:454)/36,0))</f>
        <v>CA</v>
      </c>
      <c r="F418" s="107" cm="1">
        <f t="array" ref="F418">INDEX('Rate Change Impact'!E:E, ROUNDUP(ROWS('Rate Change Impact'!$2:454)/36,0))</f>
        <v>45323</v>
      </c>
      <c r="G418" s="81" cm="1">
        <f t="array" ref="G418">INDEX('Rate Change Impact'!F:F, ROUNDUP(ROWS('Rate Change Impact'!$2:454)/36,0))</f>
        <v>451895609</v>
      </c>
      <c r="H418" s="81" cm="1">
        <f t="array" ref="H418">INDEX('Rate Change Impact'!G:G, ROUNDUP(ROWS('Rate Change Impact'!$2:454)/36,0))</f>
        <v>511377206</v>
      </c>
      <c r="I418" s="81" cm="1">
        <f t="array" ref="I418">INDEX('Rate Change Impact'!H:H, ROUNDUP(ROWS('Rate Change Impact'!$2:454)/36,0))</f>
        <v>59481597</v>
      </c>
      <c r="J418" s="95" cm="1">
        <f t="array" ref="J418">INDEX('Rate Change Impact'!I:I, ROUNDUP(ROWS('Rate Change Impact'!$2:454)/36,0))</f>
        <v>0.131626853227512</v>
      </c>
      <c r="K418" s="93">
        <f t="shared" si="79"/>
        <v>45688</v>
      </c>
      <c r="L418" s="94">
        <f t="shared" ca="1" si="80"/>
        <v>21</v>
      </c>
      <c r="M418" s="93">
        <f t="shared" ca="1" si="81"/>
        <v>45901</v>
      </c>
      <c r="N418">
        <f t="shared" ca="1" si="75"/>
        <v>2025</v>
      </c>
      <c r="O418">
        <f t="shared" ca="1" si="84"/>
        <v>9</v>
      </c>
      <c r="P418" s="74">
        <f t="shared" si="73"/>
        <v>4956799.75</v>
      </c>
      <c r="Q418" s="74">
        <f t="shared" si="74"/>
        <v>2478399.875</v>
      </c>
      <c r="R418">
        <f t="shared" ca="1" si="82"/>
        <v>0</v>
      </c>
      <c r="S418">
        <f t="shared" ca="1" si="76"/>
        <v>0</v>
      </c>
      <c r="T418">
        <f t="shared" ca="1" si="83"/>
        <v>12</v>
      </c>
      <c r="U418" s="73">
        <f t="shared" ca="1" si="77"/>
        <v>0</v>
      </c>
    </row>
    <row r="419" spans="1:21" x14ac:dyDescent="0.25">
      <c r="A419" s="106" t="str">
        <f t="shared" ca="1" si="78"/>
        <v>General_All Other_2025_10</v>
      </c>
      <c r="B419" cm="1">
        <f t="array" ref="B419">INDEX('Rate Change Impact'!A:A, ROUNDUP(ROWS('Rate Change Impact'!$2:455)/36,0))</f>
        <v>12</v>
      </c>
      <c r="C419" t="str" cm="1">
        <f t="array" ref="C419">INDEX('Rate Change Impact'!B:B, ROUNDUP(ROWS('Rate Change Impact'!$2:455)/36,0))</f>
        <v>General</v>
      </c>
      <c r="D419" t="str" cm="1">
        <f t="array" ref="D419">INDEX('Rate Change Impact'!C:C, ROUNDUP(ROWS('Rate Change Impact'!$2:455)/36,0))</f>
        <v>All Other</v>
      </c>
      <c r="E419" t="str" cm="1">
        <f t="array" ref="E419">INDEX('Rate Change Impact'!D:D, ROUNDUP(ROWS('Rate Change Impact'!$2:455)/36,0))</f>
        <v>CA</v>
      </c>
      <c r="F419" s="107" cm="1">
        <f t="array" ref="F419">INDEX('Rate Change Impact'!E:E, ROUNDUP(ROWS('Rate Change Impact'!$2:455)/36,0))</f>
        <v>45323</v>
      </c>
      <c r="G419" s="81" cm="1">
        <f t="array" ref="G419">INDEX('Rate Change Impact'!F:F, ROUNDUP(ROWS('Rate Change Impact'!$2:455)/36,0))</f>
        <v>451895609</v>
      </c>
      <c r="H419" s="81" cm="1">
        <f t="array" ref="H419">INDEX('Rate Change Impact'!G:G, ROUNDUP(ROWS('Rate Change Impact'!$2:455)/36,0))</f>
        <v>511377206</v>
      </c>
      <c r="I419" s="81" cm="1">
        <f t="array" ref="I419">INDEX('Rate Change Impact'!H:H, ROUNDUP(ROWS('Rate Change Impact'!$2:455)/36,0))</f>
        <v>59481597</v>
      </c>
      <c r="J419" s="95" cm="1">
        <f t="array" ref="J419">INDEX('Rate Change Impact'!I:I, ROUNDUP(ROWS('Rate Change Impact'!$2:455)/36,0))</f>
        <v>0.131626853227512</v>
      </c>
      <c r="K419" s="93">
        <f t="shared" si="79"/>
        <v>45688</v>
      </c>
      <c r="L419" s="94">
        <f t="shared" ca="1" si="80"/>
        <v>22</v>
      </c>
      <c r="M419" s="93">
        <f t="shared" ca="1" si="81"/>
        <v>45931</v>
      </c>
      <c r="N419">
        <f t="shared" ca="1" si="75"/>
        <v>2025</v>
      </c>
      <c r="O419">
        <f t="shared" ca="1" si="84"/>
        <v>10</v>
      </c>
      <c r="P419" s="74">
        <f t="shared" si="73"/>
        <v>4956799.75</v>
      </c>
      <c r="Q419" s="74">
        <f t="shared" si="74"/>
        <v>2478399.875</v>
      </c>
      <c r="R419">
        <f t="shared" ca="1" si="82"/>
        <v>0</v>
      </c>
      <c r="S419">
        <f t="shared" ca="1" si="76"/>
        <v>0</v>
      </c>
      <c r="T419">
        <f t="shared" ca="1" si="83"/>
        <v>12</v>
      </c>
      <c r="U419" s="73">
        <f t="shared" ca="1" si="77"/>
        <v>0</v>
      </c>
    </row>
    <row r="420" spans="1:21" x14ac:dyDescent="0.25">
      <c r="A420" s="106" t="str">
        <f t="shared" ca="1" si="78"/>
        <v>General_All Other_2025_11</v>
      </c>
      <c r="B420" cm="1">
        <f t="array" ref="B420">INDEX('Rate Change Impact'!A:A, ROUNDUP(ROWS('Rate Change Impact'!$2:456)/36,0))</f>
        <v>12</v>
      </c>
      <c r="C420" t="str" cm="1">
        <f t="array" ref="C420">INDEX('Rate Change Impact'!B:B, ROUNDUP(ROWS('Rate Change Impact'!$2:456)/36,0))</f>
        <v>General</v>
      </c>
      <c r="D420" t="str" cm="1">
        <f t="array" ref="D420">INDEX('Rate Change Impact'!C:C, ROUNDUP(ROWS('Rate Change Impact'!$2:456)/36,0))</f>
        <v>All Other</v>
      </c>
      <c r="E420" t="str" cm="1">
        <f t="array" ref="E420">INDEX('Rate Change Impact'!D:D, ROUNDUP(ROWS('Rate Change Impact'!$2:456)/36,0))</f>
        <v>CA</v>
      </c>
      <c r="F420" s="107" cm="1">
        <f t="array" ref="F420">INDEX('Rate Change Impact'!E:E, ROUNDUP(ROWS('Rate Change Impact'!$2:456)/36,0))</f>
        <v>45323</v>
      </c>
      <c r="G420" s="81" cm="1">
        <f t="array" ref="G420">INDEX('Rate Change Impact'!F:F, ROUNDUP(ROWS('Rate Change Impact'!$2:456)/36,0))</f>
        <v>451895609</v>
      </c>
      <c r="H420" s="81" cm="1">
        <f t="array" ref="H420">INDEX('Rate Change Impact'!G:G, ROUNDUP(ROWS('Rate Change Impact'!$2:456)/36,0))</f>
        <v>511377206</v>
      </c>
      <c r="I420" s="81" cm="1">
        <f t="array" ref="I420">INDEX('Rate Change Impact'!H:H, ROUNDUP(ROWS('Rate Change Impact'!$2:456)/36,0))</f>
        <v>59481597</v>
      </c>
      <c r="J420" s="95" cm="1">
        <f t="array" ref="J420">INDEX('Rate Change Impact'!I:I, ROUNDUP(ROWS('Rate Change Impact'!$2:456)/36,0))</f>
        <v>0.131626853227512</v>
      </c>
      <c r="K420" s="93">
        <f t="shared" si="79"/>
        <v>45688</v>
      </c>
      <c r="L420" s="94">
        <f t="shared" ca="1" si="80"/>
        <v>23</v>
      </c>
      <c r="M420" s="93">
        <f t="shared" ca="1" si="81"/>
        <v>45962</v>
      </c>
      <c r="N420">
        <f t="shared" ca="1" si="75"/>
        <v>2025</v>
      </c>
      <c r="O420">
        <f t="shared" ca="1" si="84"/>
        <v>11</v>
      </c>
      <c r="P420" s="74">
        <f t="shared" si="73"/>
        <v>4956799.75</v>
      </c>
      <c r="Q420" s="74">
        <f t="shared" si="74"/>
        <v>2478399.875</v>
      </c>
      <c r="R420">
        <f t="shared" ca="1" si="82"/>
        <v>0</v>
      </c>
      <c r="S420">
        <f t="shared" ca="1" si="76"/>
        <v>0</v>
      </c>
      <c r="T420">
        <f t="shared" ca="1" si="83"/>
        <v>12</v>
      </c>
      <c r="U420" s="73">
        <f t="shared" ca="1" si="77"/>
        <v>0</v>
      </c>
    </row>
    <row r="421" spans="1:21" x14ac:dyDescent="0.25">
      <c r="A421" s="106" t="str">
        <f t="shared" ca="1" si="78"/>
        <v>General_All Other_2025_12</v>
      </c>
      <c r="B421" cm="1">
        <f t="array" ref="B421">INDEX('Rate Change Impact'!A:A, ROUNDUP(ROWS('Rate Change Impact'!$2:457)/36,0))</f>
        <v>12</v>
      </c>
      <c r="C421" t="str" cm="1">
        <f t="array" ref="C421">INDEX('Rate Change Impact'!B:B, ROUNDUP(ROWS('Rate Change Impact'!$2:457)/36,0))</f>
        <v>General</v>
      </c>
      <c r="D421" t="str" cm="1">
        <f t="array" ref="D421">INDEX('Rate Change Impact'!C:C, ROUNDUP(ROWS('Rate Change Impact'!$2:457)/36,0))</f>
        <v>All Other</v>
      </c>
      <c r="E421" t="str" cm="1">
        <f t="array" ref="E421">INDEX('Rate Change Impact'!D:D, ROUNDUP(ROWS('Rate Change Impact'!$2:457)/36,0))</f>
        <v>CA</v>
      </c>
      <c r="F421" s="107" cm="1">
        <f t="array" ref="F421">INDEX('Rate Change Impact'!E:E, ROUNDUP(ROWS('Rate Change Impact'!$2:457)/36,0))</f>
        <v>45323</v>
      </c>
      <c r="G421" s="81" cm="1">
        <f t="array" ref="G421">INDEX('Rate Change Impact'!F:F, ROUNDUP(ROWS('Rate Change Impact'!$2:457)/36,0))</f>
        <v>451895609</v>
      </c>
      <c r="H421" s="81" cm="1">
        <f t="array" ref="H421">INDEX('Rate Change Impact'!G:G, ROUNDUP(ROWS('Rate Change Impact'!$2:457)/36,0))</f>
        <v>511377206</v>
      </c>
      <c r="I421" s="81" cm="1">
        <f t="array" ref="I421">INDEX('Rate Change Impact'!H:H, ROUNDUP(ROWS('Rate Change Impact'!$2:457)/36,0))</f>
        <v>59481597</v>
      </c>
      <c r="J421" s="95" cm="1">
        <f t="array" ref="J421">INDEX('Rate Change Impact'!I:I, ROUNDUP(ROWS('Rate Change Impact'!$2:457)/36,0))</f>
        <v>0.131626853227512</v>
      </c>
      <c r="K421" s="93">
        <f t="shared" si="79"/>
        <v>45688</v>
      </c>
      <c r="L421" s="94">
        <f t="shared" ca="1" si="80"/>
        <v>24</v>
      </c>
      <c r="M421" s="93">
        <f t="shared" ca="1" si="81"/>
        <v>45992</v>
      </c>
      <c r="N421">
        <f t="shared" ca="1" si="75"/>
        <v>2025</v>
      </c>
      <c r="O421">
        <f t="shared" ca="1" si="84"/>
        <v>12</v>
      </c>
      <c r="P421" s="74">
        <f t="shared" si="73"/>
        <v>4956799.75</v>
      </c>
      <c r="Q421" s="74">
        <f t="shared" si="74"/>
        <v>2478399.875</v>
      </c>
      <c r="R421">
        <f t="shared" ca="1" si="82"/>
        <v>0</v>
      </c>
      <c r="S421">
        <f t="shared" ca="1" si="76"/>
        <v>0</v>
      </c>
      <c r="T421">
        <f t="shared" ca="1" si="83"/>
        <v>12</v>
      </c>
      <c r="U421" s="73">
        <f t="shared" ca="1" si="77"/>
        <v>0</v>
      </c>
    </row>
    <row r="422" spans="1:21" x14ac:dyDescent="0.25">
      <c r="A422" s="106" t="str">
        <f t="shared" ca="1" si="78"/>
        <v>General_All Other_2026_1</v>
      </c>
      <c r="B422" cm="1">
        <f t="array" ref="B422">INDEX('Rate Change Impact'!A:A, ROUNDUP(ROWS('Rate Change Impact'!$2:458)/36,0))</f>
        <v>12</v>
      </c>
      <c r="C422" t="str" cm="1">
        <f t="array" ref="C422">INDEX('Rate Change Impact'!B:B, ROUNDUP(ROWS('Rate Change Impact'!$2:458)/36,0))</f>
        <v>General</v>
      </c>
      <c r="D422" t="str" cm="1">
        <f t="array" ref="D422">INDEX('Rate Change Impact'!C:C, ROUNDUP(ROWS('Rate Change Impact'!$2:458)/36,0))</f>
        <v>All Other</v>
      </c>
      <c r="E422" t="str" cm="1">
        <f t="array" ref="E422">INDEX('Rate Change Impact'!D:D, ROUNDUP(ROWS('Rate Change Impact'!$2:458)/36,0))</f>
        <v>CA</v>
      </c>
      <c r="F422" s="107" cm="1">
        <f t="array" ref="F422">INDEX('Rate Change Impact'!E:E, ROUNDUP(ROWS('Rate Change Impact'!$2:458)/36,0))</f>
        <v>45323</v>
      </c>
      <c r="G422" s="81" cm="1">
        <f t="array" ref="G422">INDEX('Rate Change Impact'!F:F, ROUNDUP(ROWS('Rate Change Impact'!$2:458)/36,0))</f>
        <v>451895609</v>
      </c>
      <c r="H422" s="81" cm="1">
        <f t="array" ref="H422">INDEX('Rate Change Impact'!G:G, ROUNDUP(ROWS('Rate Change Impact'!$2:458)/36,0))</f>
        <v>511377206</v>
      </c>
      <c r="I422" s="81" cm="1">
        <f t="array" ref="I422">INDEX('Rate Change Impact'!H:H, ROUNDUP(ROWS('Rate Change Impact'!$2:458)/36,0))</f>
        <v>59481597</v>
      </c>
      <c r="J422" s="95" cm="1">
        <f t="array" ref="J422">INDEX('Rate Change Impact'!I:I, ROUNDUP(ROWS('Rate Change Impact'!$2:458)/36,0))</f>
        <v>0.131626853227512</v>
      </c>
      <c r="K422" s="93">
        <f t="shared" si="79"/>
        <v>45688</v>
      </c>
      <c r="L422" s="94">
        <f t="shared" ca="1" si="80"/>
        <v>25</v>
      </c>
      <c r="M422" s="93">
        <f t="shared" ca="1" si="81"/>
        <v>46023</v>
      </c>
      <c r="N422">
        <f t="shared" ca="1" si="75"/>
        <v>2026</v>
      </c>
      <c r="O422">
        <f t="shared" ca="1" si="84"/>
        <v>1</v>
      </c>
      <c r="P422" s="74">
        <f t="shared" si="73"/>
        <v>4956799.75</v>
      </c>
      <c r="Q422" s="74">
        <f t="shared" si="74"/>
        <v>2478399.875</v>
      </c>
      <c r="R422">
        <f t="shared" ca="1" si="82"/>
        <v>0</v>
      </c>
      <c r="S422">
        <f t="shared" ca="1" si="76"/>
        <v>0</v>
      </c>
      <c r="T422">
        <f t="shared" ca="1" si="83"/>
        <v>12</v>
      </c>
      <c r="U422" s="73">
        <f t="shared" ca="1" si="77"/>
        <v>0</v>
      </c>
    </row>
    <row r="423" spans="1:21" x14ac:dyDescent="0.25">
      <c r="A423" s="106" t="str">
        <f t="shared" ca="1" si="78"/>
        <v>General_All Other_2026_2</v>
      </c>
      <c r="B423" cm="1">
        <f t="array" ref="B423">INDEX('Rate Change Impact'!A:A, ROUNDUP(ROWS('Rate Change Impact'!$2:459)/36,0))</f>
        <v>12</v>
      </c>
      <c r="C423" t="str" cm="1">
        <f t="array" ref="C423">INDEX('Rate Change Impact'!B:B, ROUNDUP(ROWS('Rate Change Impact'!$2:459)/36,0))</f>
        <v>General</v>
      </c>
      <c r="D423" t="str" cm="1">
        <f t="array" ref="D423">INDEX('Rate Change Impact'!C:C, ROUNDUP(ROWS('Rate Change Impact'!$2:459)/36,0))</f>
        <v>All Other</v>
      </c>
      <c r="E423" t="str" cm="1">
        <f t="array" ref="E423">INDEX('Rate Change Impact'!D:D, ROUNDUP(ROWS('Rate Change Impact'!$2:459)/36,0))</f>
        <v>CA</v>
      </c>
      <c r="F423" s="107" cm="1">
        <f t="array" ref="F423">INDEX('Rate Change Impact'!E:E, ROUNDUP(ROWS('Rate Change Impact'!$2:459)/36,0))</f>
        <v>45323</v>
      </c>
      <c r="G423" s="81" cm="1">
        <f t="array" ref="G423">INDEX('Rate Change Impact'!F:F, ROUNDUP(ROWS('Rate Change Impact'!$2:459)/36,0))</f>
        <v>451895609</v>
      </c>
      <c r="H423" s="81" cm="1">
        <f t="array" ref="H423">INDEX('Rate Change Impact'!G:G, ROUNDUP(ROWS('Rate Change Impact'!$2:459)/36,0))</f>
        <v>511377206</v>
      </c>
      <c r="I423" s="81" cm="1">
        <f t="array" ref="I423">INDEX('Rate Change Impact'!H:H, ROUNDUP(ROWS('Rate Change Impact'!$2:459)/36,0))</f>
        <v>59481597</v>
      </c>
      <c r="J423" s="95" cm="1">
        <f t="array" ref="J423">INDEX('Rate Change Impact'!I:I, ROUNDUP(ROWS('Rate Change Impact'!$2:459)/36,0))</f>
        <v>0.131626853227512</v>
      </c>
      <c r="K423" s="93">
        <f t="shared" si="79"/>
        <v>45688</v>
      </c>
      <c r="L423" s="94">
        <f t="shared" ca="1" si="80"/>
        <v>26</v>
      </c>
      <c r="M423" s="93">
        <f t="shared" ca="1" si="81"/>
        <v>46054</v>
      </c>
      <c r="N423">
        <f t="shared" ca="1" si="75"/>
        <v>2026</v>
      </c>
      <c r="O423">
        <f t="shared" ca="1" si="84"/>
        <v>2</v>
      </c>
      <c r="P423" s="74">
        <f t="shared" si="73"/>
        <v>4956799.75</v>
      </c>
      <c r="Q423" s="74">
        <f t="shared" si="74"/>
        <v>2478399.875</v>
      </c>
      <c r="R423">
        <f t="shared" ca="1" si="82"/>
        <v>0</v>
      </c>
      <c r="S423">
        <f t="shared" ca="1" si="76"/>
        <v>0</v>
      </c>
      <c r="T423">
        <f t="shared" ca="1" si="83"/>
        <v>12</v>
      </c>
      <c r="U423" s="73">
        <f t="shared" ca="1" si="77"/>
        <v>0</v>
      </c>
    </row>
    <row r="424" spans="1:21" x14ac:dyDescent="0.25">
      <c r="A424" s="106" t="str">
        <f t="shared" ca="1" si="78"/>
        <v>General_All Other_2026_3</v>
      </c>
      <c r="B424" cm="1">
        <f t="array" ref="B424">INDEX('Rate Change Impact'!A:A, ROUNDUP(ROWS('Rate Change Impact'!$2:460)/36,0))</f>
        <v>12</v>
      </c>
      <c r="C424" t="str" cm="1">
        <f t="array" ref="C424">INDEX('Rate Change Impact'!B:B, ROUNDUP(ROWS('Rate Change Impact'!$2:460)/36,0))</f>
        <v>General</v>
      </c>
      <c r="D424" t="str" cm="1">
        <f t="array" ref="D424">INDEX('Rate Change Impact'!C:C, ROUNDUP(ROWS('Rate Change Impact'!$2:460)/36,0))</f>
        <v>All Other</v>
      </c>
      <c r="E424" t="str" cm="1">
        <f t="array" ref="E424">INDEX('Rate Change Impact'!D:D, ROUNDUP(ROWS('Rate Change Impact'!$2:460)/36,0))</f>
        <v>CA</v>
      </c>
      <c r="F424" s="107" cm="1">
        <f t="array" ref="F424">INDEX('Rate Change Impact'!E:E, ROUNDUP(ROWS('Rate Change Impact'!$2:460)/36,0))</f>
        <v>45323</v>
      </c>
      <c r="G424" s="81" cm="1">
        <f t="array" ref="G424">INDEX('Rate Change Impact'!F:F, ROUNDUP(ROWS('Rate Change Impact'!$2:460)/36,0))</f>
        <v>451895609</v>
      </c>
      <c r="H424" s="81" cm="1">
        <f t="array" ref="H424">INDEX('Rate Change Impact'!G:G, ROUNDUP(ROWS('Rate Change Impact'!$2:460)/36,0))</f>
        <v>511377206</v>
      </c>
      <c r="I424" s="81" cm="1">
        <f t="array" ref="I424">INDEX('Rate Change Impact'!H:H, ROUNDUP(ROWS('Rate Change Impact'!$2:460)/36,0))</f>
        <v>59481597</v>
      </c>
      <c r="J424" s="95" cm="1">
        <f t="array" ref="J424">INDEX('Rate Change Impact'!I:I, ROUNDUP(ROWS('Rate Change Impact'!$2:460)/36,0))</f>
        <v>0.131626853227512</v>
      </c>
      <c r="K424" s="93">
        <f t="shared" si="79"/>
        <v>45688</v>
      </c>
      <c r="L424" s="94">
        <f t="shared" ca="1" si="80"/>
        <v>27</v>
      </c>
      <c r="M424" s="93">
        <f t="shared" ca="1" si="81"/>
        <v>46082</v>
      </c>
      <c r="N424">
        <f t="shared" ca="1" si="75"/>
        <v>2026</v>
      </c>
      <c r="O424">
        <f t="shared" ca="1" si="84"/>
        <v>3</v>
      </c>
      <c r="P424" s="74">
        <f t="shared" si="73"/>
        <v>4956799.75</v>
      </c>
      <c r="Q424" s="74">
        <f t="shared" si="74"/>
        <v>2478399.875</v>
      </c>
      <c r="R424">
        <f t="shared" ca="1" si="82"/>
        <v>0</v>
      </c>
      <c r="S424">
        <f t="shared" ca="1" si="76"/>
        <v>0</v>
      </c>
      <c r="T424">
        <f t="shared" ca="1" si="83"/>
        <v>12</v>
      </c>
      <c r="U424" s="73">
        <f t="shared" ca="1" si="77"/>
        <v>0</v>
      </c>
    </row>
    <row r="425" spans="1:21" x14ac:dyDescent="0.25">
      <c r="A425" s="106" t="str">
        <f t="shared" ca="1" si="78"/>
        <v>General_All Other_2026_4</v>
      </c>
      <c r="B425" cm="1">
        <f t="array" ref="B425">INDEX('Rate Change Impact'!A:A, ROUNDUP(ROWS('Rate Change Impact'!$2:461)/36,0))</f>
        <v>12</v>
      </c>
      <c r="C425" t="str" cm="1">
        <f t="array" ref="C425">INDEX('Rate Change Impact'!B:B, ROUNDUP(ROWS('Rate Change Impact'!$2:461)/36,0))</f>
        <v>General</v>
      </c>
      <c r="D425" t="str" cm="1">
        <f t="array" ref="D425">INDEX('Rate Change Impact'!C:C, ROUNDUP(ROWS('Rate Change Impact'!$2:461)/36,0))</f>
        <v>All Other</v>
      </c>
      <c r="E425" t="str" cm="1">
        <f t="array" ref="E425">INDEX('Rate Change Impact'!D:D, ROUNDUP(ROWS('Rate Change Impact'!$2:461)/36,0))</f>
        <v>CA</v>
      </c>
      <c r="F425" s="107" cm="1">
        <f t="array" ref="F425">INDEX('Rate Change Impact'!E:E, ROUNDUP(ROWS('Rate Change Impact'!$2:461)/36,0))</f>
        <v>45323</v>
      </c>
      <c r="G425" s="81" cm="1">
        <f t="array" ref="G425">INDEX('Rate Change Impact'!F:F, ROUNDUP(ROWS('Rate Change Impact'!$2:461)/36,0))</f>
        <v>451895609</v>
      </c>
      <c r="H425" s="81" cm="1">
        <f t="array" ref="H425">INDEX('Rate Change Impact'!G:G, ROUNDUP(ROWS('Rate Change Impact'!$2:461)/36,0))</f>
        <v>511377206</v>
      </c>
      <c r="I425" s="81" cm="1">
        <f t="array" ref="I425">INDEX('Rate Change Impact'!H:H, ROUNDUP(ROWS('Rate Change Impact'!$2:461)/36,0))</f>
        <v>59481597</v>
      </c>
      <c r="J425" s="95" cm="1">
        <f t="array" ref="J425">INDEX('Rate Change Impact'!I:I, ROUNDUP(ROWS('Rate Change Impact'!$2:461)/36,0))</f>
        <v>0.131626853227512</v>
      </c>
      <c r="K425" s="93">
        <f t="shared" si="79"/>
        <v>45688</v>
      </c>
      <c r="L425" s="94">
        <f t="shared" ca="1" si="80"/>
        <v>28</v>
      </c>
      <c r="M425" s="93">
        <f t="shared" ca="1" si="81"/>
        <v>46113</v>
      </c>
      <c r="N425">
        <f t="shared" ca="1" si="75"/>
        <v>2026</v>
      </c>
      <c r="O425">
        <f t="shared" ca="1" si="84"/>
        <v>4</v>
      </c>
      <c r="P425" s="74">
        <f t="shared" si="73"/>
        <v>4956799.75</v>
      </c>
      <c r="Q425" s="74">
        <f t="shared" si="74"/>
        <v>2478399.875</v>
      </c>
      <c r="R425">
        <f t="shared" ca="1" si="82"/>
        <v>0</v>
      </c>
      <c r="S425">
        <f t="shared" ca="1" si="76"/>
        <v>0</v>
      </c>
      <c r="T425">
        <f t="shared" ca="1" si="83"/>
        <v>12</v>
      </c>
      <c r="U425" s="73">
        <f t="shared" ca="1" si="77"/>
        <v>0</v>
      </c>
    </row>
    <row r="426" spans="1:21" x14ac:dyDescent="0.25">
      <c r="A426" s="106" t="str">
        <f t="shared" ca="1" si="78"/>
        <v>General_All Other_2026_5</v>
      </c>
      <c r="B426" cm="1">
        <f t="array" ref="B426">INDEX('Rate Change Impact'!A:A, ROUNDUP(ROWS('Rate Change Impact'!$2:462)/36,0))</f>
        <v>12</v>
      </c>
      <c r="C426" t="str" cm="1">
        <f t="array" ref="C426">INDEX('Rate Change Impact'!B:B, ROUNDUP(ROWS('Rate Change Impact'!$2:462)/36,0))</f>
        <v>General</v>
      </c>
      <c r="D426" t="str" cm="1">
        <f t="array" ref="D426">INDEX('Rate Change Impact'!C:C, ROUNDUP(ROWS('Rate Change Impact'!$2:462)/36,0))</f>
        <v>All Other</v>
      </c>
      <c r="E426" t="str" cm="1">
        <f t="array" ref="E426">INDEX('Rate Change Impact'!D:D, ROUNDUP(ROWS('Rate Change Impact'!$2:462)/36,0))</f>
        <v>CA</v>
      </c>
      <c r="F426" s="107" cm="1">
        <f t="array" ref="F426">INDEX('Rate Change Impact'!E:E, ROUNDUP(ROWS('Rate Change Impact'!$2:462)/36,0))</f>
        <v>45323</v>
      </c>
      <c r="G426" s="81" cm="1">
        <f t="array" ref="G426">INDEX('Rate Change Impact'!F:F, ROUNDUP(ROWS('Rate Change Impact'!$2:462)/36,0))</f>
        <v>451895609</v>
      </c>
      <c r="H426" s="81" cm="1">
        <f t="array" ref="H426">INDEX('Rate Change Impact'!G:G, ROUNDUP(ROWS('Rate Change Impact'!$2:462)/36,0))</f>
        <v>511377206</v>
      </c>
      <c r="I426" s="81" cm="1">
        <f t="array" ref="I426">INDEX('Rate Change Impact'!H:H, ROUNDUP(ROWS('Rate Change Impact'!$2:462)/36,0))</f>
        <v>59481597</v>
      </c>
      <c r="J426" s="95" cm="1">
        <f t="array" ref="J426">INDEX('Rate Change Impact'!I:I, ROUNDUP(ROWS('Rate Change Impact'!$2:462)/36,0))</f>
        <v>0.131626853227512</v>
      </c>
      <c r="K426" s="93">
        <f t="shared" si="79"/>
        <v>45688</v>
      </c>
      <c r="L426" s="94">
        <f t="shared" ca="1" si="80"/>
        <v>29</v>
      </c>
      <c r="M426" s="93">
        <f t="shared" ca="1" si="81"/>
        <v>46143</v>
      </c>
      <c r="N426">
        <f t="shared" ca="1" si="75"/>
        <v>2026</v>
      </c>
      <c r="O426">
        <f t="shared" ca="1" si="84"/>
        <v>5</v>
      </c>
      <c r="P426" s="74">
        <f t="shared" si="73"/>
        <v>4956799.75</v>
      </c>
      <c r="Q426" s="74">
        <f t="shared" si="74"/>
        <v>2478399.875</v>
      </c>
      <c r="R426">
        <f t="shared" ca="1" si="82"/>
        <v>0</v>
      </c>
      <c r="S426">
        <f t="shared" ca="1" si="76"/>
        <v>0</v>
      </c>
      <c r="T426">
        <f t="shared" ca="1" si="83"/>
        <v>12</v>
      </c>
      <c r="U426" s="73">
        <f t="shared" ca="1" si="77"/>
        <v>0</v>
      </c>
    </row>
    <row r="427" spans="1:21" x14ac:dyDescent="0.25">
      <c r="A427" s="106" t="str">
        <f t="shared" ca="1" si="78"/>
        <v>General_All Other_2026_6</v>
      </c>
      <c r="B427" cm="1">
        <f t="array" ref="B427">INDEX('Rate Change Impact'!A:A, ROUNDUP(ROWS('Rate Change Impact'!$2:463)/36,0))</f>
        <v>12</v>
      </c>
      <c r="C427" t="str" cm="1">
        <f t="array" ref="C427">INDEX('Rate Change Impact'!B:B, ROUNDUP(ROWS('Rate Change Impact'!$2:463)/36,0))</f>
        <v>General</v>
      </c>
      <c r="D427" t="str" cm="1">
        <f t="array" ref="D427">INDEX('Rate Change Impact'!C:C, ROUNDUP(ROWS('Rate Change Impact'!$2:463)/36,0))</f>
        <v>All Other</v>
      </c>
      <c r="E427" t="str" cm="1">
        <f t="array" ref="E427">INDEX('Rate Change Impact'!D:D, ROUNDUP(ROWS('Rate Change Impact'!$2:463)/36,0))</f>
        <v>CA</v>
      </c>
      <c r="F427" s="107" cm="1">
        <f t="array" ref="F427">INDEX('Rate Change Impact'!E:E, ROUNDUP(ROWS('Rate Change Impact'!$2:463)/36,0))</f>
        <v>45323</v>
      </c>
      <c r="G427" s="81" cm="1">
        <f t="array" ref="G427">INDEX('Rate Change Impact'!F:F, ROUNDUP(ROWS('Rate Change Impact'!$2:463)/36,0))</f>
        <v>451895609</v>
      </c>
      <c r="H427" s="81" cm="1">
        <f t="array" ref="H427">INDEX('Rate Change Impact'!G:G, ROUNDUP(ROWS('Rate Change Impact'!$2:463)/36,0))</f>
        <v>511377206</v>
      </c>
      <c r="I427" s="81" cm="1">
        <f t="array" ref="I427">INDEX('Rate Change Impact'!H:H, ROUNDUP(ROWS('Rate Change Impact'!$2:463)/36,0))</f>
        <v>59481597</v>
      </c>
      <c r="J427" s="95" cm="1">
        <f t="array" ref="J427">INDEX('Rate Change Impact'!I:I, ROUNDUP(ROWS('Rate Change Impact'!$2:463)/36,0))</f>
        <v>0.131626853227512</v>
      </c>
      <c r="K427" s="93">
        <f t="shared" si="79"/>
        <v>45688</v>
      </c>
      <c r="L427" s="94">
        <f t="shared" ca="1" si="80"/>
        <v>30</v>
      </c>
      <c r="M427" s="93">
        <f t="shared" ca="1" si="81"/>
        <v>46174</v>
      </c>
      <c r="N427">
        <f t="shared" ca="1" si="75"/>
        <v>2026</v>
      </c>
      <c r="O427">
        <f t="shared" ca="1" si="84"/>
        <v>6</v>
      </c>
      <c r="P427" s="74">
        <f t="shared" si="73"/>
        <v>4956799.75</v>
      </c>
      <c r="Q427" s="74">
        <f t="shared" si="74"/>
        <v>2478399.875</v>
      </c>
      <c r="R427">
        <f t="shared" ca="1" si="82"/>
        <v>0</v>
      </c>
      <c r="S427">
        <f t="shared" ca="1" si="76"/>
        <v>0</v>
      </c>
      <c r="T427">
        <f t="shared" ca="1" si="83"/>
        <v>12</v>
      </c>
      <c r="U427" s="73">
        <f t="shared" ca="1" si="77"/>
        <v>0</v>
      </c>
    </row>
    <row r="428" spans="1:21" x14ac:dyDescent="0.25">
      <c r="A428" s="106" t="str">
        <f t="shared" ca="1" si="78"/>
        <v>General_All Other_2026_7</v>
      </c>
      <c r="B428" cm="1">
        <f t="array" ref="B428">INDEX('Rate Change Impact'!A:A, ROUNDUP(ROWS('Rate Change Impact'!$2:464)/36,0))</f>
        <v>12</v>
      </c>
      <c r="C428" t="str" cm="1">
        <f t="array" ref="C428">INDEX('Rate Change Impact'!B:B, ROUNDUP(ROWS('Rate Change Impact'!$2:464)/36,0))</f>
        <v>General</v>
      </c>
      <c r="D428" t="str" cm="1">
        <f t="array" ref="D428">INDEX('Rate Change Impact'!C:C, ROUNDUP(ROWS('Rate Change Impact'!$2:464)/36,0))</f>
        <v>All Other</v>
      </c>
      <c r="E428" t="str" cm="1">
        <f t="array" ref="E428">INDEX('Rate Change Impact'!D:D, ROUNDUP(ROWS('Rate Change Impact'!$2:464)/36,0))</f>
        <v>CA</v>
      </c>
      <c r="F428" s="107" cm="1">
        <f t="array" ref="F428">INDEX('Rate Change Impact'!E:E, ROUNDUP(ROWS('Rate Change Impact'!$2:464)/36,0))</f>
        <v>45323</v>
      </c>
      <c r="G428" s="81" cm="1">
        <f t="array" ref="G428">INDEX('Rate Change Impact'!F:F, ROUNDUP(ROWS('Rate Change Impact'!$2:464)/36,0))</f>
        <v>451895609</v>
      </c>
      <c r="H428" s="81" cm="1">
        <f t="array" ref="H428">INDEX('Rate Change Impact'!G:G, ROUNDUP(ROWS('Rate Change Impact'!$2:464)/36,0))</f>
        <v>511377206</v>
      </c>
      <c r="I428" s="81" cm="1">
        <f t="array" ref="I428">INDEX('Rate Change Impact'!H:H, ROUNDUP(ROWS('Rate Change Impact'!$2:464)/36,0))</f>
        <v>59481597</v>
      </c>
      <c r="J428" s="95" cm="1">
        <f t="array" ref="J428">INDEX('Rate Change Impact'!I:I, ROUNDUP(ROWS('Rate Change Impact'!$2:464)/36,0))</f>
        <v>0.131626853227512</v>
      </c>
      <c r="K428" s="93">
        <f t="shared" si="79"/>
        <v>45688</v>
      </c>
      <c r="L428" s="94">
        <f t="shared" ca="1" si="80"/>
        <v>31</v>
      </c>
      <c r="M428" s="93">
        <f t="shared" ca="1" si="81"/>
        <v>46204</v>
      </c>
      <c r="N428">
        <f t="shared" ca="1" si="75"/>
        <v>2026</v>
      </c>
      <c r="O428">
        <f t="shared" ca="1" si="84"/>
        <v>7</v>
      </c>
      <c r="P428" s="74">
        <f t="shared" si="73"/>
        <v>4956799.75</v>
      </c>
      <c r="Q428" s="74">
        <f t="shared" si="74"/>
        <v>2478399.875</v>
      </c>
      <c r="R428">
        <f t="shared" ca="1" si="82"/>
        <v>0</v>
      </c>
      <c r="S428">
        <f t="shared" ca="1" si="76"/>
        <v>0</v>
      </c>
      <c r="T428">
        <f t="shared" ca="1" si="83"/>
        <v>12</v>
      </c>
      <c r="U428" s="73">
        <f t="shared" ca="1" si="77"/>
        <v>0</v>
      </c>
    </row>
    <row r="429" spans="1:21" x14ac:dyDescent="0.25">
      <c r="A429" s="106" t="str">
        <f t="shared" ca="1" si="78"/>
        <v>General_All Other_2026_8</v>
      </c>
      <c r="B429" cm="1">
        <f t="array" ref="B429">INDEX('Rate Change Impact'!A:A, ROUNDUP(ROWS('Rate Change Impact'!$2:465)/36,0))</f>
        <v>12</v>
      </c>
      <c r="C429" t="str" cm="1">
        <f t="array" ref="C429">INDEX('Rate Change Impact'!B:B, ROUNDUP(ROWS('Rate Change Impact'!$2:465)/36,0))</f>
        <v>General</v>
      </c>
      <c r="D429" t="str" cm="1">
        <f t="array" ref="D429">INDEX('Rate Change Impact'!C:C, ROUNDUP(ROWS('Rate Change Impact'!$2:465)/36,0))</f>
        <v>All Other</v>
      </c>
      <c r="E429" t="str" cm="1">
        <f t="array" ref="E429">INDEX('Rate Change Impact'!D:D, ROUNDUP(ROWS('Rate Change Impact'!$2:465)/36,0))</f>
        <v>CA</v>
      </c>
      <c r="F429" s="107" cm="1">
        <f t="array" ref="F429">INDEX('Rate Change Impact'!E:E, ROUNDUP(ROWS('Rate Change Impact'!$2:465)/36,0))</f>
        <v>45323</v>
      </c>
      <c r="G429" s="81" cm="1">
        <f t="array" ref="G429">INDEX('Rate Change Impact'!F:F, ROUNDUP(ROWS('Rate Change Impact'!$2:465)/36,0))</f>
        <v>451895609</v>
      </c>
      <c r="H429" s="81" cm="1">
        <f t="array" ref="H429">INDEX('Rate Change Impact'!G:G, ROUNDUP(ROWS('Rate Change Impact'!$2:465)/36,0))</f>
        <v>511377206</v>
      </c>
      <c r="I429" s="81" cm="1">
        <f t="array" ref="I429">INDEX('Rate Change Impact'!H:H, ROUNDUP(ROWS('Rate Change Impact'!$2:465)/36,0))</f>
        <v>59481597</v>
      </c>
      <c r="J429" s="95" cm="1">
        <f t="array" ref="J429">INDEX('Rate Change Impact'!I:I, ROUNDUP(ROWS('Rate Change Impact'!$2:465)/36,0))</f>
        <v>0.131626853227512</v>
      </c>
      <c r="K429" s="93">
        <f t="shared" si="79"/>
        <v>45688</v>
      </c>
      <c r="L429" s="94">
        <f t="shared" ca="1" si="80"/>
        <v>32</v>
      </c>
      <c r="M429" s="93">
        <f t="shared" ca="1" si="81"/>
        <v>46235</v>
      </c>
      <c r="N429">
        <f t="shared" ca="1" si="75"/>
        <v>2026</v>
      </c>
      <c r="O429">
        <f t="shared" ca="1" si="84"/>
        <v>8</v>
      </c>
      <c r="P429" s="74">
        <f t="shared" si="73"/>
        <v>4956799.75</v>
      </c>
      <c r="Q429" s="74">
        <f t="shared" si="74"/>
        <v>2478399.875</v>
      </c>
      <c r="R429">
        <f t="shared" ca="1" si="82"/>
        <v>0</v>
      </c>
      <c r="S429">
        <f t="shared" ca="1" si="76"/>
        <v>0</v>
      </c>
      <c r="T429">
        <f t="shared" ca="1" si="83"/>
        <v>12</v>
      </c>
      <c r="U429" s="73">
        <f t="shared" ca="1" si="77"/>
        <v>0</v>
      </c>
    </row>
    <row r="430" spans="1:21" x14ac:dyDescent="0.25">
      <c r="A430" s="106" t="str">
        <f t="shared" ca="1" si="78"/>
        <v>General_All Other_2026_9</v>
      </c>
      <c r="B430" cm="1">
        <f t="array" ref="B430">INDEX('Rate Change Impact'!A:A, ROUNDUP(ROWS('Rate Change Impact'!$2:466)/36,0))</f>
        <v>12</v>
      </c>
      <c r="C430" t="str" cm="1">
        <f t="array" ref="C430">INDEX('Rate Change Impact'!B:B, ROUNDUP(ROWS('Rate Change Impact'!$2:466)/36,0))</f>
        <v>General</v>
      </c>
      <c r="D430" t="str" cm="1">
        <f t="array" ref="D430">INDEX('Rate Change Impact'!C:C, ROUNDUP(ROWS('Rate Change Impact'!$2:466)/36,0))</f>
        <v>All Other</v>
      </c>
      <c r="E430" t="str" cm="1">
        <f t="array" ref="E430">INDEX('Rate Change Impact'!D:D, ROUNDUP(ROWS('Rate Change Impact'!$2:466)/36,0))</f>
        <v>CA</v>
      </c>
      <c r="F430" s="107" cm="1">
        <f t="array" ref="F430">INDEX('Rate Change Impact'!E:E, ROUNDUP(ROWS('Rate Change Impact'!$2:466)/36,0))</f>
        <v>45323</v>
      </c>
      <c r="G430" s="81" cm="1">
        <f t="array" ref="G430">INDEX('Rate Change Impact'!F:F, ROUNDUP(ROWS('Rate Change Impact'!$2:466)/36,0))</f>
        <v>451895609</v>
      </c>
      <c r="H430" s="81" cm="1">
        <f t="array" ref="H430">INDEX('Rate Change Impact'!G:G, ROUNDUP(ROWS('Rate Change Impact'!$2:466)/36,0))</f>
        <v>511377206</v>
      </c>
      <c r="I430" s="81" cm="1">
        <f t="array" ref="I430">INDEX('Rate Change Impact'!H:H, ROUNDUP(ROWS('Rate Change Impact'!$2:466)/36,0))</f>
        <v>59481597</v>
      </c>
      <c r="J430" s="95" cm="1">
        <f t="array" ref="J430">INDEX('Rate Change Impact'!I:I, ROUNDUP(ROWS('Rate Change Impact'!$2:466)/36,0))</f>
        <v>0.131626853227512</v>
      </c>
      <c r="K430" s="93">
        <f t="shared" si="79"/>
        <v>45688</v>
      </c>
      <c r="L430" s="94">
        <f t="shared" ca="1" si="80"/>
        <v>33</v>
      </c>
      <c r="M430" s="93">
        <f t="shared" ca="1" si="81"/>
        <v>46266</v>
      </c>
      <c r="N430">
        <f t="shared" ca="1" si="75"/>
        <v>2026</v>
      </c>
      <c r="O430">
        <f t="shared" ca="1" si="84"/>
        <v>9</v>
      </c>
      <c r="P430" s="74">
        <f t="shared" si="73"/>
        <v>4956799.75</v>
      </c>
      <c r="Q430" s="74">
        <f t="shared" si="74"/>
        <v>2478399.875</v>
      </c>
      <c r="R430">
        <f t="shared" ca="1" si="82"/>
        <v>0</v>
      </c>
      <c r="S430">
        <f t="shared" ca="1" si="76"/>
        <v>0</v>
      </c>
      <c r="T430">
        <f t="shared" ca="1" si="83"/>
        <v>12</v>
      </c>
      <c r="U430" s="73">
        <f t="shared" ca="1" si="77"/>
        <v>0</v>
      </c>
    </row>
    <row r="431" spans="1:21" x14ac:dyDescent="0.25">
      <c r="A431" s="106" t="str">
        <f t="shared" ca="1" si="78"/>
        <v>General_All Other_2026_10</v>
      </c>
      <c r="B431" cm="1">
        <f t="array" ref="B431">INDEX('Rate Change Impact'!A:A, ROUNDUP(ROWS('Rate Change Impact'!$2:467)/36,0))</f>
        <v>12</v>
      </c>
      <c r="C431" t="str" cm="1">
        <f t="array" ref="C431">INDEX('Rate Change Impact'!B:B, ROUNDUP(ROWS('Rate Change Impact'!$2:467)/36,0))</f>
        <v>General</v>
      </c>
      <c r="D431" t="str" cm="1">
        <f t="array" ref="D431">INDEX('Rate Change Impact'!C:C, ROUNDUP(ROWS('Rate Change Impact'!$2:467)/36,0))</f>
        <v>All Other</v>
      </c>
      <c r="E431" t="str" cm="1">
        <f t="array" ref="E431">INDEX('Rate Change Impact'!D:D, ROUNDUP(ROWS('Rate Change Impact'!$2:467)/36,0))</f>
        <v>CA</v>
      </c>
      <c r="F431" s="107" cm="1">
        <f t="array" ref="F431">INDEX('Rate Change Impact'!E:E, ROUNDUP(ROWS('Rate Change Impact'!$2:467)/36,0))</f>
        <v>45323</v>
      </c>
      <c r="G431" s="81" cm="1">
        <f t="array" ref="G431">INDEX('Rate Change Impact'!F:F, ROUNDUP(ROWS('Rate Change Impact'!$2:467)/36,0))</f>
        <v>451895609</v>
      </c>
      <c r="H431" s="81" cm="1">
        <f t="array" ref="H431">INDEX('Rate Change Impact'!G:G, ROUNDUP(ROWS('Rate Change Impact'!$2:467)/36,0))</f>
        <v>511377206</v>
      </c>
      <c r="I431" s="81" cm="1">
        <f t="array" ref="I431">INDEX('Rate Change Impact'!H:H, ROUNDUP(ROWS('Rate Change Impact'!$2:467)/36,0))</f>
        <v>59481597</v>
      </c>
      <c r="J431" s="95" cm="1">
        <f t="array" ref="J431">INDEX('Rate Change Impact'!I:I, ROUNDUP(ROWS('Rate Change Impact'!$2:467)/36,0))</f>
        <v>0.131626853227512</v>
      </c>
      <c r="K431" s="93">
        <f t="shared" si="79"/>
        <v>45688</v>
      </c>
      <c r="L431" s="94">
        <f t="shared" ca="1" si="80"/>
        <v>34</v>
      </c>
      <c r="M431" s="93">
        <f t="shared" ca="1" si="81"/>
        <v>46296</v>
      </c>
      <c r="N431">
        <f t="shared" ca="1" si="75"/>
        <v>2026</v>
      </c>
      <c r="O431">
        <f t="shared" ca="1" si="84"/>
        <v>10</v>
      </c>
      <c r="P431" s="74">
        <f t="shared" si="73"/>
        <v>4956799.75</v>
      </c>
      <c r="Q431" s="74">
        <f t="shared" si="74"/>
        <v>2478399.875</v>
      </c>
      <c r="R431">
        <f t="shared" ca="1" si="82"/>
        <v>0</v>
      </c>
      <c r="S431">
        <f t="shared" ca="1" si="76"/>
        <v>0</v>
      </c>
      <c r="T431">
        <f t="shared" ca="1" si="83"/>
        <v>12</v>
      </c>
      <c r="U431" s="73">
        <f t="shared" ca="1" si="77"/>
        <v>0</v>
      </c>
    </row>
    <row r="432" spans="1:21" x14ac:dyDescent="0.25">
      <c r="A432" s="106" t="str">
        <f t="shared" ca="1" si="78"/>
        <v>General_All Other_2026_11</v>
      </c>
      <c r="B432" cm="1">
        <f t="array" ref="B432">INDEX('Rate Change Impact'!A:A, ROUNDUP(ROWS('Rate Change Impact'!$2:468)/36,0))</f>
        <v>12</v>
      </c>
      <c r="C432" t="str" cm="1">
        <f t="array" ref="C432">INDEX('Rate Change Impact'!B:B, ROUNDUP(ROWS('Rate Change Impact'!$2:468)/36,0))</f>
        <v>General</v>
      </c>
      <c r="D432" t="str" cm="1">
        <f t="array" ref="D432">INDEX('Rate Change Impact'!C:C, ROUNDUP(ROWS('Rate Change Impact'!$2:468)/36,0))</f>
        <v>All Other</v>
      </c>
      <c r="E432" t="str" cm="1">
        <f t="array" ref="E432">INDEX('Rate Change Impact'!D:D, ROUNDUP(ROWS('Rate Change Impact'!$2:468)/36,0))</f>
        <v>CA</v>
      </c>
      <c r="F432" s="107" cm="1">
        <f t="array" ref="F432">INDEX('Rate Change Impact'!E:E, ROUNDUP(ROWS('Rate Change Impact'!$2:468)/36,0))</f>
        <v>45323</v>
      </c>
      <c r="G432" s="81" cm="1">
        <f t="array" ref="G432">INDEX('Rate Change Impact'!F:F, ROUNDUP(ROWS('Rate Change Impact'!$2:468)/36,0))</f>
        <v>451895609</v>
      </c>
      <c r="H432" s="81" cm="1">
        <f t="array" ref="H432">INDEX('Rate Change Impact'!G:G, ROUNDUP(ROWS('Rate Change Impact'!$2:468)/36,0))</f>
        <v>511377206</v>
      </c>
      <c r="I432" s="81" cm="1">
        <f t="array" ref="I432">INDEX('Rate Change Impact'!H:H, ROUNDUP(ROWS('Rate Change Impact'!$2:468)/36,0))</f>
        <v>59481597</v>
      </c>
      <c r="J432" s="95" cm="1">
        <f t="array" ref="J432">INDEX('Rate Change Impact'!I:I, ROUNDUP(ROWS('Rate Change Impact'!$2:468)/36,0))</f>
        <v>0.131626853227512</v>
      </c>
      <c r="K432" s="93">
        <f t="shared" si="79"/>
        <v>45688</v>
      </c>
      <c r="L432" s="94">
        <f t="shared" ca="1" si="80"/>
        <v>35</v>
      </c>
      <c r="M432" s="93">
        <f t="shared" ca="1" si="81"/>
        <v>46327</v>
      </c>
      <c r="N432">
        <f t="shared" ca="1" si="75"/>
        <v>2026</v>
      </c>
      <c r="O432">
        <f t="shared" ca="1" si="84"/>
        <v>11</v>
      </c>
      <c r="P432" s="74">
        <f t="shared" si="73"/>
        <v>4956799.75</v>
      </c>
      <c r="Q432" s="74">
        <f t="shared" si="74"/>
        <v>2478399.875</v>
      </c>
      <c r="R432">
        <f t="shared" ca="1" si="82"/>
        <v>0</v>
      </c>
      <c r="S432">
        <f t="shared" ca="1" si="76"/>
        <v>0</v>
      </c>
      <c r="T432">
        <f t="shared" ca="1" si="83"/>
        <v>12</v>
      </c>
      <c r="U432" s="73">
        <f t="shared" ca="1" si="77"/>
        <v>0</v>
      </c>
    </row>
    <row r="433" spans="1:21" x14ac:dyDescent="0.25">
      <c r="A433" s="106" t="str">
        <f t="shared" ca="1" si="78"/>
        <v>General_All Other_2026_12</v>
      </c>
      <c r="B433" cm="1">
        <f t="array" ref="B433">INDEX('Rate Change Impact'!A:A, ROUNDUP(ROWS('Rate Change Impact'!$2:469)/36,0))</f>
        <v>12</v>
      </c>
      <c r="C433" t="str" cm="1">
        <f t="array" ref="C433">INDEX('Rate Change Impact'!B:B, ROUNDUP(ROWS('Rate Change Impact'!$2:469)/36,0))</f>
        <v>General</v>
      </c>
      <c r="D433" t="str" cm="1">
        <f t="array" ref="D433">INDEX('Rate Change Impact'!C:C, ROUNDUP(ROWS('Rate Change Impact'!$2:469)/36,0))</f>
        <v>All Other</v>
      </c>
      <c r="E433" t="str" cm="1">
        <f t="array" ref="E433">INDEX('Rate Change Impact'!D:D, ROUNDUP(ROWS('Rate Change Impact'!$2:469)/36,0))</f>
        <v>CA</v>
      </c>
      <c r="F433" s="107" cm="1">
        <f t="array" ref="F433">INDEX('Rate Change Impact'!E:E, ROUNDUP(ROWS('Rate Change Impact'!$2:469)/36,0))</f>
        <v>45323</v>
      </c>
      <c r="G433" s="81" cm="1">
        <f t="array" ref="G433">INDEX('Rate Change Impact'!F:F, ROUNDUP(ROWS('Rate Change Impact'!$2:469)/36,0))</f>
        <v>451895609</v>
      </c>
      <c r="H433" s="81" cm="1">
        <f t="array" ref="H433">INDEX('Rate Change Impact'!G:G, ROUNDUP(ROWS('Rate Change Impact'!$2:469)/36,0))</f>
        <v>511377206</v>
      </c>
      <c r="I433" s="81" cm="1">
        <f t="array" ref="I433">INDEX('Rate Change Impact'!H:H, ROUNDUP(ROWS('Rate Change Impact'!$2:469)/36,0))</f>
        <v>59481597</v>
      </c>
      <c r="J433" s="95" cm="1">
        <f t="array" ref="J433">INDEX('Rate Change Impact'!I:I, ROUNDUP(ROWS('Rate Change Impact'!$2:469)/36,0))</f>
        <v>0.131626853227512</v>
      </c>
      <c r="K433" s="93">
        <f t="shared" si="79"/>
        <v>45688</v>
      </c>
      <c r="L433" s="94">
        <f t="shared" ca="1" si="80"/>
        <v>36</v>
      </c>
      <c r="M433" s="93">
        <f t="shared" ca="1" si="81"/>
        <v>46357</v>
      </c>
      <c r="N433">
        <f t="shared" ca="1" si="75"/>
        <v>2026</v>
      </c>
      <c r="O433">
        <f t="shared" ca="1" si="84"/>
        <v>12</v>
      </c>
      <c r="P433" s="74">
        <f t="shared" si="73"/>
        <v>4956799.75</v>
      </c>
      <c r="Q433" s="74">
        <f t="shared" si="74"/>
        <v>2478399.875</v>
      </c>
      <c r="R433">
        <f t="shared" ca="1" si="82"/>
        <v>0</v>
      </c>
      <c r="S433">
        <f t="shared" ca="1" si="76"/>
        <v>0</v>
      </c>
      <c r="T433">
        <f t="shared" ca="1" si="83"/>
        <v>12</v>
      </c>
      <c r="U433" s="73">
        <f t="shared" ca="1" si="77"/>
        <v>0</v>
      </c>
    </row>
    <row r="434" spans="1:21" x14ac:dyDescent="0.25">
      <c r="A434" s="106" t="str">
        <f t="shared" ca="1" si="78"/>
        <v>General_All Other_2024_1</v>
      </c>
      <c r="B434" cm="1">
        <f t="array" ref="B434">INDEX('Rate Change Impact'!A:A, ROUNDUP(ROWS('Rate Change Impact'!$2:470)/36,0))</f>
        <v>13</v>
      </c>
      <c r="C434" t="str" cm="1">
        <f t="array" ref="C434">INDEX('Rate Change Impact'!B:B, ROUNDUP(ROWS('Rate Change Impact'!$2:470)/36,0))</f>
        <v>General</v>
      </c>
      <c r="D434" t="str" cm="1">
        <f t="array" ref="D434">INDEX('Rate Change Impact'!C:C, ROUNDUP(ROWS('Rate Change Impact'!$2:470)/36,0))</f>
        <v>All Other</v>
      </c>
      <c r="E434" t="str" cm="1">
        <f t="array" ref="E434">INDEX('Rate Change Impact'!D:D, ROUNDUP(ROWS('Rate Change Impact'!$2:470)/36,0))</f>
        <v>CA</v>
      </c>
      <c r="F434" s="107" cm="1">
        <f t="array" ref="F434">INDEX('Rate Change Impact'!E:E, ROUNDUP(ROWS('Rate Change Impact'!$2:470)/36,0))</f>
        <v>45366</v>
      </c>
      <c r="G434" s="81" cm="1">
        <f t="array" ref="G434">INDEX('Rate Change Impact'!F:F, ROUNDUP(ROWS('Rate Change Impact'!$2:470)/36,0))</f>
        <v>463236260</v>
      </c>
      <c r="H434" s="81" cm="1">
        <f t="array" ref="H434">INDEX('Rate Change Impact'!G:G, ROUNDUP(ROWS('Rate Change Impact'!$2:470)/36,0))</f>
        <v>531627648</v>
      </c>
      <c r="I434" s="81" cm="1">
        <f t="array" ref="I434">INDEX('Rate Change Impact'!H:H, ROUNDUP(ROWS('Rate Change Impact'!$2:470)/36,0))</f>
        <v>68391388</v>
      </c>
      <c r="J434" s="95" cm="1">
        <f t="array" ref="J434">INDEX('Rate Change Impact'!I:I, ROUNDUP(ROWS('Rate Change Impact'!$2:470)/36,0))</f>
        <v>0.14763824403556</v>
      </c>
      <c r="K434" s="93">
        <f t="shared" si="79"/>
        <v>45730</v>
      </c>
      <c r="L434" s="94">
        <f t="shared" ca="1" si="80"/>
        <v>1</v>
      </c>
      <c r="M434" s="93">
        <f t="shared" ca="1" si="81"/>
        <v>45292</v>
      </c>
      <c r="N434">
        <f t="shared" ca="1" si="75"/>
        <v>2024</v>
      </c>
      <c r="O434">
        <f t="shared" ca="1" si="84"/>
        <v>1</v>
      </c>
      <c r="P434" s="74">
        <f t="shared" si="73"/>
        <v>5699282.333333333</v>
      </c>
      <c r="Q434" s="74">
        <f t="shared" si="74"/>
        <v>2849641.1666666665</v>
      </c>
      <c r="R434">
        <f t="shared" ca="1" si="82"/>
        <v>0</v>
      </c>
      <c r="S434">
        <f t="shared" ca="1" si="76"/>
        <v>0</v>
      </c>
      <c r="T434">
        <f t="shared" ca="1" si="83"/>
        <v>13</v>
      </c>
      <c r="U434" s="73">
        <f t="shared" ca="1" si="77"/>
        <v>0</v>
      </c>
    </row>
    <row r="435" spans="1:21" x14ac:dyDescent="0.25">
      <c r="A435" s="106" t="str">
        <f t="shared" ca="1" si="78"/>
        <v>General_All Other_2024_2</v>
      </c>
      <c r="B435" cm="1">
        <f t="array" ref="B435">INDEX('Rate Change Impact'!A:A, ROUNDUP(ROWS('Rate Change Impact'!$2:471)/36,0))</f>
        <v>13</v>
      </c>
      <c r="C435" t="str" cm="1">
        <f t="array" ref="C435">INDEX('Rate Change Impact'!B:B, ROUNDUP(ROWS('Rate Change Impact'!$2:471)/36,0))</f>
        <v>General</v>
      </c>
      <c r="D435" t="str" cm="1">
        <f t="array" ref="D435">INDEX('Rate Change Impact'!C:C, ROUNDUP(ROWS('Rate Change Impact'!$2:471)/36,0))</f>
        <v>All Other</v>
      </c>
      <c r="E435" t="str" cm="1">
        <f t="array" ref="E435">INDEX('Rate Change Impact'!D:D, ROUNDUP(ROWS('Rate Change Impact'!$2:471)/36,0))</f>
        <v>CA</v>
      </c>
      <c r="F435" s="107" cm="1">
        <f t="array" ref="F435">INDEX('Rate Change Impact'!E:E, ROUNDUP(ROWS('Rate Change Impact'!$2:471)/36,0))</f>
        <v>45366</v>
      </c>
      <c r="G435" s="81" cm="1">
        <f t="array" ref="G435">INDEX('Rate Change Impact'!F:F, ROUNDUP(ROWS('Rate Change Impact'!$2:471)/36,0))</f>
        <v>463236260</v>
      </c>
      <c r="H435" s="81" cm="1">
        <f t="array" ref="H435">INDEX('Rate Change Impact'!G:G, ROUNDUP(ROWS('Rate Change Impact'!$2:471)/36,0))</f>
        <v>531627648</v>
      </c>
      <c r="I435" s="81" cm="1">
        <f t="array" ref="I435">INDEX('Rate Change Impact'!H:H, ROUNDUP(ROWS('Rate Change Impact'!$2:471)/36,0))</f>
        <v>68391388</v>
      </c>
      <c r="J435" s="95" cm="1">
        <f t="array" ref="J435">INDEX('Rate Change Impact'!I:I, ROUNDUP(ROWS('Rate Change Impact'!$2:471)/36,0))</f>
        <v>0.14763824403556</v>
      </c>
      <c r="K435" s="93">
        <f t="shared" si="79"/>
        <v>45730</v>
      </c>
      <c r="L435" s="94">
        <f t="shared" ca="1" si="80"/>
        <v>2</v>
      </c>
      <c r="M435" s="93">
        <f t="shared" ca="1" si="81"/>
        <v>45323</v>
      </c>
      <c r="N435">
        <f t="shared" ca="1" si="75"/>
        <v>2024</v>
      </c>
      <c r="O435">
        <f t="shared" ca="1" si="84"/>
        <v>2</v>
      </c>
      <c r="P435" s="74">
        <f t="shared" si="73"/>
        <v>5699282.333333333</v>
      </c>
      <c r="Q435" s="74">
        <f t="shared" si="74"/>
        <v>2849641.1666666665</v>
      </c>
      <c r="R435">
        <f t="shared" ca="1" si="82"/>
        <v>0</v>
      </c>
      <c r="S435">
        <f t="shared" ca="1" si="76"/>
        <v>0</v>
      </c>
      <c r="T435">
        <f t="shared" ca="1" si="83"/>
        <v>13</v>
      </c>
      <c r="U435" s="73">
        <f t="shared" ca="1" si="77"/>
        <v>0</v>
      </c>
    </row>
    <row r="436" spans="1:21" x14ac:dyDescent="0.25">
      <c r="A436" s="106" t="str">
        <f t="shared" ca="1" si="78"/>
        <v>General_All Other_2024_3</v>
      </c>
      <c r="B436" cm="1">
        <f t="array" ref="B436">INDEX('Rate Change Impact'!A:A, ROUNDUP(ROWS('Rate Change Impact'!$2:472)/36,0))</f>
        <v>13</v>
      </c>
      <c r="C436" t="str" cm="1">
        <f t="array" ref="C436">INDEX('Rate Change Impact'!B:B, ROUNDUP(ROWS('Rate Change Impact'!$2:472)/36,0))</f>
        <v>General</v>
      </c>
      <c r="D436" t="str" cm="1">
        <f t="array" ref="D436">INDEX('Rate Change Impact'!C:C, ROUNDUP(ROWS('Rate Change Impact'!$2:472)/36,0))</f>
        <v>All Other</v>
      </c>
      <c r="E436" t="str" cm="1">
        <f t="array" ref="E436">INDEX('Rate Change Impact'!D:D, ROUNDUP(ROWS('Rate Change Impact'!$2:472)/36,0))</f>
        <v>CA</v>
      </c>
      <c r="F436" s="107" cm="1">
        <f t="array" ref="F436">INDEX('Rate Change Impact'!E:E, ROUNDUP(ROWS('Rate Change Impact'!$2:472)/36,0))</f>
        <v>45366</v>
      </c>
      <c r="G436" s="81" cm="1">
        <f t="array" ref="G436">INDEX('Rate Change Impact'!F:F, ROUNDUP(ROWS('Rate Change Impact'!$2:472)/36,0))</f>
        <v>463236260</v>
      </c>
      <c r="H436" s="81" cm="1">
        <f t="array" ref="H436">INDEX('Rate Change Impact'!G:G, ROUNDUP(ROWS('Rate Change Impact'!$2:472)/36,0))</f>
        <v>531627648</v>
      </c>
      <c r="I436" s="81" cm="1">
        <f t="array" ref="I436">INDEX('Rate Change Impact'!H:H, ROUNDUP(ROWS('Rate Change Impact'!$2:472)/36,0))</f>
        <v>68391388</v>
      </c>
      <c r="J436" s="95" cm="1">
        <f t="array" ref="J436">INDEX('Rate Change Impact'!I:I, ROUNDUP(ROWS('Rate Change Impact'!$2:472)/36,0))</f>
        <v>0.14763824403556</v>
      </c>
      <c r="K436" s="93">
        <f t="shared" si="79"/>
        <v>45730</v>
      </c>
      <c r="L436" s="94">
        <f t="shared" ca="1" si="80"/>
        <v>3</v>
      </c>
      <c r="M436" s="93">
        <f t="shared" ca="1" si="81"/>
        <v>45352</v>
      </c>
      <c r="N436">
        <f t="shared" ca="1" si="75"/>
        <v>2024</v>
      </c>
      <c r="O436">
        <f t="shared" ca="1" si="84"/>
        <v>3</v>
      </c>
      <c r="P436" s="74">
        <f t="shared" si="73"/>
        <v>5699282.333333333</v>
      </c>
      <c r="Q436" s="74">
        <f t="shared" si="74"/>
        <v>2849641.1666666665</v>
      </c>
      <c r="R436">
        <f t="shared" ca="1" si="82"/>
        <v>1</v>
      </c>
      <c r="S436">
        <f t="shared" ca="1" si="76"/>
        <v>1</v>
      </c>
      <c r="T436">
        <f t="shared" ca="1" si="83"/>
        <v>13</v>
      </c>
      <c r="U436" s="73">
        <f t="shared" ca="1" si="77"/>
        <v>2849641.1666666665</v>
      </c>
    </row>
    <row r="437" spans="1:21" x14ac:dyDescent="0.25">
      <c r="A437" s="106" t="str">
        <f t="shared" ca="1" si="78"/>
        <v>General_All Other_2024_4</v>
      </c>
      <c r="B437" cm="1">
        <f t="array" ref="B437">INDEX('Rate Change Impact'!A:A, ROUNDUP(ROWS('Rate Change Impact'!$2:473)/36,0))</f>
        <v>13</v>
      </c>
      <c r="C437" t="str" cm="1">
        <f t="array" ref="C437">INDEX('Rate Change Impact'!B:B, ROUNDUP(ROWS('Rate Change Impact'!$2:473)/36,0))</f>
        <v>General</v>
      </c>
      <c r="D437" t="str" cm="1">
        <f t="array" ref="D437">INDEX('Rate Change Impact'!C:C, ROUNDUP(ROWS('Rate Change Impact'!$2:473)/36,0))</f>
        <v>All Other</v>
      </c>
      <c r="E437" t="str" cm="1">
        <f t="array" ref="E437">INDEX('Rate Change Impact'!D:D, ROUNDUP(ROWS('Rate Change Impact'!$2:473)/36,0))</f>
        <v>CA</v>
      </c>
      <c r="F437" s="107" cm="1">
        <f t="array" ref="F437">INDEX('Rate Change Impact'!E:E, ROUNDUP(ROWS('Rate Change Impact'!$2:473)/36,0))</f>
        <v>45366</v>
      </c>
      <c r="G437" s="81" cm="1">
        <f t="array" ref="G437">INDEX('Rate Change Impact'!F:F, ROUNDUP(ROWS('Rate Change Impact'!$2:473)/36,0))</f>
        <v>463236260</v>
      </c>
      <c r="H437" s="81" cm="1">
        <f t="array" ref="H437">INDEX('Rate Change Impact'!G:G, ROUNDUP(ROWS('Rate Change Impact'!$2:473)/36,0))</f>
        <v>531627648</v>
      </c>
      <c r="I437" s="81" cm="1">
        <f t="array" ref="I437">INDEX('Rate Change Impact'!H:H, ROUNDUP(ROWS('Rate Change Impact'!$2:473)/36,0))</f>
        <v>68391388</v>
      </c>
      <c r="J437" s="95" cm="1">
        <f t="array" ref="J437">INDEX('Rate Change Impact'!I:I, ROUNDUP(ROWS('Rate Change Impact'!$2:473)/36,0))</f>
        <v>0.14763824403556</v>
      </c>
      <c r="K437" s="93">
        <f t="shared" si="79"/>
        <v>45730</v>
      </c>
      <c r="L437" s="94">
        <f t="shared" ca="1" si="80"/>
        <v>4</v>
      </c>
      <c r="M437" s="93">
        <f t="shared" ca="1" si="81"/>
        <v>45383</v>
      </c>
      <c r="N437">
        <f t="shared" ca="1" si="75"/>
        <v>2024</v>
      </c>
      <c r="O437">
        <f t="shared" ca="1" si="84"/>
        <v>4</v>
      </c>
      <c r="P437" s="74">
        <f t="shared" si="73"/>
        <v>5699282.333333333</v>
      </c>
      <c r="Q437" s="74">
        <f t="shared" si="74"/>
        <v>2849641.1666666665</v>
      </c>
      <c r="R437">
        <f t="shared" ca="1" si="82"/>
        <v>1</v>
      </c>
      <c r="S437">
        <f t="shared" ca="1" si="76"/>
        <v>2</v>
      </c>
      <c r="T437">
        <f t="shared" ca="1" si="83"/>
        <v>13</v>
      </c>
      <c r="U437" s="73">
        <f t="shared" ca="1" si="77"/>
        <v>5699282.333333333</v>
      </c>
    </row>
    <row r="438" spans="1:21" x14ac:dyDescent="0.25">
      <c r="A438" s="106" t="str">
        <f t="shared" ca="1" si="78"/>
        <v>General_All Other_2024_5</v>
      </c>
      <c r="B438" cm="1">
        <f t="array" ref="B438">INDEX('Rate Change Impact'!A:A, ROUNDUP(ROWS('Rate Change Impact'!$2:474)/36,0))</f>
        <v>13</v>
      </c>
      <c r="C438" t="str" cm="1">
        <f t="array" ref="C438">INDEX('Rate Change Impact'!B:B, ROUNDUP(ROWS('Rate Change Impact'!$2:474)/36,0))</f>
        <v>General</v>
      </c>
      <c r="D438" t="str" cm="1">
        <f t="array" ref="D438">INDEX('Rate Change Impact'!C:C, ROUNDUP(ROWS('Rate Change Impact'!$2:474)/36,0))</f>
        <v>All Other</v>
      </c>
      <c r="E438" t="str" cm="1">
        <f t="array" ref="E438">INDEX('Rate Change Impact'!D:D, ROUNDUP(ROWS('Rate Change Impact'!$2:474)/36,0))</f>
        <v>CA</v>
      </c>
      <c r="F438" s="107" cm="1">
        <f t="array" ref="F438">INDEX('Rate Change Impact'!E:E, ROUNDUP(ROWS('Rate Change Impact'!$2:474)/36,0))</f>
        <v>45366</v>
      </c>
      <c r="G438" s="81" cm="1">
        <f t="array" ref="G438">INDEX('Rate Change Impact'!F:F, ROUNDUP(ROWS('Rate Change Impact'!$2:474)/36,0))</f>
        <v>463236260</v>
      </c>
      <c r="H438" s="81" cm="1">
        <f t="array" ref="H438">INDEX('Rate Change Impact'!G:G, ROUNDUP(ROWS('Rate Change Impact'!$2:474)/36,0))</f>
        <v>531627648</v>
      </c>
      <c r="I438" s="81" cm="1">
        <f t="array" ref="I438">INDEX('Rate Change Impact'!H:H, ROUNDUP(ROWS('Rate Change Impact'!$2:474)/36,0))</f>
        <v>68391388</v>
      </c>
      <c r="J438" s="95" cm="1">
        <f t="array" ref="J438">INDEX('Rate Change Impact'!I:I, ROUNDUP(ROWS('Rate Change Impact'!$2:474)/36,0))</f>
        <v>0.14763824403556</v>
      </c>
      <c r="K438" s="93">
        <f t="shared" si="79"/>
        <v>45730</v>
      </c>
      <c r="L438" s="94">
        <f t="shared" ca="1" si="80"/>
        <v>5</v>
      </c>
      <c r="M438" s="93">
        <f t="shared" ca="1" si="81"/>
        <v>45413</v>
      </c>
      <c r="N438">
        <f t="shared" ca="1" si="75"/>
        <v>2024</v>
      </c>
      <c r="O438">
        <f t="shared" ca="1" si="84"/>
        <v>5</v>
      </c>
      <c r="P438" s="74">
        <f t="shared" si="73"/>
        <v>5699282.333333333</v>
      </c>
      <c r="Q438" s="74">
        <f t="shared" si="74"/>
        <v>2849641.1666666665</v>
      </c>
      <c r="R438">
        <f t="shared" ca="1" si="82"/>
        <v>1</v>
      </c>
      <c r="S438">
        <f t="shared" ca="1" si="76"/>
        <v>3</v>
      </c>
      <c r="T438">
        <f t="shared" ca="1" si="83"/>
        <v>13</v>
      </c>
      <c r="U438" s="73">
        <f t="shared" ca="1" si="77"/>
        <v>5699282.333333333</v>
      </c>
    </row>
    <row r="439" spans="1:21" x14ac:dyDescent="0.25">
      <c r="A439" s="106" t="str">
        <f t="shared" ca="1" si="78"/>
        <v>General_All Other_2024_6</v>
      </c>
      <c r="B439" cm="1">
        <f t="array" ref="B439">INDEX('Rate Change Impact'!A:A, ROUNDUP(ROWS('Rate Change Impact'!$2:475)/36,0))</f>
        <v>13</v>
      </c>
      <c r="C439" t="str" cm="1">
        <f t="array" ref="C439">INDEX('Rate Change Impact'!B:B, ROUNDUP(ROWS('Rate Change Impact'!$2:475)/36,0))</f>
        <v>General</v>
      </c>
      <c r="D439" t="str" cm="1">
        <f t="array" ref="D439">INDEX('Rate Change Impact'!C:C, ROUNDUP(ROWS('Rate Change Impact'!$2:475)/36,0))</f>
        <v>All Other</v>
      </c>
      <c r="E439" t="str" cm="1">
        <f t="array" ref="E439">INDEX('Rate Change Impact'!D:D, ROUNDUP(ROWS('Rate Change Impact'!$2:475)/36,0))</f>
        <v>CA</v>
      </c>
      <c r="F439" s="107" cm="1">
        <f t="array" ref="F439">INDEX('Rate Change Impact'!E:E, ROUNDUP(ROWS('Rate Change Impact'!$2:475)/36,0))</f>
        <v>45366</v>
      </c>
      <c r="G439" s="81" cm="1">
        <f t="array" ref="G439">INDEX('Rate Change Impact'!F:F, ROUNDUP(ROWS('Rate Change Impact'!$2:475)/36,0))</f>
        <v>463236260</v>
      </c>
      <c r="H439" s="81" cm="1">
        <f t="array" ref="H439">INDEX('Rate Change Impact'!G:G, ROUNDUP(ROWS('Rate Change Impact'!$2:475)/36,0))</f>
        <v>531627648</v>
      </c>
      <c r="I439" s="81" cm="1">
        <f t="array" ref="I439">INDEX('Rate Change Impact'!H:H, ROUNDUP(ROWS('Rate Change Impact'!$2:475)/36,0))</f>
        <v>68391388</v>
      </c>
      <c r="J439" s="95" cm="1">
        <f t="array" ref="J439">INDEX('Rate Change Impact'!I:I, ROUNDUP(ROWS('Rate Change Impact'!$2:475)/36,0))</f>
        <v>0.14763824403556</v>
      </c>
      <c r="K439" s="93">
        <f t="shared" si="79"/>
        <v>45730</v>
      </c>
      <c r="L439" s="94">
        <f t="shared" ca="1" si="80"/>
        <v>6</v>
      </c>
      <c r="M439" s="93">
        <f t="shared" ca="1" si="81"/>
        <v>45444</v>
      </c>
      <c r="N439">
        <f t="shared" ca="1" si="75"/>
        <v>2024</v>
      </c>
      <c r="O439">
        <f t="shared" ca="1" si="84"/>
        <v>6</v>
      </c>
      <c r="P439" s="74">
        <f t="shared" si="73"/>
        <v>5699282.333333333</v>
      </c>
      <c r="Q439" s="74">
        <f t="shared" si="74"/>
        <v>2849641.1666666665</v>
      </c>
      <c r="R439">
        <f t="shared" ca="1" si="82"/>
        <v>1</v>
      </c>
      <c r="S439">
        <f t="shared" ca="1" si="76"/>
        <v>4</v>
      </c>
      <c r="T439">
        <f t="shared" ca="1" si="83"/>
        <v>13</v>
      </c>
      <c r="U439" s="73">
        <f t="shared" ca="1" si="77"/>
        <v>5699282.333333333</v>
      </c>
    </row>
    <row r="440" spans="1:21" x14ac:dyDescent="0.25">
      <c r="A440" s="106" t="str">
        <f t="shared" ca="1" si="78"/>
        <v>General_All Other_2024_7</v>
      </c>
      <c r="B440" cm="1">
        <f t="array" ref="B440">INDEX('Rate Change Impact'!A:A, ROUNDUP(ROWS('Rate Change Impact'!$2:476)/36,0))</f>
        <v>13</v>
      </c>
      <c r="C440" t="str" cm="1">
        <f t="array" ref="C440">INDEX('Rate Change Impact'!B:B, ROUNDUP(ROWS('Rate Change Impact'!$2:476)/36,0))</f>
        <v>General</v>
      </c>
      <c r="D440" t="str" cm="1">
        <f t="array" ref="D440">INDEX('Rate Change Impact'!C:C, ROUNDUP(ROWS('Rate Change Impact'!$2:476)/36,0))</f>
        <v>All Other</v>
      </c>
      <c r="E440" t="str" cm="1">
        <f t="array" ref="E440">INDEX('Rate Change Impact'!D:D, ROUNDUP(ROWS('Rate Change Impact'!$2:476)/36,0))</f>
        <v>CA</v>
      </c>
      <c r="F440" s="107" cm="1">
        <f t="array" ref="F440">INDEX('Rate Change Impact'!E:E, ROUNDUP(ROWS('Rate Change Impact'!$2:476)/36,0))</f>
        <v>45366</v>
      </c>
      <c r="G440" s="81" cm="1">
        <f t="array" ref="G440">INDEX('Rate Change Impact'!F:F, ROUNDUP(ROWS('Rate Change Impact'!$2:476)/36,0))</f>
        <v>463236260</v>
      </c>
      <c r="H440" s="81" cm="1">
        <f t="array" ref="H440">INDEX('Rate Change Impact'!G:G, ROUNDUP(ROWS('Rate Change Impact'!$2:476)/36,0))</f>
        <v>531627648</v>
      </c>
      <c r="I440" s="81" cm="1">
        <f t="array" ref="I440">INDEX('Rate Change Impact'!H:H, ROUNDUP(ROWS('Rate Change Impact'!$2:476)/36,0))</f>
        <v>68391388</v>
      </c>
      <c r="J440" s="95" cm="1">
        <f t="array" ref="J440">INDEX('Rate Change Impact'!I:I, ROUNDUP(ROWS('Rate Change Impact'!$2:476)/36,0))</f>
        <v>0.14763824403556</v>
      </c>
      <c r="K440" s="93">
        <f t="shared" si="79"/>
        <v>45730</v>
      </c>
      <c r="L440" s="94">
        <f t="shared" ca="1" si="80"/>
        <v>7</v>
      </c>
      <c r="M440" s="93">
        <f t="shared" ca="1" si="81"/>
        <v>45474</v>
      </c>
      <c r="N440">
        <f t="shared" ca="1" si="75"/>
        <v>2024</v>
      </c>
      <c r="O440">
        <f t="shared" ca="1" si="84"/>
        <v>7</v>
      </c>
      <c r="P440" s="74">
        <f t="shared" si="73"/>
        <v>5699282.333333333</v>
      </c>
      <c r="Q440" s="74">
        <f t="shared" si="74"/>
        <v>2849641.1666666665</v>
      </c>
      <c r="R440">
        <f t="shared" ca="1" si="82"/>
        <v>1</v>
      </c>
      <c r="S440">
        <f t="shared" ca="1" si="76"/>
        <v>5</v>
      </c>
      <c r="T440">
        <f t="shared" ca="1" si="83"/>
        <v>13</v>
      </c>
      <c r="U440" s="73">
        <f t="shared" ca="1" si="77"/>
        <v>5699282.333333333</v>
      </c>
    </row>
    <row r="441" spans="1:21" x14ac:dyDescent="0.25">
      <c r="A441" s="106" t="str">
        <f t="shared" ca="1" si="78"/>
        <v>General_All Other_2024_8</v>
      </c>
      <c r="B441" cm="1">
        <f t="array" ref="B441">INDEX('Rate Change Impact'!A:A, ROUNDUP(ROWS('Rate Change Impact'!$2:477)/36,0))</f>
        <v>13</v>
      </c>
      <c r="C441" t="str" cm="1">
        <f t="array" ref="C441">INDEX('Rate Change Impact'!B:B, ROUNDUP(ROWS('Rate Change Impact'!$2:477)/36,0))</f>
        <v>General</v>
      </c>
      <c r="D441" t="str" cm="1">
        <f t="array" ref="D441">INDEX('Rate Change Impact'!C:C, ROUNDUP(ROWS('Rate Change Impact'!$2:477)/36,0))</f>
        <v>All Other</v>
      </c>
      <c r="E441" t="str" cm="1">
        <f t="array" ref="E441">INDEX('Rate Change Impact'!D:D, ROUNDUP(ROWS('Rate Change Impact'!$2:477)/36,0))</f>
        <v>CA</v>
      </c>
      <c r="F441" s="107" cm="1">
        <f t="array" ref="F441">INDEX('Rate Change Impact'!E:E, ROUNDUP(ROWS('Rate Change Impact'!$2:477)/36,0))</f>
        <v>45366</v>
      </c>
      <c r="G441" s="81" cm="1">
        <f t="array" ref="G441">INDEX('Rate Change Impact'!F:F, ROUNDUP(ROWS('Rate Change Impact'!$2:477)/36,0))</f>
        <v>463236260</v>
      </c>
      <c r="H441" s="81" cm="1">
        <f t="array" ref="H441">INDEX('Rate Change Impact'!G:G, ROUNDUP(ROWS('Rate Change Impact'!$2:477)/36,0))</f>
        <v>531627648</v>
      </c>
      <c r="I441" s="81" cm="1">
        <f t="array" ref="I441">INDEX('Rate Change Impact'!H:H, ROUNDUP(ROWS('Rate Change Impact'!$2:477)/36,0))</f>
        <v>68391388</v>
      </c>
      <c r="J441" s="95" cm="1">
        <f t="array" ref="J441">INDEX('Rate Change Impact'!I:I, ROUNDUP(ROWS('Rate Change Impact'!$2:477)/36,0))</f>
        <v>0.14763824403556</v>
      </c>
      <c r="K441" s="93">
        <f t="shared" si="79"/>
        <v>45730</v>
      </c>
      <c r="L441" s="94">
        <f t="shared" ca="1" si="80"/>
        <v>8</v>
      </c>
      <c r="M441" s="93">
        <f t="shared" ca="1" si="81"/>
        <v>45505</v>
      </c>
      <c r="N441">
        <f t="shared" ca="1" si="75"/>
        <v>2024</v>
      </c>
      <c r="O441">
        <f t="shared" ca="1" si="84"/>
        <v>8</v>
      </c>
      <c r="P441" s="74">
        <f t="shared" ref="P441:P504" si="85">I441/12</f>
        <v>5699282.333333333</v>
      </c>
      <c r="Q441" s="74">
        <f t="shared" ref="Q441:Q504" si="86">I441/24</f>
        <v>2849641.1666666665</v>
      </c>
      <c r="R441">
        <f t="shared" ca="1" si="82"/>
        <v>1</v>
      </c>
      <c r="S441">
        <f t="shared" ca="1" si="76"/>
        <v>6</v>
      </c>
      <c r="T441">
        <f t="shared" ca="1" si="83"/>
        <v>13</v>
      </c>
      <c r="U441" s="73">
        <f t="shared" ca="1" si="77"/>
        <v>5699282.333333333</v>
      </c>
    </row>
    <row r="442" spans="1:21" x14ac:dyDescent="0.25">
      <c r="A442" s="106" t="str">
        <f t="shared" ca="1" si="78"/>
        <v>General_All Other_2024_9</v>
      </c>
      <c r="B442" cm="1">
        <f t="array" ref="B442">INDEX('Rate Change Impact'!A:A, ROUNDUP(ROWS('Rate Change Impact'!$2:478)/36,0))</f>
        <v>13</v>
      </c>
      <c r="C442" t="str" cm="1">
        <f t="array" ref="C442">INDEX('Rate Change Impact'!B:B, ROUNDUP(ROWS('Rate Change Impact'!$2:478)/36,0))</f>
        <v>General</v>
      </c>
      <c r="D442" t="str" cm="1">
        <f t="array" ref="D442">INDEX('Rate Change Impact'!C:C, ROUNDUP(ROWS('Rate Change Impact'!$2:478)/36,0))</f>
        <v>All Other</v>
      </c>
      <c r="E442" t="str" cm="1">
        <f t="array" ref="E442">INDEX('Rate Change Impact'!D:D, ROUNDUP(ROWS('Rate Change Impact'!$2:478)/36,0))</f>
        <v>CA</v>
      </c>
      <c r="F442" s="107" cm="1">
        <f t="array" ref="F442">INDEX('Rate Change Impact'!E:E, ROUNDUP(ROWS('Rate Change Impact'!$2:478)/36,0))</f>
        <v>45366</v>
      </c>
      <c r="G442" s="81" cm="1">
        <f t="array" ref="G442">INDEX('Rate Change Impact'!F:F, ROUNDUP(ROWS('Rate Change Impact'!$2:478)/36,0))</f>
        <v>463236260</v>
      </c>
      <c r="H442" s="81" cm="1">
        <f t="array" ref="H442">INDEX('Rate Change Impact'!G:G, ROUNDUP(ROWS('Rate Change Impact'!$2:478)/36,0))</f>
        <v>531627648</v>
      </c>
      <c r="I442" s="81" cm="1">
        <f t="array" ref="I442">INDEX('Rate Change Impact'!H:H, ROUNDUP(ROWS('Rate Change Impact'!$2:478)/36,0))</f>
        <v>68391388</v>
      </c>
      <c r="J442" s="95" cm="1">
        <f t="array" ref="J442">INDEX('Rate Change Impact'!I:I, ROUNDUP(ROWS('Rate Change Impact'!$2:478)/36,0))</f>
        <v>0.14763824403556</v>
      </c>
      <c r="K442" s="93">
        <f t="shared" si="79"/>
        <v>45730</v>
      </c>
      <c r="L442" s="94">
        <f t="shared" ca="1" si="80"/>
        <v>9</v>
      </c>
      <c r="M442" s="93">
        <f t="shared" ca="1" si="81"/>
        <v>45536</v>
      </c>
      <c r="N442">
        <f t="shared" ref="N442:N505" ca="1" si="87">YEAR(M442)</f>
        <v>2024</v>
      </c>
      <c r="O442">
        <f t="shared" ca="1" si="84"/>
        <v>9</v>
      </c>
      <c r="P442" s="74">
        <f t="shared" si="85"/>
        <v>5699282.333333333</v>
      </c>
      <c r="Q442" s="74">
        <f t="shared" si="86"/>
        <v>2849641.1666666665</v>
      </c>
      <c r="R442">
        <f t="shared" ca="1" si="82"/>
        <v>1</v>
      </c>
      <c r="S442">
        <f t="shared" ref="S442:S505" ca="1" si="88">IF(R442=0,0,R442+S441)</f>
        <v>7</v>
      </c>
      <c r="T442">
        <f t="shared" ca="1" si="83"/>
        <v>13</v>
      </c>
      <c r="U442" s="73">
        <f t="shared" ref="U442:U505" ca="1" si="89">IF(S442=0,0,IF(AND(T442=13,OR(S442=1,S442=13)),Q442,P442))</f>
        <v>5699282.333333333</v>
      </c>
    </row>
    <row r="443" spans="1:21" x14ac:dyDescent="0.25">
      <c r="A443" s="106" t="str">
        <f t="shared" ca="1" si="78"/>
        <v>General_All Other_2024_10</v>
      </c>
      <c r="B443" cm="1">
        <f t="array" ref="B443">INDEX('Rate Change Impact'!A:A, ROUNDUP(ROWS('Rate Change Impact'!$2:479)/36,0))</f>
        <v>13</v>
      </c>
      <c r="C443" t="str" cm="1">
        <f t="array" ref="C443">INDEX('Rate Change Impact'!B:B, ROUNDUP(ROWS('Rate Change Impact'!$2:479)/36,0))</f>
        <v>General</v>
      </c>
      <c r="D443" t="str" cm="1">
        <f t="array" ref="D443">INDEX('Rate Change Impact'!C:C, ROUNDUP(ROWS('Rate Change Impact'!$2:479)/36,0))</f>
        <v>All Other</v>
      </c>
      <c r="E443" t="str" cm="1">
        <f t="array" ref="E443">INDEX('Rate Change Impact'!D:D, ROUNDUP(ROWS('Rate Change Impact'!$2:479)/36,0))</f>
        <v>CA</v>
      </c>
      <c r="F443" s="107" cm="1">
        <f t="array" ref="F443">INDEX('Rate Change Impact'!E:E, ROUNDUP(ROWS('Rate Change Impact'!$2:479)/36,0))</f>
        <v>45366</v>
      </c>
      <c r="G443" s="81" cm="1">
        <f t="array" ref="G443">INDEX('Rate Change Impact'!F:F, ROUNDUP(ROWS('Rate Change Impact'!$2:479)/36,0))</f>
        <v>463236260</v>
      </c>
      <c r="H443" s="81" cm="1">
        <f t="array" ref="H443">INDEX('Rate Change Impact'!G:G, ROUNDUP(ROWS('Rate Change Impact'!$2:479)/36,0))</f>
        <v>531627648</v>
      </c>
      <c r="I443" s="81" cm="1">
        <f t="array" ref="I443">INDEX('Rate Change Impact'!H:H, ROUNDUP(ROWS('Rate Change Impact'!$2:479)/36,0))</f>
        <v>68391388</v>
      </c>
      <c r="J443" s="95" cm="1">
        <f t="array" ref="J443">INDEX('Rate Change Impact'!I:I, ROUNDUP(ROWS('Rate Change Impact'!$2:479)/36,0))</f>
        <v>0.14763824403556</v>
      </c>
      <c r="K443" s="93">
        <f t="shared" si="79"/>
        <v>45730</v>
      </c>
      <c r="L443" s="94">
        <f t="shared" ca="1" si="80"/>
        <v>10</v>
      </c>
      <c r="M443" s="93">
        <f t="shared" ca="1" si="81"/>
        <v>45566</v>
      </c>
      <c r="N443">
        <f t="shared" ca="1" si="87"/>
        <v>2024</v>
      </c>
      <c r="O443">
        <f t="shared" ca="1" si="84"/>
        <v>10</v>
      </c>
      <c r="P443" s="74">
        <f t="shared" si="85"/>
        <v>5699282.333333333</v>
      </c>
      <c r="Q443" s="74">
        <f t="shared" si="86"/>
        <v>2849641.1666666665</v>
      </c>
      <c r="R443">
        <f t="shared" ca="1" si="82"/>
        <v>1</v>
      </c>
      <c r="S443">
        <f t="shared" ca="1" si="88"/>
        <v>8</v>
      </c>
      <c r="T443">
        <f t="shared" ca="1" si="83"/>
        <v>13</v>
      </c>
      <c r="U443" s="73">
        <f t="shared" ca="1" si="89"/>
        <v>5699282.333333333</v>
      </c>
    </row>
    <row r="444" spans="1:21" x14ac:dyDescent="0.25">
      <c r="A444" s="106" t="str">
        <f t="shared" ca="1" si="78"/>
        <v>General_All Other_2024_11</v>
      </c>
      <c r="B444" cm="1">
        <f t="array" ref="B444">INDEX('Rate Change Impact'!A:A, ROUNDUP(ROWS('Rate Change Impact'!$2:480)/36,0))</f>
        <v>13</v>
      </c>
      <c r="C444" t="str" cm="1">
        <f t="array" ref="C444">INDEX('Rate Change Impact'!B:B, ROUNDUP(ROWS('Rate Change Impact'!$2:480)/36,0))</f>
        <v>General</v>
      </c>
      <c r="D444" t="str" cm="1">
        <f t="array" ref="D444">INDEX('Rate Change Impact'!C:C, ROUNDUP(ROWS('Rate Change Impact'!$2:480)/36,0))</f>
        <v>All Other</v>
      </c>
      <c r="E444" t="str" cm="1">
        <f t="array" ref="E444">INDEX('Rate Change Impact'!D:D, ROUNDUP(ROWS('Rate Change Impact'!$2:480)/36,0))</f>
        <v>CA</v>
      </c>
      <c r="F444" s="107" cm="1">
        <f t="array" ref="F444">INDEX('Rate Change Impact'!E:E, ROUNDUP(ROWS('Rate Change Impact'!$2:480)/36,0))</f>
        <v>45366</v>
      </c>
      <c r="G444" s="81" cm="1">
        <f t="array" ref="G444">INDEX('Rate Change Impact'!F:F, ROUNDUP(ROWS('Rate Change Impact'!$2:480)/36,0))</f>
        <v>463236260</v>
      </c>
      <c r="H444" s="81" cm="1">
        <f t="array" ref="H444">INDEX('Rate Change Impact'!G:G, ROUNDUP(ROWS('Rate Change Impact'!$2:480)/36,0))</f>
        <v>531627648</v>
      </c>
      <c r="I444" s="81" cm="1">
        <f t="array" ref="I444">INDEX('Rate Change Impact'!H:H, ROUNDUP(ROWS('Rate Change Impact'!$2:480)/36,0))</f>
        <v>68391388</v>
      </c>
      <c r="J444" s="95" cm="1">
        <f t="array" ref="J444">INDEX('Rate Change Impact'!I:I, ROUNDUP(ROWS('Rate Change Impact'!$2:480)/36,0))</f>
        <v>0.14763824403556</v>
      </c>
      <c r="K444" s="93">
        <f t="shared" si="79"/>
        <v>45730</v>
      </c>
      <c r="L444" s="94">
        <f t="shared" ca="1" si="80"/>
        <v>11</v>
      </c>
      <c r="M444" s="93">
        <f t="shared" ca="1" si="81"/>
        <v>45597</v>
      </c>
      <c r="N444">
        <f t="shared" ca="1" si="87"/>
        <v>2024</v>
      </c>
      <c r="O444">
        <f t="shared" ca="1" si="84"/>
        <v>11</v>
      </c>
      <c r="P444" s="74">
        <f t="shared" si="85"/>
        <v>5699282.333333333</v>
      </c>
      <c r="Q444" s="74">
        <f t="shared" si="86"/>
        <v>2849641.1666666665</v>
      </c>
      <c r="R444">
        <f t="shared" ca="1" si="82"/>
        <v>1</v>
      </c>
      <c r="S444">
        <f t="shared" ca="1" si="88"/>
        <v>9</v>
      </c>
      <c r="T444">
        <f t="shared" ca="1" si="83"/>
        <v>13</v>
      </c>
      <c r="U444" s="73">
        <f t="shared" ca="1" si="89"/>
        <v>5699282.333333333</v>
      </c>
    </row>
    <row r="445" spans="1:21" x14ac:dyDescent="0.25">
      <c r="A445" s="106" t="str">
        <f t="shared" ca="1" si="78"/>
        <v>General_All Other_2024_12</v>
      </c>
      <c r="B445" cm="1">
        <f t="array" ref="B445">INDEX('Rate Change Impact'!A:A, ROUNDUP(ROWS('Rate Change Impact'!$2:481)/36,0))</f>
        <v>13</v>
      </c>
      <c r="C445" t="str" cm="1">
        <f t="array" ref="C445">INDEX('Rate Change Impact'!B:B, ROUNDUP(ROWS('Rate Change Impact'!$2:481)/36,0))</f>
        <v>General</v>
      </c>
      <c r="D445" t="str" cm="1">
        <f t="array" ref="D445">INDEX('Rate Change Impact'!C:C, ROUNDUP(ROWS('Rate Change Impact'!$2:481)/36,0))</f>
        <v>All Other</v>
      </c>
      <c r="E445" t="str" cm="1">
        <f t="array" ref="E445">INDEX('Rate Change Impact'!D:D, ROUNDUP(ROWS('Rate Change Impact'!$2:481)/36,0))</f>
        <v>CA</v>
      </c>
      <c r="F445" s="107" cm="1">
        <f t="array" ref="F445">INDEX('Rate Change Impact'!E:E, ROUNDUP(ROWS('Rate Change Impact'!$2:481)/36,0))</f>
        <v>45366</v>
      </c>
      <c r="G445" s="81" cm="1">
        <f t="array" ref="G445">INDEX('Rate Change Impact'!F:F, ROUNDUP(ROWS('Rate Change Impact'!$2:481)/36,0))</f>
        <v>463236260</v>
      </c>
      <c r="H445" s="81" cm="1">
        <f t="array" ref="H445">INDEX('Rate Change Impact'!G:G, ROUNDUP(ROWS('Rate Change Impact'!$2:481)/36,0))</f>
        <v>531627648</v>
      </c>
      <c r="I445" s="81" cm="1">
        <f t="array" ref="I445">INDEX('Rate Change Impact'!H:H, ROUNDUP(ROWS('Rate Change Impact'!$2:481)/36,0))</f>
        <v>68391388</v>
      </c>
      <c r="J445" s="95" cm="1">
        <f t="array" ref="J445">INDEX('Rate Change Impact'!I:I, ROUNDUP(ROWS('Rate Change Impact'!$2:481)/36,0))</f>
        <v>0.14763824403556</v>
      </c>
      <c r="K445" s="93">
        <f t="shared" si="79"/>
        <v>45730</v>
      </c>
      <c r="L445" s="94">
        <f t="shared" ca="1" si="80"/>
        <v>12</v>
      </c>
      <c r="M445" s="93">
        <f t="shared" ca="1" si="81"/>
        <v>45627</v>
      </c>
      <c r="N445">
        <f t="shared" ca="1" si="87"/>
        <v>2024</v>
      </c>
      <c r="O445">
        <f t="shared" ca="1" si="84"/>
        <v>12</v>
      </c>
      <c r="P445" s="74">
        <f t="shared" si="85"/>
        <v>5699282.333333333</v>
      </c>
      <c r="Q445" s="74">
        <f t="shared" si="86"/>
        <v>2849641.1666666665</v>
      </c>
      <c r="R445">
        <f t="shared" ca="1" si="82"/>
        <v>1</v>
      </c>
      <c r="S445">
        <f t="shared" ca="1" si="88"/>
        <v>10</v>
      </c>
      <c r="T445">
        <f t="shared" ca="1" si="83"/>
        <v>13</v>
      </c>
      <c r="U445" s="73">
        <f t="shared" ca="1" si="89"/>
        <v>5699282.333333333</v>
      </c>
    </row>
    <row r="446" spans="1:21" x14ac:dyDescent="0.25">
      <c r="A446" s="106" t="str">
        <f t="shared" ca="1" si="78"/>
        <v>General_All Other_2025_1</v>
      </c>
      <c r="B446" cm="1">
        <f t="array" ref="B446">INDEX('Rate Change Impact'!A:A, ROUNDUP(ROWS('Rate Change Impact'!$2:482)/36,0))</f>
        <v>13</v>
      </c>
      <c r="C446" t="str" cm="1">
        <f t="array" ref="C446">INDEX('Rate Change Impact'!B:B, ROUNDUP(ROWS('Rate Change Impact'!$2:482)/36,0))</f>
        <v>General</v>
      </c>
      <c r="D446" t="str" cm="1">
        <f t="array" ref="D446">INDEX('Rate Change Impact'!C:C, ROUNDUP(ROWS('Rate Change Impact'!$2:482)/36,0))</f>
        <v>All Other</v>
      </c>
      <c r="E446" t="str" cm="1">
        <f t="array" ref="E446">INDEX('Rate Change Impact'!D:D, ROUNDUP(ROWS('Rate Change Impact'!$2:482)/36,0))</f>
        <v>CA</v>
      </c>
      <c r="F446" s="107" cm="1">
        <f t="array" ref="F446">INDEX('Rate Change Impact'!E:E, ROUNDUP(ROWS('Rate Change Impact'!$2:482)/36,0))</f>
        <v>45366</v>
      </c>
      <c r="G446" s="81" cm="1">
        <f t="array" ref="G446">INDEX('Rate Change Impact'!F:F, ROUNDUP(ROWS('Rate Change Impact'!$2:482)/36,0))</f>
        <v>463236260</v>
      </c>
      <c r="H446" s="81" cm="1">
        <f t="array" ref="H446">INDEX('Rate Change Impact'!G:G, ROUNDUP(ROWS('Rate Change Impact'!$2:482)/36,0))</f>
        <v>531627648</v>
      </c>
      <c r="I446" s="81" cm="1">
        <f t="array" ref="I446">INDEX('Rate Change Impact'!H:H, ROUNDUP(ROWS('Rate Change Impact'!$2:482)/36,0))</f>
        <v>68391388</v>
      </c>
      <c r="J446" s="95" cm="1">
        <f t="array" ref="J446">INDEX('Rate Change Impact'!I:I, ROUNDUP(ROWS('Rate Change Impact'!$2:482)/36,0))</f>
        <v>0.14763824403556</v>
      </c>
      <c r="K446" s="93">
        <f t="shared" si="79"/>
        <v>45730</v>
      </c>
      <c r="L446" s="94">
        <f t="shared" ca="1" si="80"/>
        <v>13</v>
      </c>
      <c r="M446" s="93">
        <f t="shared" ca="1" si="81"/>
        <v>45658</v>
      </c>
      <c r="N446">
        <f t="shared" ca="1" si="87"/>
        <v>2025</v>
      </c>
      <c r="O446">
        <f t="shared" ca="1" si="84"/>
        <v>1</v>
      </c>
      <c r="P446" s="74">
        <f t="shared" si="85"/>
        <v>5699282.333333333</v>
      </c>
      <c r="Q446" s="74">
        <f t="shared" si="86"/>
        <v>2849641.1666666665</v>
      </c>
      <c r="R446">
        <f t="shared" ca="1" si="82"/>
        <v>1</v>
      </c>
      <c r="S446">
        <f t="shared" ca="1" si="88"/>
        <v>11</v>
      </c>
      <c r="T446">
        <f t="shared" ca="1" si="83"/>
        <v>13</v>
      </c>
      <c r="U446" s="73">
        <f t="shared" ca="1" si="89"/>
        <v>5699282.333333333</v>
      </c>
    </row>
    <row r="447" spans="1:21" x14ac:dyDescent="0.25">
      <c r="A447" s="106" t="str">
        <f t="shared" ca="1" si="78"/>
        <v>General_All Other_2025_2</v>
      </c>
      <c r="B447" cm="1">
        <f t="array" ref="B447">INDEX('Rate Change Impact'!A:A, ROUNDUP(ROWS('Rate Change Impact'!$2:483)/36,0))</f>
        <v>13</v>
      </c>
      <c r="C447" t="str" cm="1">
        <f t="array" ref="C447">INDEX('Rate Change Impact'!B:B, ROUNDUP(ROWS('Rate Change Impact'!$2:483)/36,0))</f>
        <v>General</v>
      </c>
      <c r="D447" t="str" cm="1">
        <f t="array" ref="D447">INDEX('Rate Change Impact'!C:C, ROUNDUP(ROWS('Rate Change Impact'!$2:483)/36,0))</f>
        <v>All Other</v>
      </c>
      <c r="E447" t="str" cm="1">
        <f t="array" ref="E447">INDEX('Rate Change Impact'!D:D, ROUNDUP(ROWS('Rate Change Impact'!$2:483)/36,0))</f>
        <v>CA</v>
      </c>
      <c r="F447" s="107" cm="1">
        <f t="array" ref="F447">INDEX('Rate Change Impact'!E:E, ROUNDUP(ROWS('Rate Change Impact'!$2:483)/36,0))</f>
        <v>45366</v>
      </c>
      <c r="G447" s="81" cm="1">
        <f t="array" ref="G447">INDEX('Rate Change Impact'!F:F, ROUNDUP(ROWS('Rate Change Impact'!$2:483)/36,0))</f>
        <v>463236260</v>
      </c>
      <c r="H447" s="81" cm="1">
        <f t="array" ref="H447">INDEX('Rate Change Impact'!G:G, ROUNDUP(ROWS('Rate Change Impact'!$2:483)/36,0))</f>
        <v>531627648</v>
      </c>
      <c r="I447" s="81" cm="1">
        <f t="array" ref="I447">INDEX('Rate Change Impact'!H:H, ROUNDUP(ROWS('Rate Change Impact'!$2:483)/36,0))</f>
        <v>68391388</v>
      </c>
      <c r="J447" s="95" cm="1">
        <f t="array" ref="J447">INDEX('Rate Change Impact'!I:I, ROUNDUP(ROWS('Rate Change Impact'!$2:483)/36,0))</f>
        <v>0.14763824403556</v>
      </c>
      <c r="K447" s="93">
        <f t="shared" si="79"/>
        <v>45730</v>
      </c>
      <c r="L447" s="94">
        <f t="shared" ca="1" si="80"/>
        <v>14</v>
      </c>
      <c r="M447" s="93">
        <f t="shared" ca="1" si="81"/>
        <v>45689</v>
      </c>
      <c r="N447">
        <f t="shared" ca="1" si="87"/>
        <v>2025</v>
      </c>
      <c r="O447">
        <f t="shared" ca="1" si="84"/>
        <v>2</v>
      </c>
      <c r="P447" s="74">
        <f t="shared" si="85"/>
        <v>5699282.333333333</v>
      </c>
      <c r="Q447" s="74">
        <f t="shared" si="86"/>
        <v>2849641.1666666665</v>
      </c>
      <c r="R447">
        <f t="shared" ca="1" si="82"/>
        <v>1</v>
      </c>
      <c r="S447">
        <f t="shared" ca="1" si="88"/>
        <v>12</v>
      </c>
      <c r="T447">
        <f t="shared" ca="1" si="83"/>
        <v>13</v>
      </c>
      <c r="U447" s="73">
        <f t="shared" ca="1" si="89"/>
        <v>5699282.333333333</v>
      </c>
    </row>
    <row r="448" spans="1:21" x14ac:dyDescent="0.25">
      <c r="A448" s="106" t="str">
        <f t="shared" ca="1" si="78"/>
        <v>General_All Other_2025_3</v>
      </c>
      <c r="B448" cm="1">
        <f t="array" ref="B448">INDEX('Rate Change Impact'!A:A, ROUNDUP(ROWS('Rate Change Impact'!$2:484)/36,0))</f>
        <v>13</v>
      </c>
      <c r="C448" t="str" cm="1">
        <f t="array" ref="C448">INDEX('Rate Change Impact'!B:B, ROUNDUP(ROWS('Rate Change Impact'!$2:484)/36,0))</f>
        <v>General</v>
      </c>
      <c r="D448" t="str" cm="1">
        <f t="array" ref="D448">INDEX('Rate Change Impact'!C:C, ROUNDUP(ROWS('Rate Change Impact'!$2:484)/36,0))</f>
        <v>All Other</v>
      </c>
      <c r="E448" t="str" cm="1">
        <f t="array" ref="E448">INDEX('Rate Change Impact'!D:D, ROUNDUP(ROWS('Rate Change Impact'!$2:484)/36,0))</f>
        <v>CA</v>
      </c>
      <c r="F448" s="107" cm="1">
        <f t="array" ref="F448">INDEX('Rate Change Impact'!E:E, ROUNDUP(ROWS('Rate Change Impact'!$2:484)/36,0))</f>
        <v>45366</v>
      </c>
      <c r="G448" s="81" cm="1">
        <f t="array" ref="G448">INDEX('Rate Change Impact'!F:F, ROUNDUP(ROWS('Rate Change Impact'!$2:484)/36,0))</f>
        <v>463236260</v>
      </c>
      <c r="H448" s="81" cm="1">
        <f t="array" ref="H448">INDEX('Rate Change Impact'!G:G, ROUNDUP(ROWS('Rate Change Impact'!$2:484)/36,0))</f>
        <v>531627648</v>
      </c>
      <c r="I448" s="81" cm="1">
        <f t="array" ref="I448">INDEX('Rate Change Impact'!H:H, ROUNDUP(ROWS('Rate Change Impact'!$2:484)/36,0))</f>
        <v>68391388</v>
      </c>
      <c r="J448" s="95" cm="1">
        <f t="array" ref="J448">INDEX('Rate Change Impact'!I:I, ROUNDUP(ROWS('Rate Change Impact'!$2:484)/36,0))</f>
        <v>0.14763824403556</v>
      </c>
      <c r="K448" s="93">
        <f t="shared" si="79"/>
        <v>45730</v>
      </c>
      <c r="L448" s="94">
        <f t="shared" ca="1" si="80"/>
        <v>15</v>
      </c>
      <c r="M448" s="93">
        <f t="shared" ca="1" si="81"/>
        <v>45717</v>
      </c>
      <c r="N448">
        <f t="shared" ca="1" si="87"/>
        <v>2025</v>
      </c>
      <c r="O448">
        <f t="shared" ca="1" si="84"/>
        <v>3</v>
      </c>
      <c r="P448" s="74">
        <f t="shared" si="85"/>
        <v>5699282.333333333</v>
      </c>
      <c r="Q448" s="74">
        <f t="shared" si="86"/>
        <v>2849641.1666666665</v>
      </c>
      <c r="R448">
        <f t="shared" ca="1" si="82"/>
        <v>1</v>
      </c>
      <c r="S448">
        <f t="shared" ca="1" si="88"/>
        <v>13</v>
      </c>
      <c r="T448">
        <f t="shared" ca="1" si="83"/>
        <v>13</v>
      </c>
      <c r="U448" s="73">
        <f t="shared" ca="1" si="89"/>
        <v>2849641.1666666665</v>
      </c>
    </row>
    <row r="449" spans="1:21" x14ac:dyDescent="0.25">
      <c r="A449" s="106" t="str">
        <f t="shared" ca="1" si="78"/>
        <v>General_All Other_2025_4</v>
      </c>
      <c r="B449" cm="1">
        <f t="array" ref="B449">INDEX('Rate Change Impact'!A:A, ROUNDUP(ROWS('Rate Change Impact'!$2:485)/36,0))</f>
        <v>13</v>
      </c>
      <c r="C449" t="str" cm="1">
        <f t="array" ref="C449">INDEX('Rate Change Impact'!B:B, ROUNDUP(ROWS('Rate Change Impact'!$2:485)/36,0))</f>
        <v>General</v>
      </c>
      <c r="D449" t="str" cm="1">
        <f t="array" ref="D449">INDEX('Rate Change Impact'!C:C, ROUNDUP(ROWS('Rate Change Impact'!$2:485)/36,0))</f>
        <v>All Other</v>
      </c>
      <c r="E449" t="str" cm="1">
        <f t="array" ref="E449">INDEX('Rate Change Impact'!D:D, ROUNDUP(ROWS('Rate Change Impact'!$2:485)/36,0))</f>
        <v>CA</v>
      </c>
      <c r="F449" s="107" cm="1">
        <f t="array" ref="F449">INDEX('Rate Change Impact'!E:E, ROUNDUP(ROWS('Rate Change Impact'!$2:485)/36,0))</f>
        <v>45366</v>
      </c>
      <c r="G449" s="81" cm="1">
        <f t="array" ref="G449">INDEX('Rate Change Impact'!F:F, ROUNDUP(ROWS('Rate Change Impact'!$2:485)/36,0))</f>
        <v>463236260</v>
      </c>
      <c r="H449" s="81" cm="1">
        <f t="array" ref="H449">INDEX('Rate Change Impact'!G:G, ROUNDUP(ROWS('Rate Change Impact'!$2:485)/36,0))</f>
        <v>531627648</v>
      </c>
      <c r="I449" s="81" cm="1">
        <f t="array" ref="I449">INDEX('Rate Change Impact'!H:H, ROUNDUP(ROWS('Rate Change Impact'!$2:485)/36,0))</f>
        <v>68391388</v>
      </c>
      <c r="J449" s="95" cm="1">
        <f t="array" ref="J449">INDEX('Rate Change Impact'!I:I, ROUNDUP(ROWS('Rate Change Impact'!$2:485)/36,0))</f>
        <v>0.14763824403556</v>
      </c>
      <c r="K449" s="93">
        <f t="shared" si="79"/>
        <v>45730</v>
      </c>
      <c r="L449" s="94">
        <f t="shared" ca="1" si="80"/>
        <v>16</v>
      </c>
      <c r="M449" s="93">
        <f t="shared" ca="1" si="81"/>
        <v>45748</v>
      </c>
      <c r="N449">
        <f t="shared" ca="1" si="87"/>
        <v>2025</v>
      </c>
      <c r="O449">
        <f t="shared" ca="1" si="84"/>
        <v>4</v>
      </c>
      <c r="P449" s="74">
        <f t="shared" si="85"/>
        <v>5699282.333333333</v>
      </c>
      <c r="Q449" s="74">
        <f t="shared" si="86"/>
        <v>2849641.1666666665</v>
      </c>
      <c r="R449">
        <f t="shared" ca="1" si="82"/>
        <v>0</v>
      </c>
      <c r="S449">
        <f t="shared" ca="1" si="88"/>
        <v>0</v>
      </c>
      <c r="T449">
        <f t="shared" ca="1" si="83"/>
        <v>13</v>
      </c>
      <c r="U449" s="73">
        <f t="shared" ca="1" si="89"/>
        <v>0</v>
      </c>
    </row>
    <row r="450" spans="1:21" x14ac:dyDescent="0.25">
      <c r="A450" s="106" t="str">
        <f t="shared" ref="A450:A513" ca="1" si="90">C450&amp;"_"&amp;D450&amp;"_"&amp;N450&amp;"_"&amp;O450</f>
        <v>General_All Other_2025_5</v>
      </c>
      <c r="B450" cm="1">
        <f t="array" ref="B450">INDEX('Rate Change Impact'!A:A, ROUNDUP(ROWS('Rate Change Impact'!$2:486)/36,0))</f>
        <v>13</v>
      </c>
      <c r="C450" t="str" cm="1">
        <f t="array" ref="C450">INDEX('Rate Change Impact'!B:B, ROUNDUP(ROWS('Rate Change Impact'!$2:486)/36,0))</f>
        <v>General</v>
      </c>
      <c r="D450" t="str" cm="1">
        <f t="array" ref="D450">INDEX('Rate Change Impact'!C:C, ROUNDUP(ROWS('Rate Change Impact'!$2:486)/36,0))</f>
        <v>All Other</v>
      </c>
      <c r="E450" t="str" cm="1">
        <f t="array" ref="E450">INDEX('Rate Change Impact'!D:D, ROUNDUP(ROWS('Rate Change Impact'!$2:486)/36,0))</f>
        <v>CA</v>
      </c>
      <c r="F450" s="107" cm="1">
        <f t="array" ref="F450">INDEX('Rate Change Impact'!E:E, ROUNDUP(ROWS('Rate Change Impact'!$2:486)/36,0))</f>
        <v>45366</v>
      </c>
      <c r="G450" s="81" cm="1">
        <f t="array" ref="G450">INDEX('Rate Change Impact'!F:F, ROUNDUP(ROWS('Rate Change Impact'!$2:486)/36,0))</f>
        <v>463236260</v>
      </c>
      <c r="H450" s="81" cm="1">
        <f t="array" ref="H450">INDEX('Rate Change Impact'!G:G, ROUNDUP(ROWS('Rate Change Impact'!$2:486)/36,0))</f>
        <v>531627648</v>
      </c>
      <c r="I450" s="81" cm="1">
        <f t="array" ref="I450">INDEX('Rate Change Impact'!H:H, ROUNDUP(ROWS('Rate Change Impact'!$2:486)/36,0))</f>
        <v>68391388</v>
      </c>
      <c r="J450" s="95" cm="1">
        <f t="array" ref="J450">INDEX('Rate Change Impact'!I:I, ROUNDUP(ROWS('Rate Change Impact'!$2:486)/36,0))</f>
        <v>0.14763824403556</v>
      </c>
      <c r="K450" s="93">
        <f t="shared" ref="K450:K513" si="91">DATE(YEAR(F450)+1,MONTH(F450),DAY(F450)-1)</f>
        <v>45730</v>
      </c>
      <c r="L450" s="94">
        <f t="shared" ref="L450:L513" ca="1" si="92">IF(B450=OFFSET(B450,-1,0),L449+1,1)</f>
        <v>17</v>
      </c>
      <c r="M450" s="93">
        <f t="shared" ref="M450:M513" ca="1" si="93">DATE(YEAR(F450),L450,1)</f>
        <v>45778</v>
      </c>
      <c r="N450">
        <f t="shared" ca="1" si="87"/>
        <v>2025</v>
      </c>
      <c r="O450">
        <f t="shared" ca="1" si="84"/>
        <v>5</v>
      </c>
      <c r="P450" s="74">
        <f t="shared" si="85"/>
        <v>5699282.333333333</v>
      </c>
      <c r="Q450" s="74">
        <f t="shared" si="86"/>
        <v>2849641.1666666665</v>
      </c>
      <c r="R450">
        <f t="shared" ref="R450:R513" ca="1" si="94">IF(AND(N450*100+O450&gt;=YEAR(F450)*100+MONTH(F450),N450*100+O450&lt;=YEAR(K450)*100+ MONTH(K450)),1,0)</f>
        <v>0</v>
      </c>
      <c r="S450">
        <f t="shared" ca="1" si="88"/>
        <v>0</v>
      </c>
      <c r="T450">
        <f t="shared" ref="T450:T513" ca="1" si="95">SUMIF($B$2:$B$1181,B450,$R$2:$R$1181)</f>
        <v>13</v>
      </c>
      <c r="U450" s="73">
        <f t="shared" ca="1" si="89"/>
        <v>0</v>
      </c>
    </row>
    <row r="451" spans="1:21" x14ac:dyDescent="0.25">
      <c r="A451" s="106" t="str">
        <f t="shared" ca="1" si="90"/>
        <v>General_All Other_2025_6</v>
      </c>
      <c r="B451" cm="1">
        <f t="array" ref="B451">INDEX('Rate Change Impact'!A:A, ROUNDUP(ROWS('Rate Change Impact'!$2:487)/36,0))</f>
        <v>13</v>
      </c>
      <c r="C451" t="str" cm="1">
        <f t="array" ref="C451">INDEX('Rate Change Impact'!B:B, ROUNDUP(ROWS('Rate Change Impact'!$2:487)/36,0))</f>
        <v>General</v>
      </c>
      <c r="D451" t="str" cm="1">
        <f t="array" ref="D451">INDEX('Rate Change Impact'!C:C, ROUNDUP(ROWS('Rate Change Impact'!$2:487)/36,0))</f>
        <v>All Other</v>
      </c>
      <c r="E451" t="str" cm="1">
        <f t="array" ref="E451">INDEX('Rate Change Impact'!D:D, ROUNDUP(ROWS('Rate Change Impact'!$2:487)/36,0))</f>
        <v>CA</v>
      </c>
      <c r="F451" s="107" cm="1">
        <f t="array" ref="F451">INDEX('Rate Change Impact'!E:E, ROUNDUP(ROWS('Rate Change Impact'!$2:487)/36,0))</f>
        <v>45366</v>
      </c>
      <c r="G451" s="81" cm="1">
        <f t="array" ref="G451">INDEX('Rate Change Impact'!F:F, ROUNDUP(ROWS('Rate Change Impact'!$2:487)/36,0))</f>
        <v>463236260</v>
      </c>
      <c r="H451" s="81" cm="1">
        <f t="array" ref="H451">INDEX('Rate Change Impact'!G:G, ROUNDUP(ROWS('Rate Change Impact'!$2:487)/36,0))</f>
        <v>531627648</v>
      </c>
      <c r="I451" s="81" cm="1">
        <f t="array" ref="I451">INDEX('Rate Change Impact'!H:H, ROUNDUP(ROWS('Rate Change Impact'!$2:487)/36,0))</f>
        <v>68391388</v>
      </c>
      <c r="J451" s="95" cm="1">
        <f t="array" ref="J451">INDEX('Rate Change Impact'!I:I, ROUNDUP(ROWS('Rate Change Impact'!$2:487)/36,0))</f>
        <v>0.14763824403556</v>
      </c>
      <c r="K451" s="93">
        <f t="shared" si="91"/>
        <v>45730</v>
      </c>
      <c r="L451" s="94">
        <f t="shared" ca="1" si="92"/>
        <v>18</v>
      </c>
      <c r="M451" s="93">
        <f t="shared" ca="1" si="93"/>
        <v>45809</v>
      </c>
      <c r="N451">
        <f t="shared" ca="1" si="87"/>
        <v>2025</v>
      </c>
      <c r="O451">
        <f t="shared" ca="1" si="84"/>
        <v>6</v>
      </c>
      <c r="P451" s="74">
        <f t="shared" si="85"/>
        <v>5699282.333333333</v>
      </c>
      <c r="Q451" s="74">
        <f t="shared" si="86"/>
        <v>2849641.1666666665</v>
      </c>
      <c r="R451">
        <f t="shared" ca="1" si="94"/>
        <v>0</v>
      </c>
      <c r="S451">
        <f t="shared" ca="1" si="88"/>
        <v>0</v>
      </c>
      <c r="T451">
        <f t="shared" ca="1" si="95"/>
        <v>13</v>
      </c>
      <c r="U451" s="73">
        <f t="shared" ca="1" si="89"/>
        <v>0</v>
      </c>
    </row>
    <row r="452" spans="1:21" x14ac:dyDescent="0.25">
      <c r="A452" s="106" t="str">
        <f t="shared" ca="1" si="90"/>
        <v>General_All Other_2025_7</v>
      </c>
      <c r="B452" cm="1">
        <f t="array" ref="B452">INDEX('Rate Change Impact'!A:A, ROUNDUP(ROWS('Rate Change Impact'!$2:488)/36,0))</f>
        <v>13</v>
      </c>
      <c r="C452" t="str" cm="1">
        <f t="array" ref="C452">INDEX('Rate Change Impact'!B:B, ROUNDUP(ROWS('Rate Change Impact'!$2:488)/36,0))</f>
        <v>General</v>
      </c>
      <c r="D452" t="str" cm="1">
        <f t="array" ref="D452">INDEX('Rate Change Impact'!C:C, ROUNDUP(ROWS('Rate Change Impact'!$2:488)/36,0))</f>
        <v>All Other</v>
      </c>
      <c r="E452" t="str" cm="1">
        <f t="array" ref="E452">INDEX('Rate Change Impact'!D:D, ROUNDUP(ROWS('Rate Change Impact'!$2:488)/36,0))</f>
        <v>CA</v>
      </c>
      <c r="F452" s="107" cm="1">
        <f t="array" ref="F452">INDEX('Rate Change Impact'!E:E, ROUNDUP(ROWS('Rate Change Impact'!$2:488)/36,0))</f>
        <v>45366</v>
      </c>
      <c r="G452" s="81" cm="1">
        <f t="array" ref="G452">INDEX('Rate Change Impact'!F:F, ROUNDUP(ROWS('Rate Change Impact'!$2:488)/36,0))</f>
        <v>463236260</v>
      </c>
      <c r="H452" s="81" cm="1">
        <f t="array" ref="H452">INDEX('Rate Change Impact'!G:G, ROUNDUP(ROWS('Rate Change Impact'!$2:488)/36,0))</f>
        <v>531627648</v>
      </c>
      <c r="I452" s="81" cm="1">
        <f t="array" ref="I452">INDEX('Rate Change Impact'!H:H, ROUNDUP(ROWS('Rate Change Impact'!$2:488)/36,0))</f>
        <v>68391388</v>
      </c>
      <c r="J452" s="95" cm="1">
        <f t="array" ref="J452">INDEX('Rate Change Impact'!I:I, ROUNDUP(ROWS('Rate Change Impact'!$2:488)/36,0))</f>
        <v>0.14763824403556</v>
      </c>
      <c r="K452" s="93">
        <f t="shared" si="91"/>
        <v>45730</v>
      </c>
      <c r="L452" s="94">
        <f t="shared" ca="1" si="92"/>
        <v>19</v>
      </c>
      <c r="M452" s="93">
        <f t="shared" ca="1" si="93"/>
        <v>45839</v>
      </c>
      <c r="N452">
        <f t="shared" ca="1" si="87"/>
        <v>2025</v>
      </c>
      <c r="O452">
        <f t="shared" ca="1" si="84"/>
        <v>7</v>
      </c>
      <c r="P452" s="74">
        <f t="shared" si="85"/>
        <v>5699282.333333333</v>
      </c>
      <c r="Q452" s="74">
        <f t="shared" si="86"/>
        <v>2849641.1666666665</v>
      </c>
      <c r="R452">
        <f t="shared" ca="1" si="94"/>
        <v>0</v>
      </c>
      <c r="S452">
        <f t="shared" ca="1" si="88"/>
        <v>0</v>
      </c>
      <c r="T452">
        <f t="shared" ca="1" si="95"/>
        <v>13</v>
      </c>
      <c r="U452" s="73">
        <f t="shared" ca="1" si="89"/>
        <v>0</v>
      </c>
    </row>
    <row r="453" spans="1:21" x14ac:dyDescent="0.25">
      <c r="A453" s="106" t="str">
        <f t="shared" ca="1" si="90"/>
        <v>General_All Other_2025_8</v>
      </c>
      <c r="B453" cm="1">
        <f t="array" ref="B453">INDEX('Rate Change Impact'!A:A, ROUNDUP(ROWS('Rate Change Impact'!$2:489)/36,0))</f>
        <v>13</v>
      </c>
      <c r="C453" t="str" cm="1">
        <f t="array" ref="C453">INDEX('Rate Change Impact'!B:B, ROUNDUP(ROWS('Rate Change Impact'!$2:489)/36,0))</f>
        <v>General</v>
      </c>
      <c r="D453" t="str" cm="1">
        <f t="array" ref="D453">INDEX('Rate Change Impact'!C:C, ROUNDUP(ROWS('Rate Change Impact'!$2:489)/36,0))</f>
        <v>All Other</v>
      </c>
      <c r="E453" t="str" cm="1">
        <f t="array" ref="E453">INDEX('Rate Change Impact'!D:D, ROUNDUP(ROWS('Rate Change Impact'!$2:489)/36,0))</f>
        <v>CA</v>
      </c>
      <c r="F453" s="107" cm="1">
        <f t="array" ref="F453">INDEX('Rate Change Impact'!E:E, ROUNDUP(ROWS('Rate Change Impact'!$2:489)/36,0))</f>
        <v>45366</v>
      </c>
      <c r="G453" s="81" cm="1">
        <f t="array" ref="G453">INDEX('Rate Change Impact'!F:F, ROUNDUP(ROWS('Rate Change Impact'!$2:489)/36,0))</f>
        <v>463236260</v>
      </c>
      <c r="H453" s="81" cm="1">
        <f t="array" ref="H453">INDEX('Rate Change Impact'!G:G, ROUNDUP(ROWS('Rate Change Impact'!$2:489)/36,0))</f>
        <v>531627648</v>
      </c>
      <c r="I453" s="81" cm="1">
        <f t="array" ref="I453">INDEX('Rate Change Impact'!H:H, ROUNDUP(ROWS('Rate Change Impact'!$2:489)/36,0))</f>
        <v>68391388</v>
      </c>
      <c r="J453" s="95" cm="1">
        <f t="array" ref="J453">INDEX('Rate Change Impact'!I:I, ROUNDUP(ROWS('Rate Change Impact'!$2:489)/36,0))</f>
        <v>0.14763824403556</v>
      </c>
      <c r="K453" s="93">
        <f t="shared" si="91"/>
        <v>45730</v>
      </c>
      <c r="L453" s="94">
        <f t="shared" ca="1" si="92"/>
        <v>20</v>
      </c>
      <c r="M453" s="93">
        <f t="shared" ca="1" si="93"/>
        <v>45870</v>
      </c>
      <c r="N453">
        <f t="shared" ca="1" si="87"/>
        <v>2025</v>
      </c>
      <c r="O453">
        <f t="shared" ca="1" si="84"/>
        <v>8</v>
      </c>
      <c r="P453" s="74">
        <f t="shared" si="85"/>
        <v>5699282.333333333</v>
      </c>
      <c r="Q453" s="74">
        <f t="shared" si="86"/>
        <v>2849641.1666666665</v>
      </c>
      <c r="R453">
        <f t="shared" ca="1" si="94"/>
        <v>0</v>
      </c>
      <c r="S453">
        <f t="shared" ca="1" si="88"/>
        <v>0</v>
      </c>
      <c r="T453">
        <f t="shared" ca="1" si="95"/>
        <v>13</v>
      </c>
      <c r="U453" s="73">
        <f t="shared" ca="1" si="89"/>
        <v>0</v>
      </c>
    </row>
    <row r="454" spans="1:21" x14ac:dyDescent="0.25">
      <c r="A454" s="106" t="str">
        <f t="shared" ca="1" si="90"/>
        <v>General_All Other_2025_9</v>
      </c>
      <c r="B454" cm="1">
        <f t="array" ref="B454">INDEX('Rate Change Impact'!A:A, ROUNDUP(ROWS('Rate Change Impact'!$2:490)/36,0))</f>
        <v>13</v>
      </c>
      <c r="C454" t="str" cm="1">
        <f t="array" ref="C454">INDEX('Rate Change Impact'!B:B, ROUNDUP(ROWS('Rate Change Impact'!$2:490)/36,0))</f>
        <v>General</v>
      </c>
      <c r="D454" t="str" cm="1">
        <f t="array" ref="D454">INDEX('Rate Change Impact'!C:C, ROUNDUP(ROWS('Rate Change Impact'!$2:490)/36,0))</f>
        <v>All Other</v>
      </c>
      <c r="E454" t="str" cm="1">
        <f t="array" ref="E454">INDEX('Rate Change Impact'!D:D, ROUNDUP(ROWS('Rate Change Impact'!$2:490)/36,0))</f>
        <v>CA</v>
      </c>
      <c r="F454" s="107" cm="1">
        <f t="array" ref="F454">INDEX('Rate Change Impact'!E:E, ROUNDUP(ROWS('Rate Change Impact'!$2:490)/36,0))</f>
        <v>45366</v>
      </c>
      <c r="G454" s="81" cm="1">
        <f t="array" ref="G454">INDEX('Rate Change Impact'!F:F, ROUNDUP(ROWS('Rate Change Impact'!$2:490)/36,0))</f>
        <v>463236260</v>
      </c>
      <c r="H454" s="81" cm="1">
        <f t="array" ref="H454">INDEX('Rate Change Impact'!G:G, ROUNDUP(ROWS('Rate Change Impact'!$2:490)/36,0))</f>
        <v>531627648</v>
      </c>
      <c r="I454" s="81" cm="1">
        <f t="array" ref="I454">INDEX('Rate Change Impact'!H:H, ROUNDUP(ROWS('Rate Change Impact'!$2:490)/36,0))</f>
        <v>68391388</v>
      </c>
      <c r="J454" s="95" cm="1">
        <f t="array" ref="J454">INDEX('Rate Change Impact'!I:I, ROUNDUP(ROWS('Rate Change Impact'!$2:490)/36,0))</f>
        <v>0.14763824403556</v>
      </c>
      <c r="K454" s="93">
        <f t="shared" si="91"/>
        <v>45730</v>
      </c>
      <c r="L454" s="94">
        <f t="shared" ca="1" si="92"/>
        <v>21</v>
      </c>
      <c r="M454" s="93">
        <f t="shared" ca="1" si="93"/>
        <v>45901</v>
      </c>
      <c r="N454">
        <f t="shared" ca="1" si="87"/>
        <v>2025</v>
      </c>
      <c r="O454">
        <f t="shared" ca="1" si="84"/>
        <v>9</v>
      </c>
      <c r="P454" s="74">
        <f t="shared" si="85"/>
        <v>5699282.333333333</v>
      </c>
      <c r="Q454" s="74">
        <f t="shared" si="86"/>
        <v>2849641.1666666665</v>
      </c>
      <c r="R454">
        <f t="shared" ca="1" si="94"/>
        <v>0</v>
      </c>
      <c r="S454">
        <f t="shared" ca="1" si="88"/>
        <v>0</v>
      </c>
      <c r="T454">
        <f t="shared" ca="1" si="95"/>
        <v>13</v>
      </c>
      <c r="U454" s="73">
        <f t="shared" ca="1" si="89"/>
        <v>0</v>
      </c>
    </row>
    <row r="455" spans="1:21" x14ac:dyDescent="0.25">
      <c r="A455" s="106" t="str">
        <f t="shared" ca="1" si="90"/>
        <v>General_All Other_2025_10</v>
      </c>
      <c r="B455" cm="1">
        <f t="array" ref="B455">INDEX('Rate Change Impact'!A:A, ROUNDUP(ROWS('Rate Change Impact'!$2:491)/36,0))</f>
        <v>13</v>
      </c>
      <c r="C455" t="str" cm="1">
        <f t="array" ref="C455">INDEX('Rate Change Impact'!B:B, ROUNDUP(ROWS('Rate Change Impact'!$2:491)/36,0))</f>
        <v>General</v>
      </c>
      <c r="D455" t="str" cm="1">
        <f t="array" ref="D455">INDEX('Rate Change Impact'!C:C, ROUNDUP(ROWS('Rate Change Impact'!$2:491)/36,0))</f>
        <v>All Other</v>
      </c>
      <c r="E455" t="str" cm="1">
        <f t="array" ref="E455">INDEX('Rate Change Impact'!D:D, ROUNDUP(ROWS('Rate Change Impact'!$2:491)/36,0))</f>
        <v>CA</v>
      </c>
      <c r="F455" s="107" cm="1">
        <f t="array" ref="F455">INDEX('Rate Change Impact'!E:E, ROUNDUP(ROWS('Rate Change Impact'!$2:491)/36,0))</f>
        <v>45366</v>
      </c>
      <c r="G455" s="81" cm="1">
        <f t="array" ref="G455">INDEX('Rate Change Impact'!F:F, ROUNDUP(ROWS('Rate Change Impact'!$2:491)/36,0))</f>
        <v>463236260</v>
      </c>
      <c r="H455" s="81" cm="1">
        <f t="array" ref="H455">INDEX('Rate Change Impact'!G:G, ROUNDUP(ROWS('Rate Change Impact'!$2:491)/36,0))</f>
        <v>531627648</v>
      </c>
      <c r="I455" s="81" cm="1">
        <f t="array" ref="I455">INDEX('Rate Change Impact'!H:H, ROUNDUP(ROWS('Rate Change Impact'!$2:491)/36,0))</f>
        <v>68391388</v>
      </c>
      <c r="J455" s="95" cm="1">
        <f t="array" ref="J455">INDEX('Rate Change Impact'!I:I, ROUNDUP(ROWS('Rate Change Impact'!$2:491)/36,0))</f>
        <v>0.14763824403556</v>
      </c>
      <c r="K455" s="93">
        <f t="shared" si="91"/>
        <v>45730</v>
      </c>
      <c r="L455" s="94">
        <f t="shared" ca="1" si="92"/>
        <v>22</v>
      </c>
      <c r="M455" s="93">
        <f t="shared" ca="1" si="93"/>
        <v>45931</v>
      </c>
      <c r="N455">
        <f t="shared" ca="1" si="87"/>
        <v>2025</v>
      </c>
      <c r="O455">
        <f t="shared" ca="1" si="84"/>
        <v>10</v>
      </c>
      <c r="P455" s="74">
        <f t="shared" si="85"/>
        <v>5699282.333333333</v>
      </c>
      <c r="Q455" s="74">
        <f t="shared" si="86"/>
        <v>2849641.1666666665</v>
      </c>
      <c r="R455">
        <f t="shared" ca="1" si="94"/>
        <v>0</v>
      </c>
      <c r="S455">
        <f t="shared" ca="1" si="88"/>
        <v>0</v>
      </c>
      <c r="T455">
        <f t="shared" ca="1" si="95"/>
        <v>13</v>
      </c>
      <c r="U455" s="73">
        <f t="shared" ca="1" si="89"/>
        <v>0</v>
      </c>
    </row>
    <row r="456" spans="1:21" x14ac:dyDescent="0.25">
      <c r="A456" s="106" t="str">
        <f t="shared" ca="1" si="90"/>
        <v>General_All Other_2025_11</v>
      </c>
      <c r="B456" cm="1">
        <f t="array" ref="B456">INDEX('Rate Change Impact'!A:A, ROUNDUP(ROWS('Rate Change Impact'!$2:492)/36,0))</f>
        <v>13</v>
      </c>
      <c r="C456" t="str" cm="1">
        <f t="array" ref="C456">INDEX('Rate Change Impact'!B:B, ROUNDUP(ROWS('Rate Change Impact'!$2:492)/36,0))</f>
        <v>General</v>
      </c>
      <c r="D456" t="str" cm="1">
        <f t="array" ref="D456">INDEX('Rate Change Impact'!C:C, ROUNDUP(ROWS('Rate Change Impact'!$2:492)/36,0))</f>
        <v>All Other</v>
      </c>
      <c r="E456" t="str" cm="1">
        <f t="array" ref="E456">INDEX('Rate Change Impact'!D:D, ROUNDUP(ROWS('Rate Change Impact'!$2:492)/36,0))</f>
        <v>CA</v>
      </c>
      <c r="F456" s="107" cm="1">
        <f t="array" ref="F456">INDEX('Rate Change Impact'!E:E, ROUNDUP(ROWS('Rate Change Impact'!$2:492)/36,0))</f>
        <v>45366</v>
      </c>
      <c r="G456" s="81" cm="1">
        <f t="array" ref="G456">INDEX('Rate Change Impact'!F:F, ROUNDUP(ROWS('Rate Change Impact'!$2:492)/36,0))</f>
        <v>463236260</v>
      </c>
      <c r="H456" s="81" cm="1">
        <f t="array" ref="H456">INDEX('Rate Change Impact'!G:G, ROUNDUP(ROWS('Rate Change Impact'!$2:492)/36,0))</f>
        <v>531627648</v>
      </c>
      <c r="I456" s="81" cm="1">
        <f t="array" ref="I456">INDEX('Rate Change Impact'!H:H, ROUNDUP(ROWS('Rate Change Impact'!$2:492)/36,0))</f>
        <v>68391388</v>
      </c>
      <c r="J456" s="95" cm="1">
        <f t="array" ref="J456">INDEX('Rate Change Impact'!I:I, ROUNDUP(ROWS('Rate Change Impact'!$2:492)/36,0))</f>
        <v>0.14763824403556</v>
      </c>
      <c r="K456" s="93">
        <f t="shared" si="91"/>
        <v>45730</v>
      </c>
      <c r="L456" s="94">
        <f t="shared" ca="1" si="92"/>
        <v>23</v>
      </c>
      <c r="M456" s="93">
        <f t="shared" ca="1" si="93"/>
        <v>45962</v>
      </c>
      <c r="N456">
        <f t="shared" ca="1" si="87"/>
        <v>2025</v>
      </c>
      <c r="O456">
        <f t="shared" ca="1" si="84"/>
        <v>11</v>
      </c>
      <c r="P456" s="74">
        <f t="shared" si="85"/>
        <v>5699282.333333333</v>
      </c>
      <c r="Q456" s="74">
        <f t="shared" si="86"/>
        <v>2849641.1666666665</v>
      </c>
      <c r="R456">
        <f t="shared" ca="1" si="94"/>
        <v>0</v>
      </c>
      <c r="S456">
        <f t="shared" ca="1" si="88"/>
        <v>0</v>
      </c>
      <c r="T456">
        <f t="shared" ca="1" si="95"/>
        <v>13</v>
      </c>
      <c r="U456" s="73">
        <f t="shared" ca="1" si="89"/>
        <v>0</v>
      </c>
    </row>
    <row r="457" spans="1:21" x14ac:dyDescent="0.25">
      <c r="A457" s="106" t="str">
        <f t="shared" ca="1" si="90"/>
        <v>General_All Other_2025_12</v>
      </c>
      <c r="B457" cm="1">
        <f t="array" ref="B457">INDEX('Rate Change Impact'!A:A, ROUNDUP(ROWS('Rate Change Impact'!$2:493)/36,0))</f>
        <v>13</v>
      </c>
      <c r="C457" t="str" cm="1">
        <f t="array" ref="C457">INDEX('Rate Change Impact'!B:B, ROUNDUP(ROWS('Rate Change Impact'!$2:493)/36,0))</f>
        <v>General</v>
      </c>
      <c r="D457" t="str" cm="1">
        <f t="array" ref="D457">INDEX('Rate Change Impact'!C:C, ROUNDUP(ROWS('Rate Change Impact'!$2:493)/36,0))</f>
        <v>All Other</v>
      </c>
      <c r="E457" t="str" cm="1">
        <f t="array" ref="E457">INDEX('Rate Change Impact'!D:D, ROUNDUP(ROWS('Rate Change Impact'!$2:493)/36,0))</f>
        <v>CA</v>
      </c>
      <c r="F457" s="107" cm="1">
        <f t="array" ref="F457">INDEX('Rate Change Impact'!E:E, ROUNDUP(ROWS('Rate Change Impact'!$2:493)/36,0))</f>
        <v>45366</v>
      </c>
      <c r="G457" s="81" cm="1">
        <f t="array" ref="G457">INDEX('Rate Change Impact'!F:F, ROUNDUP(ROWS('Rate Change Impact'!$2:493)/36,0))</f>
        <v>463236260</v>
      </c>
      <c r="H457" s="81" cm="1">
        <f t="array" ref="H457">INDEX('Rate Change Impact'!G:G, ROUNDUP(ROWS('Rate Change Impact'!$2:493)/36,0))</f>
        <v>531627648</v>
      </c>
      <c r="I457" s="81" cm="1">
        <f t="array" ref="I457">INDEX('Rate Change Impact'!H:H, ROUNDUP(ROWS('Rate Change Impact'!$2:493)/36,0))</f>
        <v>68391388</v>
      </c>
      <c r="J457" s="95" cm="1">
        <f t="array" ref="J457">INDEX('Rate Change Impact'!I:I, ROUNDUP(ROWS('Rate Change Impact'!$2:493)/36,0))</f>
        <v>0.14763824403556</v>
      </c>
      <c r="K457" s="93">
        <f t="shared" si="91"/>
        <v>45730</v>
      </c>
      <c r="L457" s="94">
        <f t="shared" ca="1" si="92"/>
        <v>24</v>
      </c>
      <c r="M457" s="93">
        <f t="shared" ca="1" si="93"/>
        <v>45992</v>
      </c>
      <c r="N457">
        <f t="shared" ca="1" si="87"/>
        <v>2025</v>
      </c>
      <c r="O457">
        <f t="shared" ca="1" si="84"/>
        <v>12</v>
      </c>
      <c r="P457" s="74">
        <f t="shared" si="85"/>
        <v>5699282.333333333</v>
      </c>
      <c r="Q457" s="74">
        <f t="shared" si="86"/>
        <v>2849641.1666666665</v>
      </c>
      <c r="R457">
        <f t="shared" ca="1" si="94"/>
        <v>0</v>
      </c>
      <c r="S457">
        <f t="shared" ca="1" si="88"/>
        <v>0</v>
      </c>
      <c r="T457">
        <f t="shared" ca="1" si="95"/>
        <v>13</v>
      </c>
      <c r="U457" s="73">
        <f t="shared" ca="1" si="89"/>
        <v>0</v>
      </c>
    </row>
    <row r="458" spans="1:21" x14ac:dyDescent="0.25">
      <c r="A458" s="106" t="str">
        <f t="shared" ca="1" si="90"/>
        <v>General_All Other_2026_1</v>
      </c>
      <c r="B458" cm="1">
        <f t="array" ref="B458">INDEX('Rate Change Impact'!A:A, ROUNDUP(ROWS('Rate Change Impact'!$2:494)/36,0))</f>
        <v>13</v>
      </c>
      <c r="C458" t="str" cm="1">
        <f t="array" ref="C458">INDEX('Rate Change Impact'!B:B, ROUNDUP(ROWS('Rate Change Impact'!$2:494)/36,0))</f>
        <v>General</v>
      </c>
      <c r="D458" t="str" cm="1">
        <f t="array" ref="D458">INDEX('Rate Change Impact'!C:C, ROUNDUP(ROWS('Rate Change Impact'!$2:494)/36,0))</f>
        <v>All Other</v>
      </c>
      <c r="E458" t="str" cm="1">
        <f t="array" ref="E458">INDEX('Rate Change Impact'!D:D, ROUNDUP(ROWS('Rate Change Impact'!$2:494)/36,0))</f>
        <v>CA</v>
      </c>
      <c r="F458" s="107" cm="1">
        <f t="array" ref="F458">INDEX('Rate Change Impact'!E:E, ROUNDUP(ROWS('Rate Change Impact'!$2:494)/36,0))</f>
        <v>45366</v>
      </c>
      <c r="G458" s="81" cm="1">
        <f t="array" ref="G458">INDEX('Rate Change Impact'!F:F, ROUNDUP(ROWS('Rate Change Impact'!$2:494)/36,0))</f>
        <v>463236260</v>
      </c>
      <c r="H458" s="81" cm="1">
        <f t="array" ref="H458">INDEX('Rate Change Impact'!G:G, ROUNDUP(ROWS('Rate Change Impact'!$2:494)/36,0))</f>
        <v>531627648</v>
      </c>
      <c r="I458" s="81" cm="1">
        <f t="array" ref="I458">INDEX('Rate Change Impact'!H:H, ROUNDUP(ROWS('Rate Change Impact'!$2:494)/36,0))</f>
        <v>68391388</v>
      </c>
      <c r="J458" s="95" cm="1">
        <f t="array" ref="J458">INDEX('Rate Change Impact'!I:I, ROUNDUP(ROWS('Rate Change Impact'!$2:494)/36,0))</f>
        <v>0.14763824403556</v>
      </c>
      <c r="K458" s="93">
        <f t="shared" si="91"/>
        <v>45730</v>
      </c>
      <c r="L458" s="94">
        <f t="shared" ca="1" si="92"/>
        <v>25</v>
      </c>
      <c r="M458" s="93">
        <f t="shared" ca="1" si="93"/>
        <v>46023</v>
      </c>
      <c r="N458">
        <f t="shared" ca="1" si="87"/>
        <v>2026</v>
      </c>
      <c r="O458">
        <f t="shared" ca="1" si="84"/>
        <v>1</v>
      </c>
      <c r="P458" s="74">
        <f t="shared" si="85"/>
        <v>5699282.333333333</v>
      </c>
      <c r="Q458" s="74">
        <f t="shared" si="86"/>
        <v>2849641.1666666665</v>
      </c>
      <c r="R458">
        <f t="shared" ca="1" si="94"/>
        <v>0</v>
      </c>
      <c r="S458">
        <f t="shared" ca="1" si="88"/>
        <v>0</v>
      </c>
      <c r="T458">
        <f t="shared" ca="1" si="95"/>
        <v>13</v>
      </c>
      <c r="U458" s="73">
        <f t="shared" ca="1" si="89"/>
        <v>0</v>
      </c>
    </row>
    <row r="459" spans="1:21" x14ac:dyDescent="0.25">
      <c r="A459" s="106" t="str">
        <f t="shared" ca="1" si="90"/>
        <v>General_All Other_2026_2</v>
      </c>
      <c r="B459" cm="1">
        <f t="array" ref="B459">INDEX('Rate Change Impact'!A:A, ROUNDUP(ROWS('Rate Change Impact'!$2:495)/36,0))</f>
        <v>13</v>
      </c>
      <c r="C459" t="str" cm="1">
        <f t="array" ref="C459">INDEX('Rate Change Impact'!B:B, ROUNDUP(ROWS('Rate Change Impact'!$2:495)/36,0))</f>
        <v>General</v>
      </c>
      <c r="D459" t="str" cm="1">
        <f t="array" ref="D459">INDEX('Rate Change Impact'!C:C, ROUNDUP(ROWS('Rate Change Impact'!$2:495)/36,0))</f>
        <v>All Other</v>
      </c>
      <c r="E459" t="str" cm="1">
        <f t="array" ref="E459">INDEX('Rate Change Impact'!D:D, ROUNDUP(ROWS('Rate Change Impact'!$2:495)/36,0))</f>
        <v>CA</v>
      </c>
      <c r="F459" s="107" cm="1">
        <f t="array" ref="F459">INDEX('Rate Change Impact'!E:E, ROUNDUP(ROWS('Rate Change Impact'!$2:495)/36,0))</f>
        <v>45366</v>
      </c>
      <c r="G459" s="81" cm="1">
        <f t="array" ref="G459">INDEX('Rate Change Impact'!F:F, ROUNDUP(ROWS('Rate Change Impact'!$2:495)/36,0))</f>
        <v>463236260</v>
      </c>
      <c r="H459" s="81" cm="1">
        <f t="array" ref="H459">INDEX('Rate Change Impact'!G:G, ROUNDUP(ROWS('Rate Change Impact'!$2:495)/36,0))</f>
        <v>531627648</v>
      </c>
      <c r="I459" s="81" cm="1">
        <f t="array" ref="I459">INDEX('Rate Change Impact'!H:H, ROUNDUP(ROWS('Rate Change Impact'!$2:495)/36,0))</f>
        <v>68391388</v>
      </c>
      <c r="J459" s="95" cm="1">
        <f t="array" ref="J459">INDEX('Rate Change Impact'!I:I, ROUNDUP(ROWS('Rate Change Impact'!$2:495)/36,0))</f>
        <v>0.14763824403556</v>
      </c>
      <c r="K459" s="93">
        <f t="shared" si="91"/>
        <v>45730</v>
      </c>
      <c r="L459" s="94">
        <f t="shared" ca="1" si="92"/>
        <v>26</v>
      </c>
      <c r="M459" s="93">
        <f t="shared" ca="1" si="93"/>
        <v>46054</v>
      </c>
      <c r="N459">
        <f t="shared" ca="1" si="87"/>
        <v>2026</v>
      </c>
      <c r="O459">
        <f t="shared" ca="1" si="84"/>
        <v>2</v>
      </c>
      <c r="P459" s="74">
        <f t="shared" si="85"/>
        <v>5699282.333333333</v>
      </c>
      <c r="Q459" s="74">
        <f t="shared" si="86"/>
        <v>2849641.1666666665</v>
      </c>
      <c r="R459">
        <f t="shared" ca="1" si="94"/>
        <v>0</v>
      </c>
      <c r="S459">
        <f t="shared" ca="1" si="88"/>
        <v>0</v>
      </c>
      <c r="T459">
        <f t="shared" ca="1" si="95"/>
        <v>13</v>
      </c>
      <c r="U459" s="73">
        <f t="shared" ca="1" si="89"/>
        <v>0</v>
      </c>
    </row>
    <row r="460" spans="1:21" x14ac:dyDescent="0.25">
      <c r="A460" s="106" t="str">
        <f t="shared" ca="1" si="90"/>
        <v>General_All Other_2026_3</v>
      </c>
      <c r="B460" cm="1">
        <f t="array" ref="B460">INDEX('Rate Change Impact'!A:A, ROUNDUP(ROWS('Rate Change Impact'!$2:496)/36,0))</f>
        <v>13</v>
      </c>
      <c r="C460" t="str" cm="1">
        <f t="array" ref="C460">INDEX('Rate Change Impact'!B:B, ROUNDUP(ROWS('Rate Change Impact'!$2:496)/36,0))</f>
        <v>General</v>
      </c>
      <c r="D460" t="str" cm="1">
        <f t="array" ref="D460">INDEX('Rate Change Impact'!C:C, ROUNDUP(ROWS('Rate Change Impact'!$2:496)/36,0))</f>
        <v>All Other</v>
      </c>
      <c r="E460" t="str" cm="1">
        <f t="array" ref="E460">INDEX('Rate Change Impact'!D:D, ROUNDUP(ROWS('Rate Change Impact'!$2:496)/36,0))</f>
        <v>CA</v>
      </c>
      <c r="F460" s="107" cm="1">
        <f t="array" ref="F460">INDEX('Rate Change Impact'!E:E, ROUNDUP(ROWS('Rate Change Impact'!$2:496)/36,0))</f>
        <v>45366</v>
      </c>
      <c r="G460" s="81" cm="1">
        <f t="array" ref="G460">INDEX('Rate Change Impact'!F:F, ROUNDUP(ROWS('Rate Change Impact'!$2:496)/36,0))</f>
        <v>463236260</v>
      </c>
      <c r="H460" s="81" cm="1">
        <f t="array" ref="H460">INDEX('Rate Change Impact'!G:G, ROUNDUP(ROWS('Rate Change Impact'!$2:496)/36,0))</f>
        <v>531627648</v>
      </c>
      <c r="I460" s="81" cm="1">
        <f t="array" ref="I460">INDEX('Rate Change Impact'!H:H, ROUNDUP(ROWS('Rate Change Impact'!$2:496)/36,0))</f>
        <v>68391388</v>
      </c>
      <c r="J460" s="95" cm="1">
        <f t="array" ref="J460">INDEX('Rate Change Impact'!I:I, ROUNDUP(ROWS('Rate Change Impact'!$2:496)/36,0))</f>
        <v>0.14763824403556</v>
      </c>
      <c r="K460" s="93">
        <f t="shared" si="91"/>
        <v>45730</v>
      </c>
      <c r="L460" s="94">
        <f t="shared" ca="1" si="92"/>
        <v>27</v>
      </c>
      <c r="M460" s="93">
        <f t="shared" ca="1" si="93"/>
        <v>46082</v>
      </c>
      <c r="N460">
        <f t="shared" ca="1" si="87"/>
        <v>2026</v>
      </c>
      <c r="O460">
        <f t="shared" ca="1" si="84"/>
        <v>3</v>
      </c>
      <c r="P460" s="74">
        <f t="shared" si="85"/>
        <v>5699282.333333333</v>
      </c>
      <c r="Q460" s="74">
        <f t="shared" si="86"/>
        <v>2849641.1666666665</v>
      </c>
      <c r="R460">
        <f t="shared" ca="1" si="94"/>
        <v>0</v>
      </c>
      <c r="S460">
        <f t="shared" ca="1" si="88"/>
        <v>0</v>
      </c>
      <c r="T460">
        <f t="shared" ca="1" si="95"/>
        <v>13</v>
      </c>
      <c r="U460" s="73">
        <f t="shared" ca="1" si="89"/>
        <v>0</v>
      </c>
    </row>
    <row r="461" spans="1:21" x14ac:dyDescent="0.25">
      <c r="A461" s="106" t="str">
        <f t="shared" ca="1" si="90"/>
        <v>General_All Other_2026_4</v>
      </c>
      <c r="B461" cm="1">
        <f t="array" ref="B461">INDEX('Rate Change Impact'!A:A, ROUNDUP(ROWS('Rate Change Impact'!$2:497)/36,0))</f>
        <v>13</v>
      </c>
      <c r="C461" t="str" cm="1">
        <f t="array" ref="C461">INDEX('Rate Change Impact'!B:B, ROUNDUP(ROWS('Rate Change Impact'!$2:497)/36,0))</f>
        <v>General</v>
      </c>
      <c r="D461" t="str" cm="1">
        <f t="array" ref="D461">INDEX('Rate Change Impact'!C:C, ROUNDUP(ROWS('Rate Change Impact'!$2:497)/36,0))</f>
        <v>All Other</v>
      </c>
      <c r="E461" t="str" cm="1">
        <f t="array" ref="E461">INDEX('Rate Change Impact'!D:D, ROUNDUP(ROWS('Rate Change Impact'!$2:497)/36,0))</f>
        <v>CA</v>
      </c>
      <c r="F461" s="107" cm="1">
        <f t="array" ref="F461">INDEX('Rate Change Impact'!E:E, ROUNDUP(ROWS('Rate Change Impact'!$2:497)/36,0))</f>
        <v>45366</v>
      </c>
      <c r="G461" s="81" cm="1">
        <f t="array" ref="G461">INDEX('Rate Change Impact'!F:F, ROUNDUP(ROWS('Rate Change Impact'!$2:497)/36,0))</f>
        <v>463236260</v>
      </c>
      <c r="H461" s="81" cm="1">
        <f t="array" ref="H461">INDEX('Rate Change Impact'!G:G, ROUNDUP(ROWS('Rate Change Impact'!$2:497)/36,0))</f>
        <v>531627648</v>
      </c>
      <c r="I461" s="81" cm="1">
        <f t="array" ref="I461">INDEX('Rate Change Impact'!H:H, ROUNDUP(ROWS('Rate Change Impact'!$2:497)/36,0))</f>
        <v>68391388</v>
      </c>
      <c r="J461" s="95" cm="1">
        <f t="array" ref="J461">INDEX('Rate Change Impact'!I:I, ROUNDUP(ROWS('Rate Change Impact'!$2:497)/36,0))</f>
        <v>0.14763824403556</v>
      </c>
      <c r="K461" s="93">
        <f t="shared" si="91"/>
        <v>45730</v>
      </c>
      <c r="L461" s="94">
        <f t="shared" ca="1" si="92"/>
        <v>28</v>
      </c>
      <c r="M461" s="93">
        <f t="shared" ca="1" si="93"/>
        <v>46113</v>
      </c>
      <c r="N461">
        <f t="shared" ca="1" si="87"/>
        <v>2026</v>
      </c>
      <c r="O461">
        <f t="shared" ca="1" si="84"/>
        <v>4</v>
      </c>
      <c r="P461" s="74">
        <f t="shared" si="85"/>
        <v>5699282.333333333</v>
      </c>
      <c r="Q461" s="74">
        <f t="shared" si="86"/>
        <v>2849641.1666666665</v>
      </c>
      <c r="R461">
        <f t="shared" ca="1" si="94"/>
        <v>0</v>
      </c>
      <c r="S461">
        <f t="shared" ca="1" si="88"/>
        <v>0</v>
      </c>
      <c r="T461">
        <f t="shared" ca="1" si="95"/>
        <v>13</v>
      </c>
      <c r="U461" s="73">
        <f t="shared" ca="1" si="89"/>
        <v>0</v>
      </c>
    </row>
    <row r="462" spans="1:21" x14ac:dyDescent="0.25">
      <c r="A462" s="106" t="str">
        <f t="shared" ca="1" si="90"/>
        <v>General_All Other_2026_5</v>
      </c>
      <c r="B462" cm="1">
        <f t="array" ref="B462">INDEX('Rate Change Impact'!A:A, ROUNDUP(ROWS('Rate Change Impact'!$2:498)/36,0))</f>
        <v>13</v>
      </c>
      <c r="C462" t="str" cm="1">
        <f t="array" ref="C462">INDEX('Rate Change Impact'!B:B, ROUNDUP(ROWS('Rate Change Impact'!$2:498)/36,0))</f>
        <v>General</v>
      </c>
      <c r="D462" t="str" cm="1">
        <f t="array" ref="D462">INDEX('Rate Change Impact'!C:C, ROUNDUP(ROWS('Rate Change Impact'!$2:498)/36,0))</f>
        <v>All Other</v>
      </c>
      <c r="E462" t="str" cm="1">
        <f t="array" ref="E462">INDEX('Rate Change Impact'!D:D, ROUNDUP(ROWS('Rate Change Impact'!$2:498)/36,0))</f>
        <v>CA</v>
      </c>
      <c r="F462" s="107" cm="1">
        <f t="array" ref="F462">INDEX('Rate Change Impact'!E:E, ROUNDUP(ROWS('Rate Change Impact'!$2:498)/36,0))</f>
        <v>45366</v>
      </c>
      <c r="G462" s="81" cm="1">
        <f t="array" ref="G462">INDEX('Rate Change Impact'!F:F, ROUNDUP(ROWS('Rate Change Impact'!$2:498)/36,0))</f>
        <v>463236260</v>
      </c>
      <c r="H462" s="81" cm="1">
        <f t="array" ref="H462">INDEX('Rate Change Impact'!G:G, ROUNDUP(ROWS('Rate Change Impact'!$2:498)/36,0))</f>
        <v>531627648</v>
      </c>
      <c r="I462" s="81" cm="1">
        <f t="array" ref="I462">INDEX('Rate Change Impact'!H:H, ROUNDUP(ROWS('Rate Change Impact'!$2:498)/36,0))</f>
        <v>68391388</v>
      </c>
      <c r="J462" s="95" cm="1">
        <f t="array" ref="J462">INDEX('Rate Change Impact'!I:I, ROUNDUP(ROWS('Rate Change Impact'!$2:498)/36,0))</f>
        <v>0.14763824403556</v>
      </c>
      <c r="K462" s="93">
        <f t="shared" si="91"/>
        <v>45730</v>
      </c>
      <c r="L462" s="94">
        <f t="shared" ca="1" si="92"/>
        <v>29</v>
      </c>
      <c r="M462" s="93">
        <f t="shared" ca="1" si="93"/>
        <v>46143</v>
      </c>
      <c r="N462">
        <f t="shared" ca="1" si="87"/>
        <v>2026</v>
      </c>
      <c r="O462">
        <f t="shared" ca="1" si="84"/>
        <v>5</v>
      </c>
      <c r="P462" s="74">
        <f t="shared" si="85"/>
        <v>5699282.333333333</v>
      </c>
      <c r="Q462" s="74">
        <f t="shared" si="86"/>
        <v>2849641.1666666665</v>
      </c>
      <c r="R462">
        <f t="shared" ca="1" si="94"/>
        <v>0</v>
      </c>
      <c r="S462">
        <f t="shared" ca="1" si="88"/>
        <v>0</v>
      </c>
      <c r="T462">
        <f t="shared" ca="1" si="95"/>
        <v>13</v>
      </c>
      <c r="U462" s="73">
        <f t="shared" ca="1" si="89"/>
        <v>0</v>
      </c>
    </row>
    <row r="463" spans="1:21" x14ac:dyDescent="0.25">
      <c r="A463" s="106" t="str">
        <f t="shared" ca="1" si="90"/>
        <v>General_All Other_2026_6</v>
      </c>
      <c r="B463" cm="1">
        <f t="array" ref="B463">INDEX('Rate Change Impact'!A:A, ROUNDUP(ROWS('Rate Change Impact'!$2:499)/36,0))</f>
        <v>13</v>
      </c>
      <c r="C463" t="str" cm="1">
        <f t="array" ref="C463">INDEX('Rate Change Impact'!B:B, ROUNDUP(ROWS('Rate Change Impact'!$2:499)/36,0))</f>
        <v>General</v>
      </c>
      <c r="D463" t="str" cm="1">
        <f t="array" ref="D463">INDEX('Rate Change Impact'!C:C, ROUNDUP(ROWS('Rate Change Impact'!$2:499)/36,0))</f>
        <v>All Other</v>
      </c>
      <c r="E463" t="str" cm="1">
        <f t="array" ref="E463">INDEX('Rate Change Impact'!D:D, ROUNDUP(ROWS('Rate Change Impact'!$2:499)/36,0))</f>
        <v>CA</v>
      </c>
      <c r="F463" s="107" cm="1">
        <f t="array" ref="F463">INDEX('Rate Change Impact'!E:E, ROUNDUP(ROWS('Rate Change Impact'!$2:499)/36,0))</f>
        <v>45366</v>
      </c>
      <c r="G463" s="81" cm="1">
        <f t="array" ref="G463">INDEX('Rate Change Impact'!F:F, ROUNDUP(ROWS('Rate Change Impact'!$2:499)/36,0))</f>
        <v>463236260</v>
      </c>
      <c r="H463" s="81" cm="1">
        <f t="array" ref="H463">INDEX('Rate Change Impact'!G:G, ROUNDUP(ROWS('Rate Change Impact'!$2:499)/36,0))</f>
        <v>531627648</v>
      </c>
      <c r="I463" s="81" cm="1">
        <f t="array" ref="I463">INDEX('Rate Change Impact'!H:H, ROUNDUP(ROWS('Rate Change Impact'!$2:499)/36,0))</f>
        <v>68391388</v>
      </c>
      <c r="J463" s="95" cm="1">
        <f t="array" ref="J463">INDEX('Rate Change Impact'!I:I, ROUNDUP(ROWS('Rate Change Impact'!$2:499)/36,0))</f>
        <v>0.14763824403556</v>
      </c>
      <c r="K463" s="93">
        <f t="shared" si="91"/>
        <v>45730</v>
      </c>
      <c r="L463" s="94">
        <f t="shared" ca="1" si="92"/>
        <v>30</v>
      </c>
      <c r="M463" s="93">
        <f t="shared" ca="1" si="93"/>
        <v>46174</v>
      </c>
      <c r="N463">
        <f t="shared" ca="1" si="87"/>
        <v>2026</v>
      </c>
      <c r="O463">
        <f t="shared" ca="1" si="84"/>
        <v>6</v>
      </c>
      <c r="P463" s="74">
        <f t="shared" si="85"/>
        <v>5699282.333333333</v>
      </c>
      <c r="Q463" s="74">
        <f t="shared" si="86"/>
        <v>2849641.1666666665</v>
      </c>
      <c r="R463">
        <f t="shared" ca="1" si="94"/>
        <v>0</v>
      </c>
      <c r="S463">
        <f t="shared" ca="1" si="88"/>
        <v>0</v>
      </c>
      <c r="T463">
        <f t="shared" ca="1" si="95"/>
        <v>13</v>
      </c>
      <c r="U463" s="73">
        <f t="shared" ca="1" si="89"/>
        <v>0</v>
      </c>
    </row>
    <row r="464" spans="1:21" x14ac:dyDescent="0.25">
      <c r="A464" s="106" t="str">
        <f t="shared" ca="1" si="90"/>
        <v>General_All Other_2026_7</v>
      </c>
      <c r="B464" cm="1">
        <f t="array" ref="B464">INDEX('Rate Change Impact'!A:A, ROUNDUP(ROWS('Rate Change Impact'!$2:500)/36,0))</f>
        <v>13</v>
      </c>
      <c r="C464" t="str" cm="1">
        <f t="array" ref="C464">INDEX('Rate Change Impact'!B:B, ROUNDUP(ROWS('Rate Change Impact'!$2:500)/36,0))</f>
        <v>General</v>
      </c>
      <c r="D464" t="str" cm="1">
        <f t="array" ref="D464">INDEX('Rate Change Impact'!C:C, ROUNDUP(ROWS('Rate Change Impact'!$2:500)/36,0))</f>
        <v>All Other</v>
      </c>
      <c r="E464" t="str" cm="1">
        <f t="array" ref="E464">INDEX('Rate Change Impact'!D:D, ROUNDUP(ROWS('Rate Change Impact'!$2:500)/36,0))</f>
        <v>CA</v>
      </c>
      <c r="F464" s="107" cm="1">
        <f t="array" ref="F464">INDEX('Rate Change Impact'!E:E, ROUNDUP(ROWS('Rate Change Impact'!$2:500)/36,0))</f>
        <v>45366</v>
      </c>
      <c r="G464" s="81" cm="1">
        <f t="array" ref="G464">INDEX('Rate Change Impact'!F:F, ROUNDUP(ROWS('Rate Change Impact'!$2:500)/36,0))</f>
        <v>463236260</v>
      </c>
      <c r="H464" s="81" cm="1">
        <f t="array" ref="H464">INDEX('Rate Change Impact'!G:G, ROUNDUP(ROWS('Rate Change Impact'!$2:500)/36,0))</f>
        <v>531627648</v>
      </c>
      <c r="I464" s="81" cm="1">
        <f t="array" ref="I464">INDEX('Rate Change Impact'!H:H, ROUNDUP(ROWS('Rate Change Impact'!$2:500)/36,0))</f>
        <v>68391388</v>
      </c>
      <c r="J464" s="95" cm="1">
        <f t="array" ref="J464">INDEX('Rate Change Impact'!I:I, ROUNDUP(ROWS('Rate Change Impact'!$2:500)/36,0))</f>
        <v>0.14763824403556</v>
      </c>
      <c r="K464" s="93">
        <f t="shared" si="91"/>
        <v>45730</v>
      </c>
      <c r="L464" s="94">
        <f t="shared" ca="1" si="92"/>
        <v>31</v>
      </c>
      <c r="M464" s="93">
        <f t="shared" ca="1" si="93"/>
        <v>46204</v>
      </c>
      <c r="N464">
        <f t="shared" ca="1" si="87"/>
        <v>2026</v>
      </c>
      <c r="O464">
        <f t="shared" ca="1" si="84"/>
        <v>7</v>
      </c>
      <c r="P464" s="74">
        <f t="shared" si="85"/>
        <v>5699282.333333333</v>
      </c>
      <c r="Q464" s="74">
        <f t="shared" si="86"/>
        <v>2849641.1666666665</v>
      </c>
      <c r="R464">
        <f t="shared" ca="1" si="94"/>
        <v>0</v>
      </c>
      <c r="S464">
        <f t="shared" ca="1" si="88"/>
        <v>0</v>
      </c>
      <c r="T464">
        <f t="shared" ca="1" si="95"/>
        <v>13</v>
      </c>
      <c r="U464" s="73">
        <f t="shared" ca="1" si="89"/>
        <v>0</v>
      </c>
    </row>
    <row r="465" spans="1:21" x14ac:dyDescent="0.25">
      <c r="A465" s="106" t="str">
        <f t="shared" ca="1" si="90"/>
        <v>General_All Other_2026_8</v>
      </c>
      <c r="B465" cm="1">
        <f t="array" ref="B465">INDEX('Rate Change Impact'!A:A, ROUNDUP(ROWS('Rate Change Impact'!$2:501)/36,0))</f>
        <v>13</v>
      </c>
      <c r="C465" t="str" cm="1">
        <f t="array" ref="C465">INDEX('Rate Change Impact'!B:B, ROUNDUP(ROWS('Rate Change Impact'!$2:501)/36,0))</f>
        <v>General</v>
      </c>
      <c r="D465" t="str" cm="1">
        <f t="array" ref="D465">INDEX('Rate Change Impact'!C:C, ROUNDUP(ROWS('Rate Change Impact'!$2:501)/36,0))</f>
        <v>All Other</v>
      </c>
      <c r="E465" t="str" cm="1">
        <f t="array" ref="E465">INDEX('Rate Change Impact'!D:D, ROUNDUP(ROWS('Rate Change Impact'!$2:501)/36,0))</f>
        <v>CA</v>
      </c>
      <c r="F465" s="107" cm="1">
        <f t="array" ref="F465">INDEX('Rate Change Impact'!E:E, ROUNDUP(ROWS('Rate Change Impact'!$2:501)/36,0))</f>
        <v>45366</v>
      </c>
      <c r="G465" s="81" cm="1">
        <f t="array" ref="G465">INDEX('Rate Change Impact'!F:F, ROUNDUP(ROWS('Rate Change Impact'!$2:501)/36,0))</f>
        <v>463236260</v>
      </c>
      <c r="H465" s="81" cm="1">
        <f t="array" ref="H465">INDEX('Rate Change Impact'!G:G, ROUNDUP(ROWS('Rate Change Impact'!$2:501)/36,0))</f>
        <v>531627648</v>
      </c>
      <c r="I465" s="81" cm="1">
        <f t="array" ref="I465">INDEX('Rate Change Impact'!H:H, ROUNDUP(ROWS('Rate Change Impact'!$2:501)/36,0))</f>
        <v>68391388</v>
      </c>
      <c r="J465" s="95" cm="1">
        <f t="array" ref="J465">INDEX('Rate Change Impact'!I:I, ROUNDUP(ROWS('Rate Change Impact'!$2:501)/36,0))</f>
        <v>0.14763824403556</v>
      </c>
      <c r="K465" s="93">
        <f t="shared" si="91"/>
        <v>45730</v>
      </c>
      <c r="L465" s="94">
        <f t="shared" ca="1" si="92"/>
        <v>32</v>
      </c>
      <c r="M465" s="93">
        <f t="shared" ca="1" si="93"/>
        <v>46235</v>
      </c>
      <c r="N465">
        <f t="shared" ca="1" si="87"/>
        <v>2026</v>
      </c>
      <c r="O465">
        <f t="shared" ca="1" si="84"/>
        <v>8</v>
      </c>
      <c r="P465" s="74">
        <f t="shared" si="85"/>
        <v>5699282.333333333</v>
      </c>
      <c r="Q465" s="74">
        <f t="shared" si="86"/>
        <v>2849641.1666666665</v>
      </c>
      <c r="R465">
        <f t="shared" ca="1" si="94"/>
        <v>0</v>
      </c>
      <c r="S465">
        <f t="shared" ca="1" si="88"/>
        <v>0</v>
      </c>
      <c r="T465">
        <f t="shared" ca="1" si="95"/>
        <v>13</v>
      </c>
      <c r="U465" s="73">
        <f t="shared" ca="1" si="89"/>
        <v>0</v>
      </c>
    </row>
    <row r="466" spans="1:21" x14ac:dyDescent="0.25">
      <c r="A466" s="106" t="str">
        <f t="shared" ca="1" si="90"/>
        <v>General_All Other_2026_9</v>
      </c>
      <c r="B466" cm="1">
        <f t="array" ref="B466">INDEX('Rate Change Impact'!A:A, ROUNDUP(ROWS('Rate Change Impact'!$2:502)/36,0))</f>
        <v>13</v>
      </c>
      <c r="C466" t="str" cm="1">
        <f t="array" ref="C466">INDEX('Rate Change Impact'!B:B, ROUNDUP(ROWS('Rate Change Impact'!$2:502)/36,0))</f>
        <v>General</v>
      </c>
      <c r="D466" t="str" cm="1">
        <f t="array" ref="D466">INDEX('Rate Change Impact'!C:C, ROUNDUP(ROWS('Rate Change Impact'!$2:502)/36,0))</f>
        <v>All Other</v>
      </c>
      <c r="E466" t="str" cm="1">
        <f t="array" ref="E466">INDEX('Rate Change Impact'!D:D, ROUNDUP(ROWS('Rate Change Impact'!$2:502)/36,0))</f>
        <v>CA</v>
      </c>
      <c r="F466" s="107" cm="1">
        <f t="array" ref="F466">INDEX('Rate Change Impact'!E:E, ROUNDUP(ROWS('Rate Change Impact'!$2:502)/36,0))</f>
        <v>45366</v>
      </c>
      <c r="G466" s="81" cm="1">
        <f t="array" ref="G466">INDEX('Rate Change Impact'!F:F, ROUNDUP(ROWS('Rate Change Impact'!$2:502)/36,0))</f>
        <v>463236260</v>
      </c>
      <c r="H466" s="81" cm="1">
        <f t="array" ref="H466">INDEX('Rate Change Impact'!G:G, ROUNDUP(ROWS('Rate Change Impact'!$2:502)/36,0))</f>
        <v>531627648</v>
      </c>
      <c r="I466" s="81" cm="1">
        <f t="array" ref="I466">INDEX('Rate Change Impact'!H:H, ROUNDUP(ROWS('Rate Change Impact'!$2:502)/36,0))</f>
        <v>68391388</v>
      </c>
      <c r="J466" s="95" cm="1">
        <f t="array" ref="J466">INDEX('Rate Change Impact'!I:I, ROUNDUP(ROWS('Rate Change Impact'!$2:502)/36,0))</f>
        <v>0.14763824403556</v>
      </c>
      <c r="K466" s="93">
        <f t="shared" si="91"/>
        <v>45730</v>
      </c>
      <c r="L466" s="94">
        <f t="shared" ca="1" si="92"/>
        <v>33</v>
      </c>
      <c r="M466" s="93">
        <f t="shared" ca="1" si="93"/>
        <v>46266</v>
      </c>
      <c r="N466">
        <f t="shared" ca="1" si="87"/>
        <v>2026</v>
      </c>
      <c r="O466">
        <f t="shared" ca="1" si="84"/>
        <v>9</v>
      </c>
      <c r="P466" s="74">
        <f t="shared" si="85"/>
        <v>5699282.333333333</v>
      </c>
      <c r="Q466" s="74">
        <f t="shared" si="86"/>
        <v>2849641.1666666665</v>
      </c>
      <c r="R466">
        <f t="shared" ca="1" si="94"/>
        <v>0</v>
      </c>
      <c r="S466">
        <f t="shared" ca="1" si="88"/>
        <v>0</v>
      </c>
      <c r="T466">
        <f t="shared" ca="1" si="95"/>
        <v>13</v>
      </c>
      <c r="U466" s="73">
        <f t="shared" ca="1" si="89"/>
        <v>0</v>
      </c>
    </row>
    <row r="467" spans="1:21" x14ac:dyDescent="0.25">
      <c r="A467" s="106" t="str">
        <f t="shared" ca="1" si="90"/>
        <v>General_All Other_2026_10</v>
      </c>
      <c r="B467" cm="1">
        <f t="array" ref="B467">INDEX('Rate Change Impact'!A:A, ROUNDUP(ROWS('Rate Change Impact'!$2:503)/36,0))</f>
        <v>13</v>
      </c>
      <c r="C467" t="str" cm="1">
        <f t="array" ref="C467">INDEX('Rate Change Impact'!B:B, ROUNDUP(ROWS('Rate Change Impact'!$2:503)/36,0))</f>
        <v>General</v>
      </c>
      <c r="D467" t="str" cm="1">
        <f t="array" ref="D467">INDEX('Rate Change Impact'!C:C, ROUNDUP(ROWS('Rate Change Impact'!$2:503)/36,0))</f>
        <v>All Other</v>
      </c>
      <c r="E467" t="str" cm="1">
        <f t="array" ref="E467">INDEX('Rate Change Impact'!D:D, ROUNDUP(ROWS('Rate Change Impact'!$2:503)/36,0))</f>
        <v>CA</v>
      </c>
      <c r="F467" s="107" cm="1">
        <f t="array" ref="F467">INDEX('Rate Change Impact'!E:E, ROUNDUP(ROWS('Rate Change Impact'!$2:503)/36,0))</f>
        <v>45366</v>
      </c>
      <c r="G467" s="81" cm="1">
        <f t="array" ref="G467">INDEX('Rate Change Impact'!F:F, ROUNDUP(ROWS('Rate Change Impact'!$2:503)/36,0))</f>
        <v>463236260</v>
      </c>
      <c r="H467" s="81" cm="1">
        <f t="array" ref="H467">INDEX('Rate Change Impact'!G:G, ROUNDUP(ROWS('Rate Change Impact'!$2:503)/36,0))</f>
        <v>531627648</v>
      </c>
      <c r="I467" s="81" cm="1">
        <f t="array" ref="I467">INDEX('Rate Change Impact'!H:H, ROUNDUP(ROWS('Rate Change Impact'!$2:503)/36,0))</f>
        <v>68391388</v>
      </c>
      <c r="J467" s="95" cm="1">
        <f t="array" ref="J467">INDEX('Rate Change Impact'!I:I, ROUNDUP(ROWS('Rate Change Impact'!$2:503)/36,0))</f>
        <v>0.14763824403556</v>
      </c>
      <c r="K467" s="93">
        <f t="shared" si="91"/>
        <v>45730</v>
      </c>
      <c r="L467" s="94">
        <f t="shared" ca="1" si="92"/>
        <v>34</v>
      </c>
      <c r="M467" s="93">
        <f t="shared" ca="1" si="93"/>
        <v>46296</v>
      </c>
      <c r="N467">
        <f t="shared" ca="1" si="87"/>
        <v>2026</v>
      </c>
      <c r="O467">
        <f t="shared" ca="1" si="84"/>
        <v>10</v>
      </c>
      <c r="P467" s="74">
        <f t="shared" si="85"/>
        <v>5699282.333333333</v>
      </c>
      <c r="Q467" s="74">
        <f t="shared" si="86"/>
        <v>2849641.1666666665</v>
      </c>
      <c r="R467">
        <f t="shared" ca="1" si="94"/>
        <v>0</v>
      </c>
      <c r="S467">
        <f t="shared" ca="1" si="88"/>
        <v>0</v>
      </c>
      <c r="T467">
        <f t="shared" ca="1" si="95"/>
        <v>13</v>
      </c>
      <c r="U467" s="73">
        <f t="shared" ca="1" si="89"/>
        <v>0</v>
      </c>
    </row>
    <row r="468" spans="1:21" x14ac:dyDescent="0.25">
      <c r="A468" s="106" t="str">
        <f t="shared" ca="1" si="90"/>
        <v>General_All Other_2026_11</v>
      </c>
      <c r="B468" cm="1">
        <f t="array" ref="B468">INDEX('Rate Change Impact'!A:A, ROUNDUP(ROWS('Rate Change Impact'!$2:504)/36,0))</f>
        <v>13</v>
      </c>
      <c r="C468" t="str" cm="1">
        <f t="array" ref="C468">INDEX('Rate Change Impact'!B:B, ROUNDUP(ROWS('Rate Change Impact'!$2:504)/36,0))</f>
        <v>General</v>
      </c>
      <c r="D468" t="str" cm="1">
        <f t="array" ref="D468">INDEX('Rate Change Impact'!C:C, ROUNDUP(ROWS('Rate Change Impact'!$2:504)/36,0))</f>
        <v>All Other</v>
      </c>
      <c r="E468" t="str" cm="1">
        <f t="array" ref="E468">INDEX('Rate Change Impact'!D:D, ROUNDUP(ROWS('Rate Change Impact'!$2:504)/36,0))</f>
        <v>CA</v>
      </c>
      <c r="F468" s="107" cm="1">
        <f t="array" ref="F468">INDEX('Rate Change Impact'!E:E, ROUNDUP(ROWS('Rate Change Impact'!$2:504)/36,0))</f>
        <v>45366</v>
      </c>
      <c r="G468" s="81" cm="1">
        <f t="array" ref="G468">INDEX('Rate Change Impact'!F:F, ROUNDUP(ROWS('Rate Change Impact'!$2:504)/36,0))</f>
        <v>463236260</v>
      </c>
      <c r="H468" s="81" cm="1">
        <f t="array" ref="H468">INDEX('Rate Change Impact'!G:G, ROUNDUP(ROWS('Rate Change Impact'!$2:504)/36,0))</f>
        <v>531627648</v>
      </c>
      <c r="I468" s="81" cm="1">
        <f t="array" ref="I468">INDEX('Rate Change Impact'!H:H, ROUNDUP(ROWS('Rate Change Impact'!$2:504)/36,0))</f>
        <v>68391388</v>
      </c>
      <c r="J468" s="95" cm="1">
        <f t="array" ref="J468">INDEX('Rate Change Impact'!I:I, ROUNDUP(ROWS('Rate Change Impact'!$2:504)/36,0))</f>
        <v>0.14763824403556</v>
      </c>
      <c r="K468" s="93">
        <f t="shared" si="91"/>
        <v>45730</v>
      </c>
      <c r="L468" s="94">
        <f t="shared" ca="1" si="92"/>
        <v>35</v>
      </c>
      <c r="M468" s="93">
        <f t="shared" ca="1" si="93"/>
        <v>46327</v>
      </c>
      <c r="N468">
        <f t="shared" ca="1" si="87"/>
        <v>2026</v>
      </c>
      <c r="O468">
        <f t="shared" ca="1" si="84"/>
        <v>11</v>
      </c>
      <c r="P468" s="74">
        <f t="shared" si="85"/>
        <v>5699282.333333333</v>
      </c>
      <c r="Q468" s="74">
        <f t="shared" si="86"/>
        <v>2849641.1666666665</v>
      </c>
      <c r="R468">
        <f t="shared" ca="1" si="94"/>
        <v>0</v>
      </c>
      <c r="S468">
        <f t="shared" ca="1" si="88"/>
        <v>0</v>
      </c>
      <c r="T468">
        <f t="shared" ca="1" si="95"/>
        <v>13</v>
      </c>
      <c r="U468" s="73">
        <f t="shared" ca="1" si="89"/>
        <v>0</v>
      </c>
    </row>
    <row r="469" spans="1:21" x14ac:dyDescent="0.25">
      <c r="A469" s="106" t="str">
        <f t="shared" ca="1" si="90"/>
        <v>General_All Other_2026_12</v>
      </c>
      <c r="B469" cm="1">
        <f t="array" ref="B469">INDEX('Rate Change Impact'!A:A, ROUNDUP(ROWS('Rate Change Impact'!$2:505)/36,0))</f>
        <v>13</v>
      </c>
      <c r="C469" t="str" cm="1">
        <f t="array" ref="C469">INDEX('Rate Change Impact'!B:B, ROUNDUP(ROWS('Rate Change Impact'!$2:505)/36,0))</f>
        <v>General</v>
      </c>
      <c r="D469" t="str" cm="1">
        <f t="array" ref="D469">INDEX('Rate Change Impact'!C:C, ROUNDUP(ROWS('Rate Change Impact'!$2:505)/36,0))</f>
        <v>All Other</v>
      </c>
      <c r="E469" t="str" cm="1">
        <f t="array" ref="E469">INDEX('Rate Change Impact'!D:D, ROUNDUP(ROWS('Rate Change Impact'!$2:505)/36,0))</f>
        <v>CA</v>
      </c>
      <c r="F469" s="107" cm="1">
        <f t="array" ref="F469">INDEX('Rate Change Impact'!E:E, ROUNDUP(ROWS('Rate Change Impact'!$2:505)/36,0))</f>
        <v>45366</v>
      </c>
      <c r="G469" s="81" cm="1">
        <f t="array" ref="G469">INDEX('Rate Change Impact'!F:F, ROUNDUP(ROWS('Rate Change Impact'!$2:505)/36,0))</f>
        <v>463236260</v>
      </c>
      <c r="H469" s="81" cm="1">
        <f t="array" ref="H469">INDEX('Rate Change Impact'!G:G, ROUNDUP(ROWS('Rate Change Impact'!$2:505)/36,0))</f>
        <v>531627648</v>
      </c>
      <c r="I469" s="81" cm="1">
        <f t="array" ref="I469">INDEX('Rate Change Impact'!H:H, ROUNDUP(ROWS('Rate Change Impact'!$2:505)/36,0))</f>
        <v>68391388</v>
      </c>
      <c r="J469" s="95" cm="1">
        <f t="array" ref="J469">INDEX('Rate Change Impact'!I:I, ROUNDUP(ROWS('Rate Change Impact'!$2:505)/36,0))</f>
        <v>0.14763824403556</v>
      </c>
      <c r="K469" s="93">
        <f t="shared" si="91"/>
        <v>45730</v>
      </c>
      <c r="L469" s="94">
        <f t="shared" ca="1" si="92"/>
        <v>36</v>
      </c>
      <c r="M469" s="93">
        <f t="shared" ca="1" si="93"/>
        <v>46357</v>
      </c>
      <c r="N469">
        <f t="shared" ca="1" si="87"/>
        <v>2026</v>
      </c>
      <c r="O469">
        <f t="shared" ca="1" si="84"/>
        <v>12</v>
      </c>
      <c r="P469" s="74">
        <f t="shared" si="85"/>
        <v>5699282.333333333</v>
      </c>
      <c r="Q469" s="74">
        <f t="shared" si="86"/>
        <v>2849641.1666666665</v>
      </c>
      <c r="R469">
        <f t="shared" ca="1" si="94"/>
        <v>0</v>
      </c>
      <c r="S469">
        <f t="shared" ca="1" si="88"/>
        <v>0</v>
      </c>
      <c r="T469">
        <f t="shared" ca="1" si="95"/>
        <v>13</v>
      </c>
      <c r="U469" s="73">
        <f t="shared" ca="1" si="89"/>
        <v>0</v>
      </c>
    </row>
    <row r="470" spans="1:21" x14ac:dyDescent="0.25">
      <c r="A470" s="106" t="str">
        <f t="shared" ca="1" si="90"/>
        <v>General_All Other_2024_1</v>
      </c>
      <c r="B470" cm="1">
        <f t="array" ref="B470">INDEX('Rate Change Impact'!A:A, ROUNDUP(ROWS('Rate Change Impact'!$2:506)/36,0))</f>
        <v>14</v>
      </c>
      <c r="C470" t="str" cm="1">
        <f t="array" ref="C470">INDEX('Rate Change Impact'!B:B, ROUNDUP(ROWS('Rate Change Impact'!$2:506)/36,0))</f>
        <v>General</v>
      </c>
      <c r="D470" t="str" cm="1">
        <f t="array" ref="D470">INDEX('Rate Change Impact'!C:C, ROUNDUP(ROWS('Rate Change Impact'!$2:506)/36,0))</f>
        <v>All Other</v>
      </c>
      <c r="E470" t="str" cm="1">
        <f t="array" ref="E470">INDEX('Rate Change Impact'!D:D, ROUNDUP(ROWS('Rate Change Impact'!$2:506)/36,0))</f>
        <v>CA</v>
      </c>
      <c r="F470" s="107" cm="1">
        <f t="array" ref="F470">INDEX('Rate Change Impact'!E:E, ROUNDUP(ROWS('Rate Change Impact'!$2:506)/36,0))</f>
        <v>45458</v>
      </c>
      <c r="G470" s="81" cm="1">
        <f t="array" ref="G470">INDEX('Rate Change Impact'!F:F, ROUNDUP(ROWS('Rate Change Impact'!$2:506)/36,0))</f>
        <v>522155688</v>
      </c>
      <c r="H470" s="81" cm="1">
        <f t="array" ref="H470">INDEX('Rate Change Impact'!G:G, ROUNDUP(ROWS('Rate Change Impact'!$2:506)/36,0))</f>
        <v>556372528</v>
      </c>
      <c r="I470" s="81" cm="1">
        <f t="array" ref="I470">INDEX('Rate Change Impact'!H:H, ROUNDUP(ROWS('Rate Change Impact'!$2:506)/36,0))</f>
        <v>34216840</v>
      </c>
      <c r="J470" s="95" cm="1">
        <f t="array" ref="J470">INDEX('Rate Change Impact'!I:I, ROUNDUP(ROWS('Rate Change Impact'!$2:506)/36,0))</f>
        <v>6.5529957417604506E-2</v>
      </c>
      <c r="K470" s="93">
        <f t="shared" si="91"/>
        <v>45822</v>
      </c>
      <c r="L470" s="94">
        <f t="shared" ca="1" si="92"/>
        <v>1</v>
      </c>
      <c r="M470" s="93">
        <f t="shared" ca="1" si="93"/>
        <v>45292</v>
      </c>
      <c r="N470">
        <f t="shared" ca="1" si="87"/>
        <v>2024</v>
      </c>
      <c r="O470">
        <f t="shared" ca="1" si="84"/>
        <v>1</v>
      </c>
      <c r="P470" s="74">
        <f t="shared" si="85"/>
        <v>2851403.3333333335</v>
      </c>
      <c r="Q470" s="74">
        <f t="shared" si="86"/>
        <v>1425701.6666666667</v>
      </c>
      <c r="R470">
        <f t="shared" ca="1" si="94"/>
        <v>0</v>
      </c>
      <c r="S470">
        <f t="shared" ca="1" si="88"/>
        <v>0</v>
      </c>
      <c r="T470">
        <f t="shared" ca="1" si="95"/>
        <v>13</v>
      </c>
      <c r="U470" s="73">
        <f t="shared" ca="1" si="89"/>
        <v>0</v>
      </c>
    </row>
    <row r="471" spans="1:21" x14ac:dyDescent="0.25">
      <c r="A471" s="106" t="str">
        <f t="shared" ca="1" si="90"/>
        <v>General_All Other_2024_2</v>
      </c>
      <c r="B471" cm="1">
        <f t="array" ref="B471">INDEX('Rate Change Impact'!A:A, ROUNDUP(ROWS('Rate Change Impact'!$2:507)/36,0))</f>
        <v>14</v>
      </c>
      <c r="C471" t="str" cm="1">
        <f t="array" ref="C471">INDEX('Rate Change Impact'!B:B, ROUNDUP(ROWS('Rate Change Impact'!$2:507)/36,0))</f>
        <v>General</v>
      </c>
      <c r="D471" t="str" cm="1">
        <f t="array" ref="D471">INDEX('Rate Change Impact'!C:C, ROUNDUP(ROWS('Rate Change Impact'!$2:507)/36,0))</f>
        <v>All Other</v>
      </c>
      <c r="E471" t="str" cm="1">
        <f t="array" ref="E471">INDEX('Rate Change Impact'!D:D, ROUNDUP(ROWS('Rate Change Impact'!$2:507)/36,0))</f>
        <v>CA</v>
      </c>
      <c r="F471" s="107" cm="1">
        <f t="array" ref="F471">INDEX('Rate Change Impact'!E:E, ROUNDUP(ROWS('Rate Change Impact'!$2:507)/36,0))</f>
        <v>45458</v>
      </c>
      <c r="G471" s="81" cm="1">
        <f t="array" ref="G471">INDEX('Rate Change Impact'!F:F, ROUNDUP(ROWS('Rate Change Impact'!$2:507)/36,0))</f>
        <v>522155688</v>
      </c>
      <c r="H471" s="81" cm="1">
        <f t="array" ref="H471">INDEX('Rate Change Impact'!G:G, ROUNDUP(ROWS('Rate Change Impact'!$2:507)/36,0))</f>
        <v>556372528</v>
      </c>
      <c r="I471" s="81" cm="1">
        <f t="array" ref="I471">INDEX('Rate Change Impact'!H:H, ROUNDUP(ROWS('Rate Change Impact'!$2:507)/36,0))</f>
        <v>34216840</v>
      </c>
      <c r="J471" s="95" cm="1">
        <f t="array" ref="J471">INDEX('Rate Change Impact'!I:I, ROUNDUP(ROWS('Rate Change Impact'!$2:507)/36,0))</f>
        <v>6.5529957417604506E-2</v>
      </c>
      <c r="K471" s="93">
        <f t="shared" si="91"/>
        <v>45822</v>
      </c>
      <c r="L471" s="94">
        <f t="shared" ca="1" si="92"/>
        <v>2</v>
      </c>
      <c r="M471" s="93">
        <f t="shared" ca="1" si="93"/>
        <v>45323</v>
      </c>
      <c r="N471">
        <f t="shared" ca="1" si="87"/>
        <v>2024</v>
      </c>
      <c r="O471">
        <f t="shared" ca="1" si="84"/>
        <v>2</v>
      </c>
      <c r="P471" s="74">
        <f t="shared" si="85"/>
        <v>2851403.3333333335</v>
      </c>
      <c r="Q471" s="74">
        <f t="shared" si="86"/>
        <v>1425701.6666666667</v>
      </c>
      <c r="R471">
        <f t="shared" ca="1" si="94"/>
        <v>0</v>
      </c>
      <c r="S471">
        <f t="shared" ca="1" si="88"/>
        <v>0</v>
      </c>
      <c r="T471">
        <f t="shared" ca="1" si="95"/>
        <v>13</v>
      </c>
      <c r="U471" s="73">
        <f t="shared" ca="1" si="89"/>
        <v>0</v>
      </c>
    </row>
    <row r="472" spans="1:21" x14ac:dyDescent="0.25">
      <c r="A472" s="106" t="str">
        <f t="shared" ca="1" si="90"/>
        <v>General_All Other_2024_3</v>
      </c>
      <c r="B472" cm="1">
        <f t="array" ref="B472">INDEX('Rate Change Impact'!A:A, ROUNDUP(ROWS('Rate Change Impact'!$2:508)/36,0))</f>
        <v>14</v>
      </c>
      <c r="C472" t="str" cm="1">
        <f t="array" ref="C472">INDEX('Rate Change Impact'!B:B, ROUNDUP(ROWS('Rate Change Impact'!$2:508)/36,0))</f>
        <v>General</v>
      </c>
      <c r="D472" t="str" cm="1">
        <f t="array" ref="D472">INDEX('Rate Change Impact'!C:C, ROUNDUP(ROWS('Rate Change Impact'!$2:508)/36,0))</f>
        <v>All Other</v>
      </c>
      <c r="E472" t="str" cm="1">
        <f t="array" ref="E472">INDEX('Rate Change Impact'!D:D, ROUNDUP(ROWS('Rate Change Impact'!$2:508)/36,0))</f>
        <v>CA</v>
      </c>
      <c r="F472" s="107" cm="1">
        <f t="array" ref="F472">INDEX('Rate Change Impact'!E:E, ROUNDUP(ROWS('Rate Change Impact'!$2:508)/36,0))</f>
        <v>45458</v>
      </c>
      <c r="G472" s="81" cm="1">
        <f t="array" ref="G472">INDEX('Rate Change Impact'!F:F, ROUNDUP(ROWS('Rate Change Impact'!$2:508)/36,0))</f>
        <v>522155688</v>
      </c>
      <c r="H472" s="81" cm="1">
        <f t="array" ref="H472">INDEX('Rate Change Impact'!G:G, ROUNDUP(ROWS('Rate Change Impact'!$2:508)/36,0))</f>
        <v>556372528</v>
      </c>
      <c r="I472" s="81" cm="1">
        <f t="array" ref="I472">INDEX('Rate Change Impact'!H:H, ROUNDUP(ROWS('Rate Change Impact'!$2:508)/36,0))</f>
        <v>34216840</v>
      </c>
      <c r="J472" s="95" cm="1">
        <f t="array" ref="J472">INDEX('Rate Change Impact'!I:I, ROUNDUP(ROWS('Rate Change Impact'!$2:508)/36,0))</f>
        <v>6.5529957417604506E-2</v>
      </c>
      <c r="K472" s="93">
        <f t="shared" si="91"/>
        <v>45822</v>
      </c>
      <c r="L472" s="94">
        <f t="shared" ca="1" si="92"/>
        <v>3</v>
      </c>
      <c r="M472" s="93">
        <f t="shared" ca="1" si="93"/>
        <v>45352</v>
      </c>
      <c r="N472">
        <f t="shared" ca="1" si="87"/>
        <v>2024</v>
      </c>
      <c r="O472">
        <f t="shared" ca="1" si="84"/>
        <v>3</v>
      </c>
      <c r="P472" s="74">
        <f t="shared" si="85"/>
        <v>2851403.3333333335</v>
      </c>
      <c r="Q472" s="74">
        <f t="shared" si="86"/>
        <v>1425701.6666666667</v>
      </c>
      <c r="R472">
        <f t="shared" ca="1" si="94"/>
        <v>0</v>
      </c>
      <c r="S472">
        <f t="shared" ca="1" si="88"/>
        <v>0</v>
      </c>
      <c r="T472">
        <f t="shared" ca="1" si="95"/>
        <v>13</v>
      </c>
      <c r="U472" s="73">
        <f t="shared" ca="1" si="89"/>
        <v>0</v>
      </c>
    </row>
    <row r="473" spans="1:21" x14ac:dyDescent="0.25">
      <c r="A473" s="106" t="str">
        <f t="shared" ca="1" si="90"/>
        <v>General_All Other_2024_4</v>
      </c>
      <c r="B473" cm="1">
        <f t="array" ref="B473">INDEX('Rate Change Impact'!A:A, ROUNDUP(ROWS('Rate Change Impact'!$2:509)/36,0))</f>
        <v>14</v>
      </c>
      <c r="C473" t="str" cm="1">
        <f t="array" ref="C473">INDEX('Rate Change Impact'!B:B, ROUNDUP(ROWS('Rate Change Impact'!$2:509)/36,0))</f>
        <v>General</v>
      </c>
      <c r="D473" t="str" cm="1">
        <f t="array" ref="D473">INDEX('Rate Change Impact'!C:C, ROUNDUP(ROWS('Rate Change Impact'!$2:509)/36,0))</f>
        <v>All Other</v>
      </c>
      <c r="E473" t="str" cm="1">
        <f t="array" ref="E473">INDEX('Rate Change Impact'!D:D, ROUNDUP(ROWS('Rate Change Impact'!$2:509)/36,0))</f>
        <v>CA</v>
      </c>
      <c r="F473" s="107" cm="1">
        <f t="array" ref="F473">INDEX('Rate Change Impact'!E:E, ROUNDUP(ROWS('Rate Change Impact'!$2:509)/36,0))</f>
        <v>45458</v>
      </c>
      <c r="G473" s="81" cm="1">
        <f t="array" ref="G473">INDEX('Rate Change Impact'!F:F, ROUNDUP(ROWS('Rate Change Impact'!$2:509)/36,0))</f>
        <v>522155688</v>
      </c>
      <c r="H473" s="81" cm="1">
        <f t="array" ref="H473">INDEX('Rate Change Impact'!G:G, ROUNDUP(ROWS('Rate Change Impact'!$2:509)/36,0))</f>
        <v>556372528</v>
      </c>
      <c r="I473" s="81" cm="1">
        <f t="array" ref="I473">INDEX('Rate Change Impact'!H:H, ROUNDUP(ROWS('Rate Change Impact'!$2:509)/36,0))</f>
        <v>34216840</v>
      </c>
      <c r="J473" s="95" cm="1">
        <f t="array" ref="J473">INDEX('Rate Change Impact'!I:I, ROUNDUP(ROWS('Rate Change Impact'!$2:509)/36,0))</f>
        <v>6.5529957417604506E-2</v>
      </c>
      <c r="K473" s="93">
        <f t="shared" si="91"/>
        <v>45822</v>
      </c>
      <c r="L473" s="94">
        <f t="shared" ca="1" si="92"/>
        <v>4</v>
      </c>
      <c r="M473" s="93">
        <f t="shared" ca="1" si="93"/>
        <v>45383</v>
      </c>
      <c r="N473">
        <f t="shared" ca="1" si="87"/>
        <v>2024</v>
      </c>
      <c r="O473">
        <f t="shared" ca="1" si="84"/>
        <v>4</v>
      </c>
      <c r="P473" s="74">
        <f t="shared" si="85"/>
        <v>2851403.3333333335</v>
      </c>
      <c r="Q473" s="74">
        <f t="shared" si="86"/>
        <v>1425701.6666666667</v>
      </c>
      <c r="R473">
        <f t="shared" ca="1" si="94"/>
        <v>0</v>
      </c>
      <c r="S473">
        <f t="shared" ca="1" si="88"/>
        <v>0</v>
      </c>
      <c r="T473">
        <f t="shared" ca="1" si="95"/>
        <v>13</v>
      </c>
      <c r="U473" s="73">
        <f t="shared" ca="1" si="89"/>
        <v>0</v>
      </c>
    </row>
    <row r="474" spans="1:21" x14ac:dyDescent="0.25">
      <c r="A474" s="106" t="str">
        <f t="shared" ca="1" si="90"/>
        <v>General_All Other_2024_5</v>
      </c>
      <c r="B474" cm="1">
        <f t="array" ref="B474">INDEX('Rate Change Impact'!A:A, ROUNDUP(ROWS('Rate Change Impact'!$2:510)/36,0))</f>
        <v>14</v>
      </c>
      <c r="C474" t="str" cm="1">
        <f t="array" ref="C474">INDEX('Rate Change Impact'!B:B, ROUNDUP(ROWS('Rate Change Impact'!$2:510)/36,0))</f>
        <v>General</v>
      </c>
      <c r="D474" t="str" cm="1">
        <f t="array" ref="D474">INDEX('Rate Change Impact'!C:C, ROUNDUP(ROWS('Rate Change Impact'!$2:510)/36,0))</f>
        <v>All Other</v>
      </c>
      <c r="E474" t="str" cm="1">
        <f t="array" ref="E474">INDEX('Rate Change Impact'!D:D, ROUNDUP(ROWS('Rate Change Impact'!$2:510)/36,0))</f>
        <v>CA</v>
      </c>
      <c r="F474" s="107" cm="1">
        <f t="array" ref="F474">INDEX('Rate Change Impact'!E:E, ROUNDUP(ROWS('Rate Change Impact'!$2:510)/36,0))</f>
        <v>45458</v>
      </c>
      <c r="G474" s="81" cm="1">
        <f t="array" ref="G474">INDEX('Rate Change Impact'!F:F, ROUNDUP(ROWS('Rate Change Impact'!$2:510)/36,0))</f>
        <v>522155688</v>
      </c>
      <c r="H474" s="81" cm="1">
        <f t="array" ref="H474">INDEX('Rate Change Impact'!G:G, ROUNDUP(ROWS('Rate Change Impact'!$2:510)/36,0))</f>
        <v>556372528</v>
      </c>
      <c r="I474" s="81" cm="1">
        <f t="array" ref="I474">INDEX('Rate Change Impact'!H:H, ROUNDUP(ROWS('Rate Change Impact'!$2:510)/36,0))</f>
        <v>34216840</v>
      </c>
      <c r="J474" s="95" cm="1">
        <f t="array" ref="J474">INDEX('Rate Change Impact'!I:I, ROUNDUP(ROWS('Rate Change Impact'!$2:510)/36,0))</f>
        <v>6.5529957417604506E-2</v>
      </c>
      <c r="K474" s="93">
        <f t="shared" si="91"/>
        <v>45822</v>
      </c>
      <c r="L474" s="94">
        <f t="shared" ca="1" si="92"/>
        <v>5</v>
      </c>
      <c r="M474" s="93">
        <f t="shared" ca="1" si="93"/>
        <v>45413</v>
      </c>
      <c r="N474">
        <f t="shared" ca="1" si="87"/>
        <v>2024</v>
      </c>
      <c r="O474">
        <f t="shared" ref="O474:O537" ca="1" si="96">MONTH(M474)</f>
        <v>5</v>
      </c>
      <c r="P474" s="74">
        <f t="shared" si="85"/>
        <v>2851403.3333333335</v>
      </c>
      <c r="Q474" s="74">
        <f t="shared" si="86"/>
        <v>1425701.6666666667</v>
      </c>
      <c r="R474">
        <f t="shared" ca="1" si="94"/>
        <v>0</v>
      </c>
      <c r="S474">
        <f t="shared" ca="1" si="88"/>
        <v>0</v>
      </c>
      <c r="T474">
        <f t="shared" ca="1" si="95"/>
        <v>13</v>
      </c>
      <c r="U474" s="73">
        <f t="shared" ca="1" si="89"/>
        <v>0</v>
      </c>
    </row>
    <row r="475" spans="1:21" x14ac:dyDescent="0.25">
      <c r="A475" s="106" t="str">
        <f t="shared" ca="1" si="90"/>
        <v>General_All Other_2024_6</v>
      </c>
      <c r="B475" cm="1">
        <f t="array" ref="B475">INDEX('Rate Change Impact'!A:A, ROUNDUP(ROWS('Rate Change Impact'!$2:511)/36,0))</f>
        <v>14</v>
      </c>
      <c r="C475" t="str" cm="1">
        <f t="array" ref="C475">INDEX('Rate Change Impact'!B:B, ROUNDUP(ROWS('Rate Change Impact'!$2:511)/36,0))</f>
        <v>General</v>
      </c>
      <c r="D475" t="str" cm="1">
        <f t="array" ref="D475">INDEX('Rate Change Impact'!C:C, ROUNDUP(ROWS('Rate Change Impact'!$2:511)/36,0))</f>
        <v>All Other</v>
      </c>
      <c r="E475" t="str" cm="1">
        <f t="array" ref="E475">INDEX('Rate Change Impact'!D:D, ROUNDUP(ROWS('Rate Change Impact'!$2:511)/36,0))</f>
        <v>CA</v>
      </c>
      <c r="F475" s="107" cm="1">
        <f t="array" ref="F475">INDEX('Rate Change Impact'!E:E, ROUNDUP(ROWS('Rate Change Impact'!$2:511)/36,0))</f>
        <v>45458</v>
      </c>
      <c r="G475" s="81" cm="1">
        <f t="array" ref="G475">INDEX('Rate Change Impact'!F:F, ROUNDUP(ROWS('Rate Change Impact'!$2:511)/36,0))</f>
        <v>522155688</v>
      </c>
      <c r="H475" s="81" cm="1">
        <f t="array" ref="H475">INDEX('Rate Change Impact'!G:G, ROUNDUP(ROWS('Rate Change Impact'!$2:511)/36,0))</f>
        <v>556372528</v>
      </c>
      <c r="I475" s="81" cm="1">
        <f t="array" ref="I475">INDEX('Rate Change Impact'!H:H, ROUNDUP(ROWS('Rate Change Impact'!$2:511)/36,0))</f>
        <v>34216840</v>
      </c>
      <c r="J475" s="95" cm="1">
        <f t="array" ref="J475">INDEX('Rate Change Impact'!I:I, ROUNDUP(ROWS('Rate Change Impact'!$2:511)/36,0))</f>
        <v>6.5529957417604506E-2</v>
      </c>
      <c r="K475" s="93">
        <f t="shared" si="91"/>
        <v>45822</v>
      </c>
      <c r="L475" s="94">
        <f t="shared" ca="1" si="92"/>
        <v>6</v>
      </c>
      <c r="M475" s="93">
        <f t="shared" ca="1" si="93"/>
        <v>45444</v>
      </c>
      <c r="N475">
        <f t="shared" ca="1" si="87"/>
        <v>2024</v>
      </c>
      <c r="O475">
        <f t="shared" ca="1" si="96"/>
        <v>6</v>
      </c>
      <c r="P475" s="74">
        <f t="shared" si="85"/>
        <v>2851403.3333333335</v>
      </c>
      <c r="Q475" s="74">
        <f t="shared" si="86"/>
        <v>1425701.6666666667</v>
      </c>
      <c r="R475">
        <f t="shared" ca="1" si="94"/>
        <v>1</v>
      </c>
      <c r="S475">
        <f t="shared" ca="1" si="88"/>
        <v>1</v>
      </c>
      <c r="T475">
        <f t="shared" ca="1" si="95"/>
        <v>13</v>
      </c>
      <c r="U475" s="73">
        <f t="shared" ca="1" si="89"/>
        <v>1425701.6666666667</v>
      </c>
    </row>
    <row r="476" spans="1:21" x14ac:dyDescent="0.25">
      <c r="A476" s="106" t="str">
        <f t="shared" ca="1" si="90"/>
        <v>General_All Other_2024_7</v>
      </c>
      <c r="B476" cm="1">
        <f t="array" ref="B476">INDEX('Rate Change Impact'!A:A, ROUNDUP(ROWS('Rate Change Impact'!$2:512)/36,0))</f>
        <v>14</v>
      </c>
      <c r="C476" t="str" cm="1">
        <f t="array" ref="C476">INDEX('Rate Change Impact'!B:B, ROUNDUP(ROWS('Rate Change Impact'!$2:512)/36,0))</f>
        <v>General</v>
      </c>
      <c r="D476" t="str" cm="1">
        <f t="array" ref="D476">INDEX('Rate Change Impact'!C:C, ROUNDUP(ROWS('Rate Change Impact'!$2:512)/36,0))</f>
        <v>All Other</v>
      </c>
      <c r="E476" t="str" cm="1">
        <f t="array" ref="E476">INDEX('Rate Change Impact'!D:D, ROUNDUP(ROWS('Rate Change Impact'!$2:512)/36,0))</f>
        <v>CA</v>
      </c>
      <c r="F476" s="107" cm="1">
        <f t="array" ref="F476">INDEX('Rate Change Impact'!E:E, ROUNDUP(ROWS('Rate Change Impact'!$2:512)/36,0))</f>
        <v>45458</v>
      </c>
      <c r="G476" s="81" cm="1">
        <f t="array" ref="G476">INDEX('Rate Change Impact'!F:F, ROUNDUP(ROWS('Rate Change Impact'!$2:512)/36,0))</f>
        <v>522155688</v>
      </c>
      <c r="H476" s="81" cm="1">
        <f t="array" ref="H476">INDEX('Rate Change Impact'!G:G, ROUNDUP(ROWS('Rate Change Impact'!$2:512)/36,0))</f>
        <v>556372528</v>
      </c>
      <c r="I476" s="81" cm="1">
        <f t="array" ref="I476">INDEX('Rate Change Impact'!H:H, ROUNDUP(ROWS('Rate Change Impact'!$2:512)/36,0))</f>
        <v>34216840</v>
      </c>
      <c r="J476" s="95" cm="1">
        <f t="array" ref="J476">INDEX('Rate Change Impact'!I:I, ROUNDUP(ROWS('Rate Change Impact'!$2:512)/36,0))</f>
        <v>6.5529957417604506E-2</v>
      </c>
      <c r="K476" s="93">
        <f t="shared" si="91"/>
        <v>45822</v>
      </c>
      <c r="L476" s="94">
        <f t="shared" ca="1" si="92"/>
        <v>7</v>
      </c>
      <c r="M476" s="93">
        <f t="shared" ca="1" si="93"/>
        <v>45474</v>
      </c>
      <c r="N476">
        <f t="shared" ca="1" si="87"/>
        <v>2024</v>
      </c>
      <c r="O476">
        <f t="shared" ca="1" si="96"/>
        <v>7</v>
      </c>
      <c r="P476" s="74">
        <f t="shared" si="85"/>
        <v>2851403.3333333335</v>
      </c>
      <c r="Q476" s="74">
        <f t="shared" si="86"/>
        <v>1425701.6666666667</v>
      </c>
      <c r="R476">
        <f t="shared" ca="1" si="94"/>
        <v>1</v>
      </c>
      <c r="S476">
        <f t="shared" ca="1" si="88"/>
        <v>2</v>
      </c>
      <c r="T476">
        <f t="shared" ca="1" si="95"/>
        <v>13</v>
      </c>
      <c r="U476" s="73">
        <f t="shared" ca="1" si="89"/>
        <v>2851403.3333333335</v>
      </c>
    </row>
    <row r="477" spans="1:21" x14ac:dyDescent="0.25">
      <c r="A477" s="106" t="str">
        <f t="shared" ca="1" si="90"/>
        <v>General_All Other_2024_8</v>
      </c>
      <c r="B477" cm="1">
        <f t="array" ref="B477">INDEX('Rate Change Impact'!A:A, ROUNDUP(ROWS('Rate Change Impact'!$2:513)/36,0))</f>
        <v>14</v>
      </c>
      <c r="C477" t="str" cm="1">
        <f t="array" ref="C477">INDEX('Rate Change Impact'!B:B, ROUNDUP(ROWS('Rate Change Impact'!$2:513)/36,0))</f>
        <v>General</v>
      </c>
      <c r="D477" t="str" cm="1">
        <f t="array" ref="D477">INDEX('Rate Change Impact'!C:C, ROUNDUP(ROWS('Rate Change Impact'!$2:513)/36,0))</f>
        <v>All Other</v>
      </c>
      <c r="E477" t="str" cm="1">
        <f t="array" ref="E477">INDEX('Rate Change Impact'!D:D, ROUNDUP(ROWS('Rate Change Impact'!$2:513)/36,0))</f>
        <v>CA</v>
      </c>
      <c r="F477" s="107" cm="1">
        <f t="array" ref="F477">INDEX('Rate Change Impact'!E:E, ROUNDUP(ROWS('Rate Change Impact'!$2:513)/36,0))</f>
        <v>45458</v>
      </c>
      <c r="G477" s="81" cm="1">
        <f t="array" ref="G477">INDEX('Rate Change Impact'!F:F, ROUNDUP(ROWS('Rate Change Impact'!$2:513)/36,0))</f>
        <v>522155688</v>
      </c>
      <c r="H477" s="81" cm="1">
        <f t="array" ref="H477">INDEX('Rate Change Impact'!G:G, ROUNDUP(ROWS('Rate Change Impact'!$2:513)/36,0))</f>
        <v>556372528</v>
      </c>
      <c r="I477" s="81" cm="1">
        <f t="array" ref="I477">INDEX('Rate Change Impact'!H:H, ROUNDUP(ROWS('Rate Change Impact'!$2:513)/36,0))</f>
        <v>34216840</v>
      </c>
      <c r="J477" s="95" cm="1">
        <f t="array" ref="J477">INDEX('Rate Change Impact'!I:I, ROUNDUP(ROWS('Rate Change Impact'!$2:513)/36,0))</f>
        <v>6.5529957417604506E-2</v>
      </c>
      <c r="K477" s="93">
        <f t="shared" si="91"/>
        <v>45822</v>
      </c>
      <c r="L477" s="94">
        <f t="shared" ca="1" si="92"/>
        <v>8</v>
      </c>
      <c r="M477" s="93">
        <f t="shared" ca="1" si="93"/>
        <v>45505</v>
      </c>
      <c r="N477">
        <f t="shared" ca="1" si="87"/>
        <v>2024</v>
      </c>
      <c r="O477">
        <f t="shared" ca="1" si="96"/>
        <v>8</v>
      </c>
      <c r="P477" s="74">
        <f t="shared" si="85"/>
        <v>2851403.3333333335</v>
      </c>
      <c r="Q477" s="74">
        <f t="shared" si="86"/>
        <v>1425701.6666666667</v>
      </c>
      <c r="R477">
        <f t="shared" ca="1" si="94"/>
        <v>1</v>
      </c>
      <c r="S477">
        <f t="shared" ca="1" si="88"/>
        <v>3</v>
      </c>
      <c r="T477">
        <f t="shared" ca="1" si="95"/>
        <v>13</v>
      </c>
      <c r="U477" s="73">
        <f t="shared" ca="1" si="89"/>
        <v>2851403.3333333335</v>
      </c>
    </row>
    <row r="478" spans="1:21" x14ac:dyDescent="0.25">
      <c r="A478" s="106" t="str">
        <f t="shared" ca="1" si="90"/>
        <v>General_All Other_2024_9</v>
      </c>
      <c r="B478" cm="1">
        <f t="array" ref="B478">INDEX('Rate Change Impact'!A:A, ROUNDUP(ROWS('Rate Change Impact'!$2:514)/36,0))</f>
        <v>14</v>
      </c>
      <c r="C478" t="str" cm="1">
        <f t="array" ref="C478">INDEX('Rate Change Impact'!B:B, ROUNDUP(ROWS('Rate Change Impact'!$2:514)/36,0))</f>
        <v>General</v>
      </c>
      <c r="D478" t="str" cm="1">
        <f t="array" ref="D478">INDEX('Rate Change Impact'!C:C, ROUNDUP(ROWS('Rate Change Impact'!$2:514)/36,0))</f>
        <v>All Other</v>
      </c>
      <c r="E478" t="str" cm="1">
        <f t="array" ref="E478">INDEX('Rate Change Impact'!D:D, ROUNDUP(ROWS('Rate Change Impact'!$2:514)/36,0))</f>
        <v>CA</v>
      </c>
      <c r="F478" s="107" cm="1">
        <f t="array" ref="F478">INDEX('Rate Change Impact'!E:E, ROUNDUP(ROWS('Rate Change Impact'!$2:514)/36,0))</f>
        <v>45458</v>
      </c>
      <c r="G478" s="81" cm="1">
        <f t="array" ref="G478">INDEX('Rate Change Impact'!F:F, ROUNDUP(ROWS('Rate Change Impact'!$2:514)/36,0))</f>
        <v>522155688</v>
      </c>
      <c r="H478" s="81" cm="1">
        <f t="array" ref="H478">INDEX('Rate Change Impact'!G:G, ROUNDUP(ROWS('Rate Change Impact'!$2:514)/36,0))</f>
        <v>556372528</v>
      </c>
      <c r="I478" s="81" cm="1">
        <f t="array" ref="I478">INDEX('Rate Change Impact'!H:H, ROUNDUP(ROWS('Rate Change Impact'!$2:514)/36,0))</f>
        <v>34216840</v>
      </c>
      <c r="J478" s="95" cm="1">
        <f t="array" ref="J478">INDEX('Rate Change Impact'!I:I, ROUNDUP(ROWS('Rate Change Impact'!$2:514)/36,0))</f>
        <v>6.5529957417604506E-2</v>
      </c>
      <c r="K478" s="93">
        <f t="shared" si="91"/>
        <v>45822</v>
      </c>
      <c r="L478" s="94">
        <f t="shared" ca="1" si="92"/>
        <v>9</v>
      </c>
      <c r="M478" s="93">
        <f t="shared" ca="1" si="93"/>
        <v>45536</v>
      </c>
      <c r="N478">
        <f t="shared" ca="1" si="87"/>
        <v>2024</v>
      </c>
      <c r="O478">
        <f t="shared" ca="1" si="96"/>
        <v>9</v>
      </c>
      <c r="P478" s="74">
        <f t="shared" si="85"/>
        <v>2851403.3333333335</v>
      </c>
      <c r="Q478" s="74">
        <f t="shared" si="86"/>
        <v>1425701.6666666667</v>
      </c>
      <c r="R478">
        <f t="shared" ca="1" si="94"/>
        <v>1</v>
      </c>
      <c r="S478">
        <f t="shared" ca="1" si="88"/>
        <v>4</v>
      </c>
      <c r="T478">
        <f t="shared" ca="1" si="95"/>
        <v>13</v>
      </c>
      <c r="U478" s="73">
        <f t="shared" ca="1" si="89"/>
        <v>2851403.3333333335</v>
      </c>
    </row>
    <row r="479" spans="1:21" x14ac:dyDescent="0.25">
      <c r="A479" s="106" t="str">
        <f t="shared" ca="1" si="90"/>
        <v>General_All Other_2024_10</v>
      </c>
      <c r="B479" cm="1">
        <f t="array" ref="B479">INDEX('Rate Change Impact'!A:A, ROUNDUP(ROWS('Rate Change Impact'!$2:515)/36,0))</f>
        <v>14</v>
      </c>
      <c r="C479" t="str" cm="1">
        <f t="array" ref="C479">INDEX('Rate Change Impact'!B:B, ROUNDUP(ROWS('Rate Change Impact'!$2:515)/36,0))</f>
        <v>General</v>
      </c>
      <c r="D479" t="str" cm="1">
        <f t="array" ref="D479">INDEX('Rate Change Impact'!C:C, ROUNDUP(ROWS('Rate Change Impact'!$2:515)/36,0))</f>
        <v>All Other</v>
      </c>
      <c r="E479" t="str" cm="1">
        <f t="array" ref="E479">INDEX('Rate Change Impact'!D:D, ROUNDUP(ROWS('Rate Change Impact'!$2:515)/36,0))</f>
        <v>CA</v>
      </c>
      <c r="F479" s="107" cm="1">
        <f t="array" ref="F479">INDEX('Rate Change Impact'!E:E, ROUNDUP(ROWS('Rate Change Impact'!$2:515)/36,0))</f>
        <v>45458</v>
      </c>
      <c r="G479" s="81" cm="1">
        <f t="array" ref="G479">INDEX('Rate Change Impact'!F:F, ROUNDUP(ROWS('Rate Change Impact'!$2:515)/36,0))</f>
        <v>522155688</v>
      </c>
      <c r="H479" s="81" cm="1">
        <f t="array" ref="H479">INDEX('Rate Change Impact'!G:G, ROUNDUP(ROWS('Rate Change Impact'!$2:515)/36,0))</f>
        <v>556372528</v>
      </c>
      <c r="I479" s="81" cm="1">
        <f t="array" ref="I479">INDEX('Rate Change Impact'!H:H, ROUNDUP(ROWS('Rate Change Impact'!$2:515)/36,0))</f>
        <v>34216840</v>
      </c>
      <c r="J479" s="95" cm="1">
        <f t="array" ref="J479">INDEX('Rate Change Impact'!I:I, ROUNDUP(ROWS('Rate Change Impact'!$2:515)/36,0))</f>
        <v>6.5529957417604506E-2</v>
      </c>
      <c r="K479" s="93">
        <f t="shared" si="91"/>
        <v>45822</v>
      </c>
      <c r="L479" s="94">
        <f t="shared" ca="1" si="92"/>
        <v>10</v>
      </c>
      <c r="M479" s="93">
        <f t="shared" ca="1" si="93"/>
        <v>45566</v>
      </c>
      <c r="N479">
        <f t="shared" ca="1" si="87"/>
        <v>2024</v>
      </c>
      <c r="O479">
        <f t="shared" ca="1" si="96"/>
        <v>10</v>
      </c>
      <c r="P479" s="74">
        <f t="shared" si="85"/>
        <v>2851403.3333333335</v>
      </c>
      <c r="Q479" s="74">
        <f t="shared" si="86"/>
        <v>1425701.6666666667</v>
      </c>
      <c r="R479">
        <f t="shared" ca="1" si="94"/>
        <v>1</v>
      </c>
      <c r="S479">
        <f t="shared" ca="1" si="88"/>
        <v>5</v>
      </c>
      <c r="T479">
        <f t="shared" ca="1" si="95"/>
        <v>13</v>
      </c>
      <c r="U479" s="73">
        <f t="shared" ca="1" si="89"/>
        <v>2851403.3333333335</v>
      </c>
    </row>
    <row r="480" spans="1:21" x14ac:dyDescent="0.25">
      <c r="A480" s="106" t="str">
        <f t="shared" ca="1" si="90"/>
        <v>General_All Other_2024_11</v>
      </c>
      <c r="B480" cm="1">
        <f t="array" ref="B480">INDEX('Rate Change Impact'!A:A, ROUNDUP(ROWS('Rate Change Impact'!$2:516)/36,0))</f>
        <v>14</v>
      </c>
      <c r="C480" t="str" cm="1">
        <f t="array" ref="C480">INDEX('Rate Change Impact'!B:B, ROUNDUP(ROWS('Rate Change Impact'!$2:516)/36,0))</f>
        <v>General</v>
      </c>
      <c r="D480" t="str" cm="1">
        <f t="array" ref="D480">INDEX('Rate Change Impact'!C:C, ROUNDUP(ROWS('Rate Change Impact'!$2:516)/36,0))</f>
        <v>All Other</v>
      </c>
      <c r="E480" t="str" cm="1">
        <f t="array" ref="E480">INDEX('Rate Change Impact'!D:D, ROUNDUP(ROWS('Rate Change Impact'!$2:516)/36,0))</f>
        <v>CA</v>
      </c>
      <c r="F480" s="107" cm="1">
        <f t="array" ref="F480">INDEX('Rate Change Impact'!E:E, ROUNDUP(ROWS('Rate Change Impact'!$2:516)/36,0))</f>
        <v>45458</v>
      </c>
      <c r="G480" s="81" cm="1">
        <f t="array" ref="G480">INDEX('Rate Change Impact'!F:F, ROUNDUP(ROWS('Rate Change Impact'!$2:516)/36,0))</f>
        <v>522155688</v>
      </c>
      <c r="H480" s="81" cm="1">
        <f t="array" ref="H480">INDEX('Rate Change Impact'!G:G, ROUNDUP(ROWS('Rate Change Impact'!$2:516)/36,0))</f>
        <v>556372528</v>
      </c>
      <c r="I480" s="81" cm="1">
        <f t="array" ref="I480">INDEX('Rate Change Impact'!H:H, ROUNDUP(ROWS('Rate Change Impact'!$2:516)/36,0))</f>
        <v>34216840</v>
      </c>
      <c r="J480" s="95" cm="1">
        <f t="array" ref="J480">INDEX('Rate Change Impact'!I:I, ROUNDUP(ROWS('Rate Change Impact'!$2:516)/36,0))</f>
        <v>6.5529957417604506E-2</v>
      </c>
      <c r="K480" s="93">
        <f t="shared" si="91"/>
        <v>45822</v>
      </c>
      <c r="L480" s="94">
        <f t="shared" ca="1" si="92"/>
        <v>11</v>
      </c>
      <c r="M480" s="93">
        <f t="shared" ca="1" si="93"/>
        <v>45597</v>
      </c>
      <c r="N480">
        <f t="shared" ca="1" si="87"/>
        <v>2024</v>
      </c>
      <c r="O480">
        <f t="shared" ca="1" si="96"/>
        <v>11</v>
      </c>
      <c r="P480" s="74">
        <f t="shared" si="85"/>
        <v>2851403.3333333335</v>
      </c>
      <c r="Q480" s="74">
        <f t="shared" si="86"/>
        <v>1425701.6666666667</v>
      </c>
      <c r="R480">
        <f t="shared" ca="1" si="94"/>
        <v>1</v>
      </c>
      <c r="S480">
        <f t="shared" ca="1" si="88"/>
        <v>6</v>
      </c>
      <c r="T480">
        <f t="shared" ca="1" si="95"/>
        <v>13</v>
      </c>
      <c r="U480" s="73">
        <f t="shared" ca="1" si="89"/>
        <v>2851403.3333333335</v>
      </c>
    </row>
    <row r="481" spans="1:21" x14ac:dyDescent="0.25">
      <c r="A481" s="106" t="str">
        <f t="shared" ca="1" si="90"/>
        <v>General_All Other_2024_12</v>
      </c>
      <c r="B481" cm="1">
        <f t="array" ref="B481">INDEX('Rate Change Impact'!A:A, ROUNDUP(ROWS('Rate Change Impact'!$2:517)/36,0))</f>
        <v>14</v>
      </c>
      <c r="C481" t="str" cm="1">
        <f t="array" ref="C481">INDEX('Rate Change Impact'!B:B, ROUNDUP(ROWS('Rate Change Impact'!$2:517)/36,0))</f>
        <v>General</v>
      </c>
      <c r="D481" t="str" cm="1">
        <f t="array" ref="D481">INDEX('Rate Change Impact'!C:C, ROUNDUP(ROWS('Rate Change Impact'!$2:517)/36,0))</f>
        <v>All Other</v>
      </c>
      <c r="E481" t="str" cm="1">
        <f t="array" ref="E481">INDEX('Rate Change Impact'!D:D, ROUNDUP(ROWS('Rate Change Impact'!$2:517)/36,0))</f>
        <v>CA</v>
      </c>
      <c r="F481" s="107" cm="1">
        <f t="array" ref="F481">INDEX('Rate Change Impact'!E:E, ROUNDUP(ROWS('Rate Change Impact'!$2:517)/36,0))</f>
        <v>45458</v>
      </c>
      <c r="G481" s="81" cm="1">
        <f t="array" ref="G481">INDEX('Rate Change Impact'!F:F, ROUNDUP(ROWS('Rate Change Impact'!$2:517)/36,0))</f>
        <v>522155688</v>
      </c>
      <c r="H481" s="81" cm="1">
        <f t="array" ref="H481">INDEX('Rate Change Impact'!G:G, ROUNDUP(ROWS('Rate Change Impact'!$2:517)/36,0))</f>
        <v>556372528</v>
      </c>
      <c r="I481" s="81" cm="1">
        <f t="array" ref="I481">INDEX('Rate Change Impact'!H:H, ROUNDUP(ROWS('Rate Change Impact'!$2:517)/36,0))</f>
        <v>34216840</v>
      </c>
      <c r="J481" s="95" cm="1">
        <f t="array" ref="J481">INDEX('Rate Change Impact'!I:I, ROUNDUP(ROWS('Rate Change Impact'!$2:517)/36,0))</f>
        <v>6.5529957417604506E-2</v>
      </c>
      <c r="K481" s="93">
        <f t="shared" si="91"/>
        <v>45822</v>
      </c>
      <c r="L481" s="94">
        <f t="shared" ca="1" si="92"/>
        <v>12</v>
      </c>
      <c r="M481" s="93">
        <f t="shared" ca="1" si="93"/>
        <v>45627</v>
      </c>
      <c r="N481">
        <f t="shared" ca="1" si="87"/>
        <v>2024</v>
      </c>
      <c r="O481">
        <f t="shared" ca="1" si="96"/>
        <v>12</v>
      </c>
      <c r="P481" s="74">
        <f t="shared" si="85"/>
        <v>2851403.3333333335</v>
      </c>
      <c r="Q481" s="74">
        <f t="shared" si="86"/>
        <v>1425701.6666666667</v>
      </c>
      <c r="R481">
        <f t="shared" ca="1" si="94"/>
        <v>1</v>
      </c>
      <c r="S481">
        <f t="shared" ca="1" si="88"/>
        <v>7</v>
      </c>
      <c r="T481">
        <f t="shared" ca="1" si="95"/>
        <v>13</v>
      </c>
      <c r="U481" s="73">
        <f t="shared" ca="1" si="89"/>
        <v>2851403.3333333335</v>
      </c>
    </row>
    <row r="482" spans="1:21" x14ac:dyDescent="0.25">
      <c r="A482" s="106" t="str">
        <f t="shared" ca="1" si="90"/>
        <v>General_All Other_2025_1</v>
      </c>
      <c r="B482" cm="1">
        <f t="array" ref="B482">INDEX('Rate Change Impact'!A:A, ROUNDUP(ROWS('Rate Change Impact'!$2:518)/36,0))</f>
        <v>14</v>
      </c>
      <c r="C482" t="str" cm="1">
        <f t="array" ref="C482">INDEX('Rate Change Impact'!B:B, ROUNDUP(ROWS('Rate Change Impact'!$2:518)/36,0))</f>
        <v>General</v>
      </c>
      <c r="D482" t="str" cm="1">
        <f t="array" ref="D482">INDEX('Rate Change Impact'!C:C, ROUNDUP(ROWS('Rate Change Impact'!$2:518)/36,0))</f>
        <v>All Other</v>
      </c>
      <c r="E482" t="str" cm="1">
        <f t="array" ref="E482">INDEX('Rate Change Impact'!D:D, ROUNDUP(ROWS('Rate Change Impact'!$2:518)/36,0))</f>
        <v>CA</v>
      </c>
      <c r="F482" s="107" cm="1">
        <f t="array" ref="F482">INDEX('Rate Change Impact'!E:E, ROUNDUP(ROWS('Rate Change Impact'!$2:518)/36,0))</f>
        <v>45458</v>
      </c>
      <c r="G482" s="81" cm="1">
        <f t="array" ref="G482">INDEX('Rate Change Impact'!F:F, ROUNDUP(ROWS('Rate Change Impact'!$2:518)/36,0))</f>
        <v>522155688</v>
      </c>
      <c r="H482" s="81" cm="1">
        <f t="array" ref="H482">INDEX('Rate Change Impact'!G:G, ROUNDUP(ROWS('Rate Change Impact'!$2:518)/36,0))</f>
        <v>556372528</v>
      </c>
      <c r="I482" s="81" cm="1">
        <f t="array" ref="I482">INDEX('Rate Change Impact'!H:H, ROUNDUP(ROWS('Rate Change Impact'!$2:518)/36,0))</f>
        <v>34216840</v>
      </c>
      <c r="J482" s="95" cm="1">
        <f t="array" ref="J482">INDEX('Rate Change Impact'!I:I, ROUNDUP(ROWS('Rate Change Impact'!$2:518)/36,0))</f>
        <v>6.5529957417604506E-2</v>
      </c>
      <c r="K482" s="93">
        <f t="shared" si="91"/>
        <v>45822</v>
      </c>
      <c r="L482" s="94">
        <f t="shared" ca="1" si="92"/>
        <v>13</v>
      </c>
      <c r="M482" s="93">
        <f t="shared" ca="1" si="93"/>
        <v>45658</v>
      </c>
      <c r="N482">
        <f t="shared" ca="1" si="87"/>
        <v>2025</v>
      </c>
      <c r="O482">
        <f t="shared" ca="1" si="96"/>
        <v>1</v>
      </c>
      <c r="P482" s="74">
        <f t="shared" si="85"/>
        <v>2851403.3333333335</v>
      </c>
      <c r="Q482" s="74">
        <f t="shared" si="86"/>
        <v>1425701.6666666667</v>
      </c>
      <c r="R482">
        <f t="shared" ca="1" si="94"/>
        <v>1</v>
      </c>
      <c r="S482">
        <f t="shared" ca="1" si="88"/>
        <v>8</v>
      </c>
      <c r="T482">
        <f t="shared" ca="1" si="95"/>
        <v>13</v>
      </c>
      <c r="U482" s="73">
        <f t="shared" ca="1" si="89"/>
        <v>2851403.3333333335</v>
      </c>
    </row>
    <row r="483" spans="1:21" x14ac:dyDescent="0.25">
      <c r="A483" s="106" t="str">
        <f t="shared" ca="1" si="90"/>
        <v>General_All Other_2025_2</v>
      </c>
      <c r="B483" cm="1">
        <f t="array" ref="B483">INDEX('Rate Change Impact'!A:A, ROUNDUP(ROWS('Rate Change Impact'!$2:519)/36,0))</f>
        <v>14</v>
      </c>
      <c r="C483" t="str" cm="1">
        <f t="array" ref="C483">INDEX('Rate Change Impact'!B:B, ROUNDUP(ROWS('Rate Change Impact'!$2:519)/36,0))</f>
        <v>General</v>
      </c>
      <c r="D483" t="str" cm="1">
        <f t="array" ref="D483">INDEX('Rate Change Impact'!C:C, ROUNDUP(ROWS('Rate Change Impact'!$2:519)/36,0))</f>
        <v>All Other</v>
      </c>
      <c r="E483" t="str" cm="1">
        <f t="array" ref="E483">INDEX('Rate Change Impact'!D:D, ROUNDUP(ROWS('Rate Change Impact'!$2:519)/36,0))</f>
        <v>CA</v>
      </c>
      <c r="F483" s="107" cm="1">
        <f t="array" ref="F483">INDEX('Rate Change Impact'!E:E, ROUNDUP(ROWS('Rate Change Impact'!$2:519)/36,0))</f>
        <v>45458</v>
      </c>
      <c r="G483" s="81" cm="1">
        <f t="array" ref="G483">INDEX('Rate Change Impact'!F:F, ROUNDUP(ROWS('Rate Change Impact'!$2:519)/36,0))</f>
        <v>522155688</v>
      </c>
      <c r="H483" s="81" cm="1">
        <f t="array" ref="H483">INDEX('Rate Change Impact'!G:G, ROUNDUP(ROWS('Rate Change Impact'!$2:519)/36,0))</f>
        <v>556372528</v>
      </c>
      <c r="I483" s="81" cm="1">
        <f t="array" ref="I483">INDEX('Rate Change Impact'!H:H, ROUNDUP(ROWS('Rate Change Impact'!$2:519)/36,0))</f>
        <v>34216840</v>
      </c>
      <c r="J483" s="95" cm="1">
        <f t="array" ref="J483">INDEX('Rate Change Impact'!I:I, ROUNDUP(ROWS('Rate Change Impact'!$2:519)/36,0))</f>
        <v>6.5529957417604506E-2</v>
      </c>
      <c r="K483" s="93">
        <f t="shared" si="91"/>
        <v>45822</v>
      </c>
      <c r="L483" s="94">
        <f t="shared" ca="1" si="92"/>
        <v>14</v>
      </c>
      <c r="M483" s="93">
        <f t="shared" ca="1" si="93"/>
        <v>45689</v>
      </c>
      <c r="N483">
        <f t="shared" ca="1" si="87"/>
        <v>2025</v>
      </c>
      <c r="O483">
        <f t="shared" ca="1" si="96"/>
        <v>2</v>
      </c>
      <c r="P483" s="74">
        <f t="shared" si="85"/>
        <v>2851403.3333333335</v>
      </c>
      <c r="Q483" s="74">
        <f t="shared" si="86"/>
        <v>1425701.6666666667</v>
      </c>
      <c r="R483">
        <f t="shared" ca="1" si="94"/>
        <v>1</v>
      </c>
      <c r="S483">
        <f t="shared" ca="1" si="88"/>
        <v>9</v>
      </c>
      <c r="T483">
        <f t="shared" ca="1" si="95"/>
        <v>13</v>
      </c>
      <c r="U483" s="73">
        <f t="shared" ca="1" si="89"/>
        <v>2851403.3333333335</v>
      </c>
    </row>
    <row r="484" spans="1:21" x14ac:dyDescent="0.25">
      <c r="A484" s="106" t="str">
        <f t="shared" ca="1" si="90"/>
        <v>General_All Other_2025_3</v>
      </c>
      <c r="B484" cm="1">
        <f t="array" ref="B484">INDEX('Rate Change Impact'!A:A, ROUNDUP(ROWS('Rate Change Impact'!$2:520)/36,0))</f>
        <v>14</v>
      </c>
      <c r="C484" t="str" cm="1">
        <f t="array" ref="C484">INDEX('Rate Change Impact'!B:B, ROUNDUP(ROWS('Rate Change Impact'!$2:520)/36,0))</f>
        <v>General</v>
      </c>
      <c r="D484" t="str" cm="1">
        <f t="array" ref="D484">INDEX('Rate Change Impact'!C:C, ROUNDUP(ROWS('Rate Change Impact'!$2:520)/36,0))</f>
        <v>All Other</v>
      </c>
      <c r="E484" t="str" cm="1">
        <f t="array" ref="E484">INDEX('Rate Change Impact'!D:D, ROUNDUP(ROWS('Rate Change Impact'!$2:520)/36,0))</f>
        <v>CA</v>
      </c>
      <c r="F484" s="107" cm="1">
        <f t="array" ref="F484">INDEX('Rate Change Impact'!E:E, ROUNDUP(ROWS('Rate Change Impact'!$2:520)/36,0))</f>
        <v>45458</v>
      </c>
      <c r="G484" s="81" cm="1">
        <f t="array" ref="G484">INDEX('Rate Change Impact'!F:F, ROUNDUP(ROWS('Rate Change Impact'!$2:520)/36,0))</f>
        <v>522155688</v>
      </c>
      <c r="H484" s="81" cm="1">
        <f t="array" ref="H484">INDEX('Rate Change Impact'!G:G, ROUNDUP(ROWS('Rate Change Impact'!$2:520)/36,0))</f>
        <v>556372528</v>
      </c>
      <c r="I484" s="81" cm="1">
        <f t="array" ref="I484">INDEX('Rate Change Impact'!H:H, ROUNDUP(ROWS('Rate Change Impact'!$2:520)/36,0))</f>
        <v>34216840</v>
      </c>
      <c r="J484" s="95" cm="1">
        <f t="array" ref="J484">INDEX('Rate Change Impact'!I:I, ROUNDUP(ROWS('Rate Change Impact'!$2:520)/36,0))</f>
        <v>6.5529957417604506E-2</v>
      </c>
      <c r="K484" s="93">
        <f t="shared" si="91"/>
        <v>45822</v>
      </c>
      <c r="L484" s="94">
        <f t="shared" ca="1" si="92"/>
        <v>15</v>
      </c>
      <c r="M484" s="93">
        <f t="shared" ca="1" si="93"/>
        <v>45717</v>
      </c>
      <c r="N484">
        <f t="shared" ca="1" si="87"/>
        <v>2025</v>
      </c>
      <c r="O484">
        <f t="shared" ca="1" si="96"/>
        <v>3</v>
      </c>
      <c r="P484" s="74">
        <f t="shared" si="85"/>
        <v>2851403.3333333335</v>
      </c>
      <c r="Q484" s="74">
        <f t="shared" si="86"/>
        <v>1425701.6666666667</v>
      </c>
      <c r="R484">
        <f t="shared" ca="1" si="94"/>
        <v>1</v>
      </c>
      <c r="S484">
        <f t="shared" ca="1" si="88"/>
        <v>10</v>
      </c>
      <c r="T484">
        <f t="shared" ca="1" si="95"/>
        <v>13</v>
      </c>
      <c r="U484" s="73">
        <f t="shared" ca="1" si="89"/>
        <v>2851403.3333333335</v>
      </c>
    </row>
    <row r="485" spans="1:21" x14ac:dyDescent="0.25">
      <c r="A485" s="106" t="str">
        <f t="shared" ca="1" si="90"/>
        <v>General_All Other_2025_4</v>
      </c>
      <c r="B485" cm="1">
        <f t="array" ref="B485">INDEX('Rate Change Impact'!A:A, ROUNDUP(ROWS('Rate Change Impact'!$2:521)/36,0))</f>
        <v>14</v>
      </c>
      <c r="C485" t="str" cm="1">
        <f t="array" ref="C485">INDEX('Rate Change Impact'!B:B, ROUNDUP(ROWS('Rate Change Impact'!$2:521)/36,0))</f>
        <v>General</v>
      </c>
      <c r="D485" t="str" cm="1">
        <f t="array" ref="D485">INDEX('Rate Change Impact'!C:C, ROUNDUP(ROWS('Rate Change Impact'!$2:521)/36,0))</f>
        <v>All Other</v>
      </c>
      <c r="E485" t="str" cm="1">
        <f t="array" ref="E485">INDEX('Rate Change Impact'!D:D, ROUNDUP(ROWS('Rate Change Impact'!$2:521)/36,0))</f>
        <v>CA</v>
      </c>
      <c r="F485" s="107" cm="1">
        <f t="array" ref="F485">INDEX('Rate Change Impact'!E:E, ROUNDUP(ROWS('Rate Change Impact'!$2:521)/36,0))</f>
        <v>45458</v>
      </c>
      <c r="G485" s="81" cm="1">
        <f t="array" ref="G485">INDEX('Rate Change Impact'!F:F, ROUNDUP(ROWS('Rate Change Impact'!$2:521)/36,0))</f>
        <v>522155688</v>
      </c>
      <c r="H485" s="81" cm="1">
        <f t="array" ref="H485">INDEX('Rate Change Impact'!G:G, ROUNDUP(ROWS('Rate Change Impact'!$2:521)/36,0))</f>
        <v>556372528</v>
      </c>
      <c r="I485" s="81" cm="1">
        <f t="array" ref="I485">INDEX('Rate Change Impact'!H:H, ROUNDUP(ROWS('Rate Change Impact'!$2:521)/36,0))</f>
        <v>34216840</v>
      </c>
      <c r="J485" s="95" cm="1">
        <f t="array" ref="J485">INDEX('Rate Change Impact'!I:I, ROUNDUP(ROWS('Rate Change Impact'!$2:521)/36,0))</f>
        <v>6.5529957417604506E-2</v>
      </c>
      <c r="K485" s="93">
        <f t="shared" si="91"/>
        <v>45822</v>
      </c>
      <c r="L485" s="94">
        <f t="shared" ca="1" si="92"/>
        <v>16</v>
      </c>
      <c r="M485" s="93">
        <f t="shared" ca="1" si="93"/>
        <v>45748</v>
      </c>
      <c r="N485">
        <f t="shared" ca="1" si="87"/>
        <v>2025</v>
      </c>
      <c r="O485">
        <f t="shared" ca="1" si="96"/>
        <v>4</v>
      </c>
      <c r="P485" s="74">
        <f t="shared" si="85"/>
        <v>2851403.3333333335</v>
      </c>
      <c r="Q485" s="74">
        <f t="shared" si="86"/>
        <v>1425701.6666666667</v>
      </c>
      <c r="R485">
        <f t="shared" ca="1" si="94"/>
        <v>1</v>
      </c>
      <c r="S485">
        <f t="shared" ca="1" si="88"/>
        <v>11</v>
      </c>
      <c r="T485">
        <f t="shared" ca="1" si="95"/>
        <v>13</v>
      </c>
      <c r="U485" s="73">
        <f t="shared" ca="1" si="89"/>
        <v>2851403.3333333335</v>
      </c>
    </row>
    <row r="486" spans="1:21" x14ac:dyDescent="0.25">
      <c r="A486" s="106" t="str">
        <f t="shared" ca="1" si="90"/>
        <v>General_All Other_2025_5</v>
      </c>
      <c r="B486" cm="1">
        <f t="array" ref="B486">INDEX('Rate Change Impact'!A:A, ROUNDUP(ROWS('Rate Change Impact'!$2:522)/36,0))</f>
        <v>14</v>
      </c>
      <c r="C486" t="str" cm="1">
        <f t="array" ref="C486">INDEX('Rate Change Impact'!B:B, ROUNDUP(ROWS('Rate Change Impact'!$2:522)/36,0))</f>
        <v>General</v>
      </c>
      <c r="D486" t="str" cm="1">
        <f t="array" ref="D486">INDEX('Rate Change Impact'!C:C, ROUNDUP(ROWS('Rate Change Impact'!$2:522)/36,0))</f>
        <v>All Other</v>
      </c>
      <c r="E486" t="str" cm="1">
        <f t="array" ref="E486">INDEX('Rate Change Impact'!D:D, ROUNDUP(ROWS('Rate Change Impact'!$2:522)/36,0))</f>
        <v>CA</v>
      </c>
      <c r="F486" s="107" cm="1">
        <f t="array" ref="F486">INDEX('Rate Change Impact'!E:E, ROUNDUP(ROWS('Rate Change Impact'!$2:522)/36,0))</f>
        <v>45458</v>
      </c>
      <c r="G486" s="81" cm="1">
        <f t="array" ref="G486">INDEX('Rate Change Impact'!F:F, ROUNDUP(ROWS('Rate Change Impact'!$2:522)/36,0))</f>
        <v>522155688</v>
      </c>
      <c r="H486" s="81" cm="1">
        <f t="array" ref="H486">INDEX('Rate Change Impact'!G:G, ROUNDUP(ROWS('Rate Change Impact'!$2:522)/36,0))</f>
        <v>556372528</v>
      </c>
      <c r="I486" s="81" cm="1">
        <f t="array" ref="I486">INDEX('Rate Change Impact'!H:H, ROUNDUP(ROWS('Rate Change Impact'!$2:522)/36,0))</f>
        <v>34216840</v>
      </c>
      <c r="J486" s="95" cm="1">
        <f t="array" ref="J486">INDEX('Rate Change Impact'!I:I, ROUNDUP(ROWS('Rate Change Impact'!$2:522)/36,0))</f>
        <v>6.5529957417604506E-2</v>
      </c>
      <c r="K486" s="93">
        <f t="shared" si="91"/>
        <v>45822</v>
      </c>
      <c r="L486" s="94">
        <f t="shared" ca="1" si="92"/>
        <v>17</v>
      </c>
      <c r="M486" s="93">
        <f t="shared" ca="1" si="93"/>
        <v>45778</v>
      </c>
      <c r="N486">
        <f t="shared" ca="1" si="87"/>
        <v>2025</v>
      </c>
      <c r="O486">
        <f t="shared" ca="1" si="96"/>
        <v>5</v>
      </c>
      <c r="P486" s="74">
        <f t="shared" si="85"/>
        <v>2851403.3333333335</v>
      </c>
      <c r="Q486" s="74">
        <f t="shared" si="86"/>
        <v>1425701.6666666667</v>
      </c>
      <c r="R486">
        <f t="shared" ca="1" si="94"/>
        <v>1</v>
      </c>
      <c r="S486">
        <f t="shared" ca="1" si="88"/>
        <v>12</v>
      </c>
      <c r="T486">
        <f t="shared" ca="1" si="95"/>
        <v>13</v>
      </c>
      <c r="U486" s="73">
        <f t="shared" ca="1" si="89"/>
        <v>2851403.3333333335</v>
      </c>
    </row>
    <row r="487" spans="1:21" x14ac:dyDescent="0.25">
      <c r="A487" s="106" t="str">
        <f t="shared" ca="1" si="90"/>
        <v>General_All Other_2025_6</v>
      </c>
      <c r="B487" cm="1">
        <f t="array" ref="B487">INDEX('Rate Change Impact'!A:A, ROUNDUP(ROWS('Rate Change Impact'!$2:523)/36,0))</f>
        <v>14</v>
      </c>
      <c r="C487" t="str" cm="1">
        <f t="array" ref="C487">INDEX('Rate Change Impact'!B:B, ROUNDUP(ROWS('Rate Change Impact'!$2:523)/36,0))</f>
        <v>General</v>
      </c>
      <c r="D487" t="str" cm="1">
        <f t="array" ref="D487">INDEX('Rate Change Impact'!C:C, ROUNDUP(ROWS('Rate Change Impact'!$2:523)/36,0))</f>
        <v>All Other</v>
      </c>
      <c r="E487" t="str" cm="1">
        <f t="array" ref="E487">INDEX('Rate Change Impact'!D:D, ROUNDUP(ROWS('Rate Change Impact'!$2:523)/36,0))</f>
        <v>CA</v>
      </c>
      <c r="F487" s="107" cm="1">
        <f t="array" ref="F487">INDEX('Rate Change Impact'!E:E, ROUNDUP(ROWS('Rate Change Impact'!$2:523)/36,0))</f>
        <v>45458</v>
      </c>
      <c r="G487" s="81" cm="1">
        <f t="array" ref="G487">INDEX('Rate Change Impact'!F:F, ROUNDUP(ROWS('Rate Change Impact'!$2:523)/36,0))</f>
        <v>522155688</v>
      </c>
      <c r="H487" s="81" cm="1">
        <f t="array" ref="H487">INDEX('Rate Change Impact'!G:G, ROUNDUP(ROWS('Rate Change Impact'!$2:523)/36,0))</f>
        <v>556372528</v>
      </c>
      <c r="I487" s="81" cm="1">
        <f t="array" ref="I487">INDEX('Rate Change Impact'!H:H, ROUNDUP(ROWS('Rate Change Impact'!$2:523)/36,0))</f>
        <v>34216840</v>
      </c>
      <c r="J487" s="95" cm="1">
        <f t="array" ref="J487">INDEX('Rate Change Impact'!I:I, ROUNDUP(ROWS('Rate Change Impact'!$2:523)/36,0))</f>
        <v>6.5529957417604506E-2</v>
      </c>
      <c r="K487" s="93">
        <f t="shared" si="91"/>
        <v>45822</v>
      </c>
      <c r="L487" s="94">
        <f t="shared" ca="1" si="92"/>
        <v>18</v>
      </c>
      <c r="M487" s="93">
        <f t="shared" ca="1" si="93"/>
        <v>45809</v>
      </c>
      <c r="N487">
        <f t="shared" ca="1" si="87"/>
        <v>2025</v>
      </c>
      <c r="O487">
        <f t="shared" ca="1" si="96"/>
        <v>6</v>
      </c>
      <c r="P487" s="74">
        <f t="shared" si="85"/>
        <v>2851403.3333333335</v>
      </c>
      <c r="Q487" s="74">
        <f t="shared" si="86"/>
        <v>1425701.6666666667</v>
      </c>
      <c r="R487">
        <f t="shared" ca="1" si="94"/>
        <v>1</v>
      </c>
      <c r="S487">
        <f t="shared" ca="1" si="88"/>
        <v>13</v>
      </c>
      <c r="T487">
        <f t="shared" ca="1" si="95"/>
        <v>13</v>
      </c>
      <c r="U487" s="73">
        <f t="shared" ca="1" si="89"/>
        <v>1425701.6666666667</v>
      </c>
    </row>
    <row r="488" spans="1:21" x14ac:dyDescent="0.25">
      <c r="A488" s="106" t="str">
        <f t="shared" ca="1" si="90"/>
        <v>General_All Other_2025_7</v>
      </c>
      <c r="B488" cm="1">
        <f t="array" ref="B488">INDEX('Rate Change Impact'!A:A, ROUNDUP(ROWS('Rate Change Impact'!$2:524)/36,0))</f>
        <v>14</v>
      </c>
      <c r="C488" t="str" cm="1">
        <f t="array" ref="C488">INDEX('Rate Change Impact'!B:B, ROUNDUP(ROWS('Rate Change Impact'!$2:524)/36,0))</f>
        <v>General</v>
      </c>
      <c r="D488" t="str" cm="1">
        <f t="array" ref="D488">INDEX('Rate Change Impact'!C:C, ROUNDUP(ROWS('Rate Change Impact'!$2:524)/36,0))</f>
        <v>All Other</v>
      </c>
      <c r="E488" t="str" cm="1">
        <f t="array" ref="E488">INDEX('Rate Change Impact'!D:D, ROUNDUP(ROWS('Rate Change Impact'!$2:524)/36,0))</f>
        <v>CA</v>
      </c>
      <c r="F488" s="107" cm="1">
        <f t="array" ref="F488">INDEX('Rate Change Impact'!E:E, ROUNDUP(ROWS('Rate Change Impact'!$2:524)/36,0))</f>
        <v>45458</v>
      </c>
      <c r="G488" s="81" cm="1">
        <f t="array" ref="G488">INDEX('Rate Change Impact'!F:F, ROUNDUP(ROWS('Rate Change Impact'!$2:524)/36,0))</f>
        <v>522155688</v>
      </c>
      <c r="H488" s="81" cm="1">
        <f t="array" ref="H488">INDEX('Rate Change Impact'!G:G, ROUNDUP(ROWS('Rate Change Impact'!$2:524)/36,0))</f>
        <v>556372528</v>
      </c>
      <c r="I488" s="81" cm="1">
        <f t="array" ref="I488">INDEX('Rate Change Impact'!H:H, ROUNDUP(ROWS('Rate Change Impact'!$2:524)/36,0))</f>
        <v>34216840</v>
      </c>
      <c r="J488" s="95" cm="1">
        <f t="array" ref="J488">INDEX('Rate Change Impact'!I:I, ROUNDUP(ROWS('Rate Change Impact'!$2:524)/36,0))</f>
        <v>6.5529957417604506E-2</v>
      </c>
      <c r="K488" s="93">
        <f t="shared" si="91"/>
        <v>45822</v>
      </c>
      <c r="L488" s="94">
        <f t="shared" ca="1" si="92"/>
        <v>19</v>
      </c>
      <c r="M488" s="93">
        <f t="shared" ca="1" si="93"/>
        <v>45839</v>
      </c>
      <c r="N488">
        <f t="shared" ca="1" si="87"/>
        <v>2025</v>
      </c>
      <c r="O488">
        <f t="shared" ca="1" si="96"/>
        <v>7</v>
      </c>
      <c r="P488" s="74">
        <f t="shared" si="85"/>
        <v>2851403.3333333335</v>
      </c>
      <c r="Q488" s="74">
        <f t="shared" si="86"/>
        <v>1425701.6666666667</v>
      </c>
      <c r="R488">
        <f t="shared" ca="1" si="94"/>
        <v>0</v>
      </c>
      <c r="S488">
        <f t="shared" ca="1" si="88"/>
        <v>0</v>
      </c>
      <c r="T488">
        <f t="shared" ca="1" si="95"/>
        <v>13</v>
      </c>
      <c r="U488" s="73">
        <f t="shared" ca="1" si="89"/>
        <v>0</v>
      </c>
    </row>
    <row r="489" spans="1:21" x14ac:dyDescent="0.25">
      <c r="A489" s="106" t="str">
        <f t="shared" ca="1" si="90"/>
        <v>General_All Other_2025_8</v>
      </c>
      <c r="B489" cm="1">
        <f t="array" ref="B489">INDEX('Rate Change Impact'!A:A, ROUNDUP(ROWS('Rate Change Impact'!$2:525)/36,0))</f>
        <v>14</v>
      </c>
      <c r="C489" t="str" cm="1">
        <f t="array" ref="C489">INDEX('Rate Change Impact'!B:B, ROUNDUP(ROWS('Rate Change Impact'!$2:525)/36,0))</f>
        <v>General</v>
      </c>
      <c r="D489" t="str" cm="1">
        <f t="array" ref="D489">INDEX('Rate Change Impact'!C:C, ROUNDUP(ROWS('Rate Change Impact'!$2:525)/36,0))</f>
        <v>All Other</v>
      </c>
      <c r="E489" t="str" cm="1">
        <f t="array" ref="E489">INDEX('Rate Change Impact'!D:D, ROUNDUP(ROWS('Rate Change Impact'!$2:525)/36,0))</f>
        <v>CA</v>
      </c>
      <c r="F489" s="107" cm="1">
        <f t="array" ref="F489">INDEX('Rate Change Impact'!E:E, ROUNDUP(ROWS('Rate Change Impact'!$2:525)/36,0))</f>
        <v>45458</v>
      </c>
      <c r="G489" s="81" cm="1">
        <f t="array" ref="G489">INDEX('Rate Change Impact'!F:F, ROUNDUP(ROWS('Rate Change Impact'!$2:525)/36,0))</f>
        <v>522155688</v>
      </c>
      <c r="H489" s="81" cm="1">
        <f t="array" ref="H489">INDEX('Rate Change Impact'!G:G, ROUNDUP(ROWS('Rate Change Impact'!$2:525)/36,0))</f>
        <v>556372528</v>
      </c>
      <c r="I489" s="81" cm="1">
        <f t="array" ref="I489">INDEX('Rate Change Impact'!H:H, ROUNDUP(ROWS('Rate Change Impact'!$2:525)/36,0))</f>
        <v>34216840</v>
      </c>
      <c r="J489" s="95" cm="1">
        <f t="array" ref="J489">INDEX('Rate Change Impact'!I:I, ROUNDUP(ROWS('Rate Change Impact'!$2:525)/36,0))</f>
        <v>6.5529957417604506E-2</v>
      </c>
      <c r="K489" s="93">
        <f t="shared" si="91"/>
        <v>45822</v>
      </c>
      <c r="L489" s="94">
        <f t="shared" ca="1" si="92"/>
        <v>20</v>
      </c>
      <c r="M489" s="93">
        <f t="shared" ca="1" si="93"/>
        <v>45870</v>
      </c>
      <c r="N489">
        <f t="shared" ca="1" si="87"/>
        <v>2025</v>
      </c>
      <c r="O489">
        <f t="shared" ca="1" si="96"/>
        <v>8</v>
      </c>
      <c r="P489" s="74">
        <f t="shared" si="85"/>
        <v>2851403.3333333335</v>
      </c>
      <c r="Q489" s="74">
        <f t="shared" si="86"/>
        <v>1425701.6666666667</v>
      </c>
      <c r="R489">
        <f t="shared" ca="1" si="94"/>
        <v>0</v>
      </c>
      <c r="S489">
        <f t="shared" ca="1" si="88"/>
        <v>0</v>
      </c>
      <c r="T489">
        <f t="shared" ca="1" si="95"/>
        <v>13</v>
      </c>
      <c r="U489" s="73">
        <f t="shared" ca="1" si="89"/>
        <v>0</v>
      </c>
    </row>
    <row r="490" spans="1:21" x14ac:dyDescent="0.25">
      <c r="A490" s="106" t="str">
        <f t="shared" ca="1" si="90"/>
        <v>General_All Other_2025_9</v>
      </c>
      <c r="B490" cm="1">
        <f t="array" ref="B490">INDEX('Rate Change Impact'!A:A, ROUNDUP(ROWS('Rate Change Impact'!$2:526)/36,0))</f>
        <v>14</v>
      </c>
      <c r="C490" t="str" cm="1">
        <f t="array" ref="C490">INDEX('Rate Change Impact'!B:B, ROUNDUP(ROWS('Rate Change Impact'!$2:526)/36,0))</f>
        <v>General</v>
      </c>
      <c r="D490" t="str" cm="1">
        <f t="array" ref="D490">INDEX('Rate Change Impact'!C:C, ROUNDUP(ROWS('Rate Change Impact'!$2:526)/36,0))</f>
        <v>All Other</v>
      </c>
      <c r="E490" t="str" cm="1">
        <f t="array" ref="E490">INDEX('Rate Change Impact'!D:D, ROUNDUP(ROWS('Rate Change Impact'!$2:526)/36,0))</f>
        <v>CA</v>
      </c>
      <c r="F490" s="107" cm="1">
        <f t="array" ref="F490">INDEX('Rate Change Impact'!E:E, ROUNDUP(ROWS('Rate Change Impact'!$2:526)/36,0))</f>
        <v>45458</v>
      </c>
      <c r="G490" s="81" cm="1">
        <f t="array" ref="G490">INDEX('Rate Change Impact'!F:F, ROUNDUP(ROWS('Rate Change Impact'!$2:526)/36,0))</f>
        <v>522155688</v>
      </c>
      <c r="H490" s="81" cm="1">
        <f t="array" ref="H490">INDEX('Rate Change Impact'!G:G, ROUNDUP(ROWS('Rate Change Impact'!$2:526)/36,0))</f>
        <v>556372528</v>
      </c>
      <c r="I490" s="81" cm="1">
        <f t="array" ref="I490">INDEX('Rate Change Impact'!H:H, ROUNDUP(ROWS('Rate Change Impact'!$2:526)/36,0))</f>
        <v>34216840</v>
      </c>
      <c r="J490" s="95" cm="1">
        <f t="array" ref="J490">INDEX('Rate Change Impact'!I:I, ROUNDUP(ROWS('Rate Change Impact'!$2:526)/36,0))</f>
        <v>6.5529957417604506E-2</v>
      </c>
      <c r="K490" s="93">
        <f t="shared" si="91"/>
        <v>45822</v>
      </c>
      <c r="L490" s="94">
        <f t="shared" ca="1" si="92"/>
        <v>21</v>
      </c>
      <c r="M490" s="93">
        <f t="shared" ca="1" si="93"/>
        <v>45901</v>
      </c>
      <c r="N490">
        <f t="shared" ca="1" si="87"/>
        <v>2025</v>
      </c>
      <c r="O490">
        <f t="shared" ca="1" si="96"/>
        <v>9</v>
      </c>
      <c r="P490" s="74">
        <f t="shared" si="85"/>
        <v>2851403.3333333335</v>
      </c>
      <c r="Q490" s="74">
        <f t="shared" si="86"/>
        <v>1425701.6666666667</v>
      </c>
      <c r="R490">
        <f t="shared" ca="1" si="94"/>
        <v>0</v>
      </c>
      <c r="S490">
        <f t="shared" ca="1" si="88"/>
        <v>0</v>
      </c>
      <c r="T490">
        <f t="shared" ca="1" si="95"/>
        <v>13</v>
      </c>
      <c r="U490" s="73">
        <f t="shared" ca="1" si="89"/>
        <v>0</v>
      </c>
    </row>
    <row r="491" spans="1:21" x14ac:dyDescent="0.25">
      <c r="A491" s="106" t="str">
        <f t="shared" ca="1" si="90"/>
        <v>General_All Other_2025_10</v>
      </c>
      <c r="B491" cm="1">
        <f t="array" ref="B491">INDEX('Rate Change Impact'!A:A, ROUNDUP(ROWS('Rate Change Impact'!$2:527)/36,0))</f>
        <v>14</v>
      </c>
      <c r="C491" t="str" cm="1">
        <f t="array" ref="C491">INDEX('Rate Change Impact'!B:B, ROUNDUP(ROWS('Rate Change Impact'!$2:527)/36,0))</f>
        <v>General</v>
      </c>
      <c r="D491" t="str" cm="1">
        <f t="array" ref="D491">INDEX('Rate Change Impact'!C:C, ROUNDUP(ROWS('Rate Change Impact'!$2:527)/36,0))</f>
        <v>All Other</v>
      </c>
      <c r="E491" t="str" cm="1">
        <f t="array" ref="E491">INDEX('Rate Change Impact'!D:D, ROUNDUP(ROWS('Rate Change Impact'!$2:527)/36,0))</f>
        <v>CA</v>
      </c>
      <c r="F491" s="107" cm="1">
        <f t="array" ref="F491">INDEX('Rate Change Impact'!E:E, ROUNDUP(ROWS('Rate Change Impact'!$2:527)/36,0))</f>
        <v>45458</v>
      </c>
      <c r="G491" s="81" cm="1">
        <f t="array" ref="G491">INDEX('Rate Change Impact'!F:F, ROUNDUP(ROWS('Rate Change Impact'!$2:527)/36,0))</f>
        <v>522155688</v>
      </c>
      <c r="H491" s="81" cm="1">
        <f t="array" ref="H491">INDEX('Rate Change Impact'!G:G, ROUNDUP(ROWS('Rate Change Impact'!$2:527)/36,0))</f>
        <v>556372528</v>
      </c>
      <c r="I491" s="81" cm="1">
        <f t="array" ref="I491">INDEX('Rate Change Impact'!H:H, ROUNDUP(ROWS('Rate Change Impact'!$2:527)/36,0))</f>
        <v>34216840</v>
      </c>
      <c r="J491" s="95" cm="1">
        <f t="array" ref="J491">INDEX('Rate Change Impact'!I:I, ROUNDUP(ROWS('Rate Change Impact'!$2:527)/36,0))</f>
        <v>6.5529957417604506E-2</v>
      </c>
      <c r="K491" s="93">
        <f t="shared" si="91"/>
        <v>45822</v>
      </c>
      <c r="L491" s="94">
        <f t="shared" ca="1" si="92"/>
        <v>22</v>
      </c>
      <c r="M491" s="93">
        <f t="shared" ca="1" si="93"/>
        <v>45931</v>
      </c>
      <c r="N491">
        <f t="shared" ca="1" si="87"/>
        <v>2025</v>
      </c>
      <c r="O491">
        <f t="shared" ca="1" si="96"/>
        <v>10</v>
      </c>
      <c r="P491" s="74">
        <f t="shared" si="85"/>
        <v>2851403.3333333335</v>
      </c>
      <c r="Q491" s="74">
        <f t="shared" si="86"/>
        <v>1425701.6666666667</v>
      </c>
      <c r="R491">
        <f t="shared" ca="1" si="94"/>
        <v>0</v>
      </c>
      <c r="S491">
        <f t="shared" ca="1" si="88"/>
        <v>0</v>
      </c>
      <c r="T491">
        <f t="shared" ca="1" si="95"/>
        <v>13</v>
      </c>
      <c r="U491" s="73">
        <f t="shared" ca="1" si="89"/>
        <v>0</v>
      </c>
    </row>
    <row r="492" spans="1:21" x14ac:dyDescent="0.25">
      <c r="A492" s="106" t="str">
        <f t="shared" ca="1" si="90"/>
        <v>General_All Other_2025_11</v>
      </c>
      <c r="B492" cm="1">
        <f t="array" ref="B492">INDEX('Rate Change Impact'!A:A, ROUNDUP(ROWS('Rate Change Impact'!$2:528)/36,0))</f>
        <v>14</v>
      </c>
      <c r="C492" t="str" cm="1">
        <f t="array" ref="C492">INDEX('Rate Change Impact'!B:B, ROUNDUP(ROWS('Rate Change Impact'!$2:528)/36,0))</f>
        <v>General</v>
      </c>
      <c r="D492" t="str" cm="1">
        <f t="array" ref="D492">INDEX('Rate Change Impact'!C:C, ROUNDUP(ROWS('Rate Change Impact'!$2:528)/36,0))</f>
        <v>All Other</v>
      </c>
      <c r="E492" t="str" cm="1">
        <f t="array" ref="E492">INDEX('Rate Change Impact'!D:D, ROUNDUP(ROWS('Rate Change Impact'!$2:528)/36,0))</f>
        <v>CA</v>
      </c>
      <c r="F492" s="107" cm="1">
        <f t="array" ref="F492">INDEX('Rate Change Impact'!E:E, ROUNDUP(ROWS('Rate Change Impact'!$2:528)/36,0))</f>
        <v>45458</v>
      </c>
      <c r="G492" s="81" cm="1">
        <f t="array" ref="G492">INDEX('Rate Change Impact'!F:F, ROUNDUP(ROWS('Rate Change Impact'!$2:528)/36,0))</f>
        <v>522155688</v>
      </c>
      <c r="H492" s="81" cm="1">
        <f t="array" ref="H492">INDEX('Rate Change Impact'!G:G, ROUNDUP(ROWS('Rate Change Impact'!$2:528)/36,0))</f>
        <v>556372528</v>
      </c>
      <c r="I492" s="81" cm="1">
        <f t="array" ref="I492">INDEX('Rate Change Impact'!H:H, ROUNDUP(ROWS('Rate Change Impact'!$2:528)/36,0))</f>
        <v>34216840</v>
      </c>
      <c r="J492" s="95" cm="1">
        <f t="array" ref="J492">INDEX('Rate Change Impact'!I:I, ROUNDUP(ROWS('Rate Change Impact'!$2:528)/36,0))</f>
        <v>6.5529957417604506E-2</v>
      </c>
      <c r="K492" s="93">
        <f t="shared" si="91"/>
        <v>45822</v>
      </c>
      <c r="L492" s="94">
        <f t="shared" ca="1" si="92"/>
        <v>23</v>
      </c>
      <c r="M492" s="93">
        <f t="shared" ca="1" si="93"/>
        <v>45962</v>
      </c>
      <c r="N492">
        <f t="shared" ca="1" si="87"/>
        <v>2025</v>
      </c>
      <c r="O492">
        <f t="shared" ca="1" si="96"/>
        <v>11</v>
      </c>
      <c r="P492" s="74">
        <f t="shared" si="85"/>
        <v>2851403.3333333335</v>
      </c>
      <c r="Q492" s="74">
        <f t="shared" si="86"/>
        <v>1425701.6666666667</v>
      </c>
      <c r="R492">
        <f t="shared" ca="1" si="94"/>
        <v>0</v>
      </c>
      <c r="S492">
        <f t="shared" ca="1" si="88"/>
        <v>0</v>
      </c>
      <c r="T492">
        <f t="shared" ca="1" si="95"/>
        <v>13</v>
      </c>
      <c r="U492" s="73">
        <f t="shared" ca="1" si="89"/>
        <v>0</v>
      </c>
    </row>
    <row r="493" spans="1:21" x14ac:dyDescent="0.25">
      <c r="A493" s="106" t="str">
        <f t="shared" ca="1" si="90"/>
        <v>General_All Other_2025_12</v>
      </c>
      <c r="B493" cm="1">
        <f t="array" ref="B493">INDEX('Rate Change Impact'!A:A, ROUNDUP(ROWS('Rate Change Impact'!$2:529)/36,0))</f>
        <v>14</v>
      </c>
      <c r="C493" t="str" cm="1">
        <f t="array" ref="C493">INDEX('Rate Change Impact'!B:B, ROUNDUP(ROWS('Rate Change Impact'!$2:529)/36,0))</f>
        <v>General</v>
      </c>
      <c r="D493" t="str" cm="1">
        <f t="array" ref="D493">INDEX('Rate Change Impact'!C:C, ROUNDUP(ROWS('Rate Change Impact'!$2:529)/36,0))</f>
        <v>All Other</v>
      </c>
      <c r="E493" t="str" cm="1">
        <f t="array" ref="E493">INDEX('Rate Change Impact'!D:D, ROUNDUP(ROWS('Rate Change Impact'!$2:529)/36,0))</f>
        <v>CA</v>
      </c>
      <c r="F493" s="107" cm="1">
        <f t="array" ref="F493">INDEX('Rate Change Impact'!E:E, ROUNDUP(ROWS('Rate Change Impact'!$2:529)/36,0))</f>
        <v>45458</v>
      </c>
      <c r="G493" s="81" cm="1">
        <f t="array" ref="G493">INDEX('Rate Change Impact'!F:F, ROUNDUP(ROWS('Rate Change Impact'!$2:529)/36,0))</f>
        <v>522155688</v>
      </c>
      <c r="H493" s="81" cm="1">
        <f t="array" ref="H493">INDEX('Rate Change Impact'!G:G, ROUNDUP(ROWS('Rate Change Impact'!$2:529)/36,0))</f>
        <v>556372528</v>
      </c>
      <c r="I493" s="81" cm="1">
        <f t="array" ref="I493">INDEX('Rate Change Impact'!H:H, ROUNDUP(ROWS('Rate Change Impact'!$2:529)/36,0))</f>
        <v>34216840</v>
      </c>
      <c r="J493" s="95" cm="1">
        <f t="array" ref="J493">INDEX('Rate Change Impact'!I:I, ROUNDUP(ROWS('Rate Change Impact'!$2:529)/36,0))</f>
        <v>6.5529957417604506E-2</v>
      </c>
      <c r="K493" s="93">
        <f t="shared" si="91"/>
        <v>45822</v>
      </c>
      <c r="L493" s="94">
        <f t="shared" ca="1" si="92"/>
        <v>24</v>
      </c>
      <c r="M493" s="93">
        <f t="shared" ca="1" si="93"/>
        <v>45992</v>
      </c>
      <c r="N493">
        <f t="shared" ca="1" si="87"/>
        <v>2025</v>
      </c>
      <c r="O493">
        <f t="shared" ca="1" si="96"/>
        <v>12</v>
      </c>
      <c r="P493" s="74">
        <f t="shared" si="85"/>
        <v>2851403.3333333335</v>
      </c>
      <c r="Q493" s="74">
        <f t="shared" si="86"/>
        <v>1425701.6666666667</v>
      </c>
      <c r="R493">
        <f t="shared" ca="1" si="94"/>
        <v>0</v>
      </c>
      <c r="S493">
        <f t="shared" ca="1" si="88"/>
        <v>0</v>
      </c>
      <c r="T493">
        <f t="shared" ca="1" si="95"/>
        <v>13</v>
      </c>
      <c r="U493" s="73">
        <f t="shared" ca="1" si="89"/>
        <v>0</v>
      </c>
    </row>
    <row r="494" spans="1:21" x14ac:dyDescent="0.25">
      <c r="A494" s="106" t="str">
        <f t="shared" ca="1" si="90"/>
        <v>General_All Other_2026_1</v>
      </c>
      <c r="B494" cm="1">
        <f t="array" ref="B494">INDEX('Rate Change Impact'!A:A, ROUNDUP(ROWS('Rate Change Impact'!$2:530)/36,0))</f>
        <v>14</v>
      </c>
      <c r="C494" t="str" cm="1">
        <f t="array" ref="C494">INDEX('Rate Change Impact'!B:B, ROUNDUP(ROWS('Rate Change Impact'!$2:530)/36,0))</f>
        <v>General</v>
      </c>
      <c r="D494" t="str" cm="1">
        <f t="array" ref="D494">INDEX('Rate Change Impact'!C:C, ROUNDUP(ROWS('Rate Change Impact'!$2:530)/36,0))</f>
        <v>All Other</v>
      </c>
      <c r="E494" t="str" cm="1">
        <f t="array" ref="E494">INDEX('Rate Change Impact'!D:D, ROUNDUP(ROWS('Rate Change Impact'!$2:530)/36,0))</f>
        <v>CA</v>
      </c>
      <c r="F494" s="107" cm="1">
        <f t="array" ref="F494">INDEX('Rate Change Impact'!E:E, ROUNDUP(ROWS('Rate Change Impact'!$2:530)/36,0))</f>
        <v>45458</v>
      </c>
      <c r="G494" s="81" cm="1">
        <f t="array" ref="G494">INDEX('Rate Change Impact'!F:F, ROUNDUP(ROWS('Rate Change Impact'!$2:530)/36,0))</f>
        <v>522155688</v>
      </c>
      <c r="H494" s="81" cm="1">
        <f t="array" ref="H494">INDEX('Rate Change Impact'!G:G, ROUNDUP(ROWS('Rate Change Impact'!$2:530)/36,0))</f>
        <v>556372528</v>
      </c>
      <c r="I494" s="81" cm="1">
        <f t="array" ref="I494">INDEX('Rate Change Impact'!H:H, ROUNDUP(ROWS('Rate Change Impact'!$2:530)/36,0))</f>
        <v>34216840</v>
      </c>
      <c r="J494" s="95" cm="1">
        <f t="array" ref="J494">INDEX('Rate Change Impact'!I:I, ROUNDUP(ROWS('Rate Change Impact'!$2:530)/36,0))</f>
        <v>6.5529957417604506E-2</v>
      </c>
      <c r="K494" s="93">
        <f t="shared" si="91"/>
        <v>45822</v>
      </c>
      <c r="L494" s="94">
        <f t="shared" ca="1" si="92"/>
        <v>25</v>
      </c>
      <c r="M494" s="93">
        <f t="shared" ca="1" si="93"/>
        <v>46023</v>
      </c>
      <c r="N494">
        <f t="shared" ca="1" si="87"/>
        <v>2026</v>
      </c>
      <c r="O494">
        <f t="shared" ca="1" si="96"/>
        <v>1</v>
      </c>
      <c r="P494" s="74">
        <f t="shared" si="85"/>
        <v>2851403.3333333335</v>
      </c>
      <c r="Q494" s="74">
        <f t="shared" si="86"/>
        <v>1425701.6666666667</v>
      </c>
      <c r="R494">
        <f t="shared" ca="1" si="94"/>
        <v>0</v>
      </c>
      <c r="S494">
        <f t="shared" ca="1" si="88"/>
        <v>0</v>
      </c>
      <c r="T494">
        <f t="shared" ca="1" si="95"/>
        <v>13</v>
      </c>
      <c r="U494" s="73">
        <f t="shared" ca="1" si="89"/>
        <v>0</v>
      </c>
    </row>
    <row r="495" spans="1:21" x14ac:dyDescent="0.25">
      <c r="A495" s="106" t="str">
        <f t="shared" ca="1" si="90"/>
        <v>General_All Other_2026_2</v>
      </c>
      <c r="B495" cm="1">
        <f t="array" ref="B495">INDEX('Rate Change Impact'!A:A, ROUNDUP(ROWS('Rate Change Impact'!$2:531)/36,0))</f>
        <v>14</v>
      </c>
      <c r="C495" t="str" cm="1">
        <f t="array" ref="C495">INDEX('Rate Change Impact'!B:B, ROUNDUP(ROWS('Rate Change Impact'!$2:531)/36,0))</f>
        <v>General</v>
      </c>
      <c r="D495" t="str" cm="1">
        <f t="array" ref="D495">INDEX('Rate Change Impact'!C:C, ROUNDUP(ROWS('Rate Change Impact'!$2:531)/36,0))</f>
        <v>All Other</v>
      </c>
      <c r="E495" t="str" cm="1">
        <f t="array" ref="E495">INDEX('Rate Change Impact'!D:D, ROUNDUP(ROWS('Rate Change Impact'!$2:531)/36,0))</f>
        <v>CA</v>
      </c>
      <c r="F495" s="107" cm="1">
        <f t="array" ref="F495">INDEX('Rate Change Impact'!E:E, ROUNDUP(ROWS('Rate Change Impact'!$2:531)/36,0))</f>
        <v>45458</v>
      </c>
      <c r="G495" s="81" cm="1">
        <f t="array" ref="G495">INDEX('Rate Change Impact'!F:F, ROUNDUP(ROWS('Rate Change Impact'!$2:531)/36,0))</f>
        <v>522155688</v>
      </c>
      <c r="H495" s="81" cm="1">
        <f t="array" ref="H495">INDEX('Rate Change Impact'!G:G, ROUNDUP(ROWS('Rate Change Impact'!$2:531)/36,0))</f>
        <v>556372528</v>
      </c>
      <c r="I495" s="81" cm="1">
        <f t="array" ref="I495">INDEX('Rate Change Impact'!H:H, ROUNDUP(ROWS('Rate Change Impact'!$2:531)/36,0))</f>
        <v>34216840</v>
      </c>
      <c r="J495" s="95" cm="1">
        <f t="array" ref="J495">INDEX('Rate Change Impact'!I:I, ROUNDUP(ROWS('Rate Change Impact'!$2:531)/36,0))</f>
        <v>6.5529957417604506E-2</v>
      </c>
      <c r="K495" s="93">
        <f t="shared" si="91"/>
        <v>45822</v>
      </c>
      <c r="L495" s="94">
        <f t="shared" ca="1" si="92"/>
        <v>26</v>
      </c>
      <c r="M495" s="93">
        <f t="shared" ca="1" si="93"/>
        <v>46054</v>
      </c>
      <c r="N495">
        <f t="shared" ca="1" si="87"/>
        <v>2026</v>
      </c>
      <c r="O495">
        <f t="shared" ca="1" si="96"/>
        <v>2</v>
      </c>
      <c r="P495" s="74">
        <f t="shared" si="85"/>
        <v>2851403.3333333335</v>
      </c>
      <c r="Q495" s="74">
        <f t="shared" si="86"/>
        <v>1425701.6666666667</v>
      </c>
      <c r="R495">
        <f t="shared" ca="1" si="94"/>
        <v>0</v>
      </c>
      <c r="S495">
        <f t="shared" ca="1" si="88"/>
        <v>0</v>
      </c>
      <c r="T495">
        <f t="shared" ca="1" si="95"/>
        <v>13</v>
      </c>
      <c r="U495" s="73">
        <f t="shared" ca="1" si="89"/>
        <v>0</v>
      </c>
    </row>
    <row r="496" spans="1:21" x14ac:dyDescent="0.25">
      <c r="A496" s="106" t="str">
        <f t="shared" ca="1" si="90"/>
        <v>General_All Other_2026_3</v>
      </c>
      <c r="B496" cm="1">
        <f t="array" ref="B496">INDEX('Rate Change Impact'!A:A, ROUNDUP(ROWS('Rate Change Impact'!$2:532)/36,0))</f>
        <v>14</v>
      </c>
      <c r="C496" t="str" cm="1">
        <f t="array" ref="C496">INDEX('Rate Change Impact'!B:B, ROUNDUP(ROWS('Rate Change Impact'!$2:532)/36,0))</f>
        <v>General</v>
      </c>
      <c r="D496" t="str" cm="1">
        <f t="array" ref="D496">INDEX('Rate Change Impact'!C:C, ROUNDUP(ROWS('Rate Change Impact'!$2:532)/36,0))</f>
        <v>All Other</v>
      </c>
      <c r="E496" t="str" cm="1">
        <f t="array" ref="E496">INDEX('Rate Change Impact'!D:D, ROUNDUP(ROWS('Rate Change Impact'!$2:532)/36,0))</f>
        <v>CA</v>
      </c>
      <c r="F496" s="107" cm="1">
        <f t="array" ref="F496">INDEX('Rate Change Impact'!E:E, ROUNDUP(ROWS('Rate Change Impact'!$2:532)/36,0))</f>
        <v>45458</v>
      </c>
      <c r="G496" s="81" cm="1">
        <f t="array" ref="G496">INDEX('Rate Change Impact'!F:F, ROUNDUP(ROWS('Rate Change Impact'!$2:532)/36,0))</f>
        <v>522155688</v>
      </c>
      <c r="H496" s="81" cm="1">
        <f t="array" ref="H496">INDEX('Rate Change Impact'!G:G, ROUNDUP(ROWS('Rate Change Impact'!$2:532)/36,0))</f>
        <v>556372528</v>
      </c>
      <c r="I496" s="81" cm="1">
        <f t="array" ref="I496">INDEX('Rate Change Impact'!H:H, ROUNDUP(ROWS('Rate Change Impact'!$2:532)/36,0))</f>
        <v>34216840</v>
      </c>
      <c r="J496" s="95" cm="1">
        <f t="array" ref="J496">INDEX('Rate Change Impact'!I:I, ROUNDUP(ROWS('Rate Change Impact'!$2:532)/36,0))</f>
        <v>6.5529957417604506E-2</v>
      </c>
      <c r="K496" s="93">
        <f t="shared" si="91"/>
        <v>45822</v>
      </c>
      <c r="L496" s="94">
        <f t="shared" ca="1" si="92"/>
        <v>27</v>
      </c>
      <c r="M496" s="93">
        <f t="shared" ca="1" si="93"/>
        <v>46082</v>
      </c>
      <c r="N496">
        <f t="shared" ca="1" si="87"/>
        <v>2026</v>
      </c>
      <c r="O496">
        <f t="shared" ca="1" si="96"/>
        <v>3</v>
      </c>
      <c r="P496" s="74">
        <f t="shared" si="85"/>
        <v>2851403.3333333335</v>
      </c>
      <c r="Q496" s="74">
        <f t="shared" si="86"/>
        <v>1425701.6666666667</v>
      </c>
      <c r="R496">
        <f t="shared" ca="1" si="94"/>
        <v>0</v>
      </c>
      <c r="S496">
        <f t="shared" ca="1" si="88"/>
        <v>0</v>
      </c>
      <c r="T496">
        <f t="shared" ca="1" si="95"/>
        <v>13</v>
      </c>
      <c r="U496" s="73">
        <f t="shared" ca="1" si="89"/>
        <v>0</v>
      </c>
    </row>
    <row r="497" spans="1:21" x14ac:dyDescent="0.25">
      <c r="A497" s="106" t="str">
        <f t="shared" ca="1" si="90"/>
        <v>General_All Other_2026_4</v>
      </c>
      <c r="B497" cm="1">
        <f t="array" ref="B497">INDEX('Rate Change Impact'!A:A, ROUNDUP(ROWS('Rate Change Impact'!$2:533)/36,0))</f>
        <v>14</v>
      </c>
      <c r="C497" t="str" cm="1">
        <f t="array" ref="C497">INDEX('Rate Change Impact'!B:B, ROUNDUP(ROWS('Rate Change Impact'!$2:533)/36,0))</f>
        <v>General</v>
      </c>
      <c r="D497" t="str" cm="1">
        <f t="array" ref="D497">INDEX('Rate Change Impact'!C:C, ROUNDUP(ROWS('Rate Change Impact'!$2:533)/36,0))</f>
        <v>All Other</v>
      </c>
      <c r="E497" t="str" cm="1">
        <f t="array" ref="E497">INDEX('Rate Change Impact'!D:D, ROUNDUP(ROWS('Rate Change Impact'!$2:533)/36,0))</f>
        <v>CA</v>
      </c>
      <c r="F497" s="107" cm="1">
        <f t="array" ref="F497">INDEX('Rate Change Impact'!E:E, ROUNDUP(ROWS('Rate Change Impact'!$2:533)/36,0))</f>
        <v>45458</v>
      </c>
      <c r="G497" s="81" cm="1">
        <f t="array" ref="G497">INDEX('Rate Change Impact'!F:F, ROUNDUP(ROWS('Rate Change Impact'!$2:533)/36,0))</f>
        <v>522155688</v>
      </c>
      <c r="H497" s="81" cm="1">
        <f t="array" ref="H497">INDEX('Rate Change Impact'!G:G, ROUNDUP(ROWS('Rate Change Impact'!$2:533)/36,0))</f>
        <v>556372528</v>
      </c>
      <c r="I497" s="81" cm="1">
        <f t="array" ref="I497">INDEX('Rate Change Impact'!H:H, ROUNDUP(ROWS('Rate Change Impact'!$2:533)/36,0))</f>
        <v>34216840</v>
      </c>
      <c r="J497" s="95" cm="1">
        <f t="array" ref="J497">INDEX('Rate Change Impact'!I:I, ROUNDUP(ROWS('Rate Change Impact'!$2:533)/36,0))</f>
        <v>6.5529957417604506E-2</v>
      </c>
      <c r="K497" s="93">
        <f t="shared" si="91"/>
        <v>45822</v>
      </c>
      <c r="L497" s="94">
        <f t="shared" ca="1" si="92"/>
        <v>28</v>
      </c>
      <c r="M497" s="93">
        <f t="shared" ca="1" si="93"/>
        <v>46113</v>
      </c>
      <c r="N497">
        <f t="shared" ca="1" si="87"/>
        <v>2026</v>
      </c>
      <c r="O497">
        <f t="shared" ca="1" si="96"/>
        <v>4</v>
      </c>
      <c r="P497" s="74">
        <f t="shared" si="85"/>
        <v>2851403.3333333335</v>
      </c>
      <c r="Q497" s="74">
        <f t="shared" si="86"/>
        <v>1425701.6666666667</v>
      </c>
      <c r="R497">
        <f t="shared" ca="1" si="94"/>
        <v>0</v>
      </c>
      <c r="S497">
        <f t="shared" ca="1" si="88"/>
        <v>0</v>
      </c>
      <c r="T497">
        <f t="shared" ca="1" si="95"/>
        <v>13</v>
      </c>
      <c r="U497" s="73">
        <f t="shared" ca="1" si="89"/>
        <v>0</v>
      </c>
    </row>
    <row r="498" spans="1:21" x14ac:dyDescent="0.25">
      <c r="A498" s="106" t="str">
        <f t="shared" ca="1" si="90"/>
        <v>General_All Other_2026_5</v>
      </c>
      <c r="B498" cm="1">
        <f t="array" ref="B498">INDEX('Rate Change Impact'!A:A, ROUNDUP(ROWS('Rate Change Impact'!$2:534)/36,0))</f>
        <v>14</v>
      </c>
      <c r="C498" t="str" cm="1">
        <f t="array" ref="C498">INDEX('Rate Change Impact'!B:B, ROUNDUP(ROWS('Rate Change Impact'!$2:534)/36,0))</f>
        <v>General</v>
      </c>
      <c r="D498" t="str" cm="1">
        <f t="array" ref="D498">INDEX('Rate Change Impact'!C:C, ROUNDUP(ROWS('Rate Change Impact'!$2:534)/36,0))</f>
        <v>All Other</v>
      </c>
      <c r="E498" t="str" cm="1">
        <f t="array" ref="E498">INDEX('Rate Change Impact'!D:D, ROUNDUP(ROWS('Rate Change Impact'!$2:534)/36,0))</f>
        <v>CA</v>
      </c>
      <c r="F498" s="107" cm="1">
        <f t="array" ref="F498">INDEX('Rate Change Impact'!E:E, ROUNDUP(ROWS('Rate Change Impact'!$2:534)/36,0))</f>
        <v>45458</v>
      </c>
      <c r="G498" s="81" cm="1">
        <f t="array" ref="G498">INDEX('Rate Change Impact'!F:F, ROUNDUP(ROWS('Rate Change Impact'!$2:534)/36,0))</f>
        <v>522155688</v>
      </c>
      <c r="H498" s="81" cm="1">
        <f t="array" ref="H498">INDEX('Rate Change Impact'!G:G, ROUNDUP(ROWS('Rate Change Impact'!$2:534)/36,0))</f>
        <v>556372528</v>
      </c>
      <c r="I498" s="81" cm="1">
        <f t="array" ref="I498">INDEX('Rate Change Impact'!H:H, ROUNDUP(ROWS('Rate Change Impact'!$2:534)/36,0))</f>
        <v>34216840</v>
      </c>
      <c r="J498" s="95" cm="1">
        <f t="array" ref="J498">INDEX('Rate Change Impact'!I:I, ROUNDUP(ROWS('Rate Change Impact'!$2:534)/36,0))</f>
        <v>6.5529957417604506E-2</v>
      </c>
      <c r="K498" s="93">
        <f t="shared" si="91"/>
        <v>45822</v>
      </c>
      <c r="L498" s="94">
        <f t="shared" ca="1" si="92"/>
        <v>29</v>
      </c>
      <c r="M498" s="93">
        <f t="shared" ca="1" si="93"/>
        <v>46143</v>
      </c>
      <c r="N498">
        <f t="shared" ca="1" si="87"/>
        <v>2026</v>
      </c>
      <c r="O498">
        <f t="shared" ca="1" si="96"/>
        <v>5</v>
      </c>
      <c r="P498" s="74">
        <f t="shared" si="85"/>
        <v>2851403.3333333335</v>
      </c>
      <c r="Q498" s="74">
        <f t="shared" si="86"/>
        <v>1425701.6666666667</v>
      </c>
      <c r="R498">
        <f t="shared" ca="1" si="94"/>
        <v>0</v>
      </c>
      <c r="S498">
        <f t="shared" ca="1" si="88"/>
        <v>0</v>
      </c>
      <c r="T498">
        <f t="shared" ca="1" si="95"/>
        <v>13</v>
      </c>
      <c r="U498" s="73">
        <f t="shared" ca="1" si="89"/>
        <v>0</v>
      </c>
    </row>
    <row r="499" spans="1:21" x14ac:dyDescent="0.25">
      <c r="A499" s="106" t="str">
        <f t="shared" ca="1" si="90"/>
        <v>General_All Other_2026_6</v>
      </c>
      <c r="B499" cm="1">
        <f t="array" ref="B499">INDEX('Rate Change Impact'!A:A, ROUNDUP(ROWS('Rate Change Impact'!$2:535)/36,0))</f>
        <v>14</v>
      </c>
      <c r="C499" t="str" cm="1">
        <f t="array" ref="C499">INDEX('Rate Change Impact'!B:B, ROUNDUP(ROWS('Rate Change Impact'!$2:535)/36,0))</f>
        <v>General</v>
      </c>
      <c r="D499" t="str" cm="1">
        <f t="array" ref="D499">INDEX('Rate Change Impact'!C:C, ROUNDUP(ROWS('Rate Change Impact'!$2:535)/36,0))</f>
        <v>All Other</v>
      </c>
      <c r="E499" t="str" cm="1">
        <f t="array" ref="E499">INDEX('Rate Change Impact'!D:D, ROUNDUP(ROWS('Rate Change Impact'!$2:535)/36,0))</f>
        <v>CA</v>
      </c>
      <c r="F499" s="107" cm="1">
        <f t="array" ref="F499">INDEX('Rate Change Impact'!E:E, ROUNDUP(ROWS('Rate Change Impact'!$2:535)/36,0))</f>
        <v>45458</v>
      </c>
      <c r="G499" s="81" cm="1">
        <f t="array" ref="G499">INDEX('Rate Change Impact'!F:F, ROUNDUP(ROWS('Rate Change Impact'!$2:535)/36,0))</f>
        <v>522155688</v>
      </c>
      <c r="H499" s="81" cm="1">
        <f t="array" ref="H499">INDEX('Rate Change Impact'!G:G, ROUNDUP(ROWS('Rate Change Impact'!$2:535)/36,0))</f>
        <v>556372528</v>
      </c>
      <c r="I499" s="81" cm="1">
        <f t="array" ref="I499">INDEX('Rate Change Impact'!H:H, ROUNDUP(ROWS('Rate Change Impact'!$2:535)/36,0))</f>
        <v>34216840</v>
      </c>
      <c r="J499" s="95" cm="1">
        <f t="array" ref="J499">INDEX('Rate Change Impact'!I:I, ROUNDUP(ROWS('Rate Change Impact'!$2:535)/36,0))</f>
        <v>6.5529957417604506E-2</v>
      </c>
      <c r="K499" s="93">
        <f t="shared" si="91"/>
        <v>45822</v>
      </c>
      <c r="L499" s="94">
        <f t="shared" ca="1" si="92"/>
        <v>30</v>
      </c>
      <c r="M499" s="93">
        <f t="shared" ca="1" si="93"/>
        <v>46174</v>
      </c>
      <c r="N499">
        <f t="shared" ca="1" si="87"/>
        <v>2026</v>
      </c>
      <c r="O499">
        <f t="shared" ca="1" si="96"/>
        <v>6</v>
      </c>
      <c r="P499" s="74">
        <f t="shared" si="85"/>
        <v>2851403.3333333335</v>
      </c>
      <c r="Q499" s="74">
        <f t="shared" si="86"/>
        <v>1425701.6666666667</v>
      </c>
      <c r="R499">
        <f t="shared" ca="1" si="94"/>
        <v>0</v>
      </c>
      <c r="S499">
        <f t="shared" ca="1" si="88"/>
        <v>0</v>
      </c>
      <c r="T499">
        <f t="shared" ca="1" si="95"/>
        <v>13</v>
      </c>
      <c r="U499" s="73">
        <f t="shared" ca="1" si="89"/>
        <v>0</v>
      </c>
    </row>
    <row r="500" spans="1:21" x14ac:dyDescent="0.25">
      <c r="A500" s="106" t="str">
        <f t="shared" ca="1" si="90"/>
        <v>General_All Other_2026_7</v>
      </c>
      <c r="B500" cm="1">
        <f t="array" ref="B500">INDEX('Rate Change Impact'!A:A, ROUNDUP(ROWS('Rate Change Impact'!$2:536)/36,0))</f>
        <v>14</v>
      </c>
      <c r="C500" t="str" cm="1">
        <f t="array" ref="C500">INDEX('Rate Change Impact'!B:B, ROUNDUP(ROWS('Rate Change Impact'!$2:536)/36,0))</f>
        <v>General</v>
      </c>
      <c r="D500" t="str" cm="1">
        <f t="array" ref="D500">INDEX('Rate Change Impact'!C:C, ROUNDUP(ROWS('Rate Change Impact'!$2:536)/36,0))</f>
        <v>All Other</v>
      </c>
      <c r="E500" t="str" cm="1">
        <f t="array" ref="E500">INDEX('Rate Change Impact'!D:D, ROUNDUP(ROWS('Rate Change Impact'!$2:536)/36,0))</f>
        <v>CA</v>
      </c>
      <c r="F500" s="107" cm="1">
        <f t="array" ref="F500">INDEX('Rate Change Impact'!E:E, ROUNDUP(ROWS('Rate Change Impact'!$2:536)/36,0))</f>
        <v>45458</v>
      </c>
      <c r="G500" s="81" cm="1">
        <f t="array" ref="G500">INDEX('Rate Change Impact'!F:F, ROUNDUP(ROWS('Rate Change Impact'!$2:536)/36,0))</f>
        <v>522155688</v>
      </c>
      <c r="H500" s="81" cm="1">
        <f t="array" ref="H500">INDEX('Rate Change Impact'!G:G, ROUNDUP(ROWS('Rate Change Impact'!$2:536)/36,0))</f>
        <v>556372528</v>
      </c>
      <c r="I500" s="81" cm="1">
        <f t="array" ref="I500">INDEX('Rate Change Impact'!H:H, ROUNDUP(ROWS('Rate Change Impact'!$2:536)/36,0))</f>
        <v>34216840</v>
      </c>
      <c r="J500" s="95" cm="1">
        <f t="array" ref="J500">INDEX('Rate Change Impact'!I:I, ROUNDUP(ROWS('Rate Change Impact'!$2:536)/36,0))</f>
        <v>6.5529957417604506E-2</v>
      </c>
      <c r="K500" s="93">
        <f t="shared" si="91"/>
        <v>45822</v>
      </c>
      <c r="L500" s="94">
        <f t="shared" ca="1" si="92"/>
        <v>31</v>
      </c>
      <c r="M500" s="93">
        <f t="shared" ca="1" si="93"/>
        <v>46204</v>
      </c>
      <c r="N500">
        <f t="shared" ca="1" si="87"/>
        <v>2026</v>
      </c>
      <c r="O500">
        <f t="shared" ca="1" si="96"/>
        <v>7</v>
      </c>
      <c r="P500" s="74">
        <f t="shared" si="85"/>
        <v>2851403.3333333335</v>
      </c>
      <c r="Q500" s="74">
        <f t="shared" si="86"/>
        <v>1425701.6666666667</v>
      </c>
      <c r="R500">
        <f t="shared" ca="1" si="94"/>
        <v>0</v>
      </c>
      <c r="S500">
        <f t="shared" ca="1" si="88"/>
        <v>0</v>
      </c>
      <c r="T500">
        <f t="shared" ca="1" si="95"/>
        <v>13</v>
      </c>
      <c r="U500" s="73">
        <f t="shared" ca="1" si="89"/>
        <v>0</v>
      </c>
    </row>
    <row r="501" spans="1:21" x14ac:dyDescent="0.25">
      <c r="A501" s="106" t="str">
        <f t="shared" ca="1" si="90"/>
        <v>General_All Other_2026_8</v>
      </c>
      <c r="B501" cm="1">
        <f t="array" ref="B501">INDEX('Rate Change Impact'!A:A, ROUNDUP(ROWS('Rate Change Impact'!$2:537)/36,0))</f>
        <v>14</v>
      </c>
      <c r="C501" t="str" cm="1">
        <f t="array" ref="C501">INDEX('Rate Change Impact'!B:B, ROUNDUP(ROWS('Rate Change Impact'!$2:537)/36,0))</f>
        <v>General</v>
      </c>
      <c r="D501" t="str" cm="1">
        <f t="array" ref="D501">INDEX('Rate Change Impact'!C:C, ROUNDUP(ROWS('Rate Change Impact'!$2:537)/36,0))</f>
        <v>All Other</v>
      </c>
      <c r="E501" t="str" cm="1">
        <f t="array" ref="E501">INDEX('Rate Change Impact'!D:D, ROUNDUP(ROWS('Rate Change Impact'!$2:537)/36,0))</f>
        <v>CA</v>
      </c>
      <c r="F501" s="107" cm="1">
        <f t="array" ref="F501">INDEX('Rate Change Impact'!E:E, ROUNDUP(ROWS('Rate Change Impact'!$2:537)/36,0))</f>
        <v>45458</v>
      </c>
      <c r="G501" s="81" cm="1">
        <f t="array" ref="G501">INDEX('Rate Change Impact'!F:F, ROUNDUP(ROWS('Rate Change Impact'!$2:537)/36,0))</f>
        <v>522155688</v>
      </c>
      <c r="H501" s="81" cm="1">
        <f t="array" ref="H501">INDEX('Rate Change Impact'!G:G, ROUNDUP(ROWS('Rate Change Impact'!$2:537)/36,0))</f>
        <v>556372528</v>
      </c>
      <c r="I501" s="81" cm="1">
        <f t="array" ref="I501">INDEX('Rate Change Impact'!H:H, ROUNDUP(ROWS('Rate Change Impact'!$2:537)/36,0))</f>
        <v>34216840</v>
      </c>
      <c r="J501" s="95" cm="1">
        <f t="array" ref="J501">INDEX('Rate Change Impact'!I:I, ROUNDUP(ROWS('Rate Change Impact'!$2:537)/36,0))</f>
        <v>6.5529957417604506E-2</v>
      </c>
      <c r="K501" s="93">
        <f t="shared" si="91"/>
        <v>45822</v>
      </c>
      <c r="L501" s="94">
        <f t="shared" ca="1" si="92"/>
        <v>32</v>
      </c>
      <c r="M501" s="93">
        <f t="shared" ca="1" si="93"/>
        <v>46235</v>
      </c>
      <c r="N501">
        <f t="shared" ca="1" si="87"/>
        <v>2026</v>
      </c>
      <c r="O501">
        <f t="shared" ca="1" si="96"/>
        <v>8</v>
      </c>
      <c r="P501" s="74">
        <f t="shared" si="85"/>
        <v>2851403.3333333335</v>
      </c>
      <c r="Q501" s="74">
        <f t="shared" si="86"/>
        <v>1425701.6666666667</v>
      </c>
      <c r="R501">
        <f t="shared" ca="1" si="94"/>
        <v>0</v>
      </c>
      <c r="S501">
        <f t="shared" ca="1" si="88"/>
        <v>0</v>
      </c>
      <c r="T501">
        <f t="shared" ca="1" si="95"/>
        <v>13</v>
      </c>
      <c r="U501" s="73">
        <f t="shared" ca="1" si="89"/>
        <v>0</v>
      </c>
    </row>
    <row r="502" spans="1:21" x14ac:dyDescent="0.25">
      <c r="A502" s="106" t="str">
        <f t="shared" ca="1" si="90"/>
        <v>General_All Other_2026_9</v>
      </c>
      <c r="B502" cm="1">
        <f t="array" ref="B502">INDEX('Rate Change Impact'!A:A, ROUNDUP(ROWS('Rate Change Impact'!$2:538)/36,0))</f>
        <v>14</v>
      </c>
      <c r="C502" t="str" cm="1">
        <f t="array" ref="C502">INDEX('Rate Change Impact'!B:B, ROUNDUP(ROWS('Rate Change Impact'!$2:538)/36,0))</f>
        <v>General</v>
      </c>
      <c r="D502" t="str" cm="1">
        <f t="array" ref="D502">INDEX('Rate Change Impact'!C:C, ROUNDUP(ROWS('Rate Change Impact'!$2:538)/36,0))</f>
        <v>All Other</v>
      </c>
      <c r="E502" t="str" cm="1">
        <f t="array" ref="E502">INDEX('Rate Change Impact'!D:D, ROUNDUP(ROWS('Rate Change Impact'!$2:538)/36,0))</f>
        <v>CA</v>
      </c>
      <c r="F502" s="107" cm="1">
        <f t="array" ref="F502">INDEX('Rate Change Impact'!E:E, ROUNDUP(ROWS('Rate Change Impact'!$2:538)/36,0))</f>
        <v>45458</v>
      </c>
      <c r="G502" s="81" cm="1">
        <f t="array" ref="G502">INDEX('Rate Change Impact'!F:F, ROUNDUP(ROWS('Rate Change Impact'!$2:538)/36,0))</f>
        <v>522155688</v>
      </c>
      <c r="H502" s="81" cm="1">
        <f t="array" ref="H502">INDEX('Rate Change Impact'!G:G, ROUNDUP(ROWS('Rate Change Impact'!$2:538)/36,0))</f>
        <v>556372528</v>
      </c>
      <c r="I502" s="81" cm="1">
        <f t="array" ref="I502">INDEX('Rate Change Impact'!H:H, ROUNDUP(ROWS('Rate Change Impact'!$2:538)/36,0))</f>
        <v>34216840</v>
      </c>
      <c r="J502" s="95" cm="1">
        <f t="array" ref="J502">INDEX('Rate Change Impact'!I:I, ROUNDUP(ROWS('Rate Change Impact'!$2:538)/36,0))</f>
        <v>6.5529957417604506E-2</v>
      </c>
      <c r="K502" s="93">
        <f t="shared" si="91"/>
        <v>45822</v>
      </c>
      <c r="L502" s="94">
        <f t="shared" ca="1" si="92"/>
        <v>33</v>
      </c>
      <c r="M502" s="93">
        <f t="shared" ca="1" si="93"/>
        <v>46266</v>
      </c>
      <c r="N502">
        <f t="shared" ca="1" si="87"/>
        <v>2026</v>
      </c>
      <c r="O502">
        <f t="shared" ca="1" si="96"/>
        <v>9</v>
      </c>
      <c r="P502" s="74">
        <f t="shared" si="85"/>
        <v>2851403.3333333335</v>
      </c>
      <c r="Q502" s="74">
        <f t="shared" si="86"/>
        <v>1425701.6666666667</v>
      </c>
      <c r="R502">
        <f t="shared" ca="1" si="94"/>
        <v>0</v>
      </c>
      <c r="S502">
        <f t="shared" ca="1" si="88"/>
        <v>0</v>
      </c>
      <c r="T502">
        <f t="shared" ca="1" si="95"/>
        <v>13</v>
      </c>
      <c r="U502" s="73">
        <f t="shared" ca="1" si="89"/>
        <v>0</v>
      </c>
    </row>
    <row r="503" spans="1:21" x14ac:dyDescent="0.25">
      <c r="A503" s="106" t="str">
        <f t="shared" ca="1" si="90"/>
        <v>General_All Other_2026_10</v>
      </c>
      <c r="B503" cm="1">
        <f t="array" ref="B503">INDEX('Rate Change Impact'!A:A, ROUNDUP(ROWS('Rate Change Impact'!$2:539)/36,0))</f>
        <v>14</v>
      </c>
      <c r="C503" t="str" cm="1">
        <f t="array" ref="C503">INDEX('Rate Change Impact'!B:B, ROUNDUP(ROWS('Rate Change Impact'!$2:539)/36,0))</f>
        <v>General</v>
      </c>
      <c r="D503" t="str" cm="1">
        <f t="array" ref="D503">INDEX('Rate Change Impact'!C:C, ROUNDUP(ROWS('Rate Change Impact'!$2:539)/36,0))</f>
        <v>All Other</v>
      </c>
      <c r="E503" t="str" cm="1">
        <f t="array" ref="E503">INDEX('Rate Change Impact'!D:D, ROUNDUP(ROWS('Rate Change Impact'!$2:539)/36,0))</f>
        <v>CA</v>
      </c>
      <c r="F503" s="107" cm="1">
        <f t="array" ref="F503">INDEX('Rate Change Impact'!E:E, ROUNDUP(ROWS('Rate Change Impact'!$2:539)/36,0))</f>
        <v>45458</v>
      </c>
      <c r="G503" s="81" cm="1">
        <f t="array" ref="G503">INDEX('Rate Change Impact'!F:F, ROUNDUP(ROWS('Rate Change Impact'!$2:539)/36,0))</f>
        <v>522155688</v>
      </c>
      <c r="H503" s="81" cm="1">
        <f t="array" ref="H503">INDEX('Rate Change Impact'!G:G, ROUNDUP(ROWS('Rate Change Impact'!$2:539)/36,0))</f>
        <v>556372528</v>
      </c>
      <c r="I503" s="81" cm="1">
        <f t="array" ref="I503">INDEX('Rate Change Impact'!H:H, ROUNDUP(ROWS('Rate Change Impact'!$2:539)/36,0))</f>
        <v>34216840</v>
      </c>
      <c r="J503" s="95" cm="1">
        <f t="array" ref="J503">INDEX('Rate Change Impact'!I:I, ROUNDUP(ROWS('Rate Change Impact'!$2:539)/36,0))</f>
        <v>6.5529957417604506E-2</v>
      </c>
      <c r="K503" s="93">
        <f t="shared" si="91"/>
        <v>45822</v>
      </c>
      <c r="L503" s="94">
        <f t="shared" ca="1" si="92"/>
        <v>34</v>
      </c>
      <c r="M503" s="93">
        <f t="shared" ca="1" si="93"/>
        <v>46296</v>
      </c>
      <c r="N503">
        <f t="shared" ca="1" si="87"/>
        <v>2026</v>
      </c>
      <c r="O503">
        <f t="shared" ca="1" si="96"/>
        <v>10</v>
      </c>
      <c r="P503" s="74">
        <f t="shared" si="85"/>
        <v>2851403.3333333335</v>
      </c>
      <c r="Q503" s="74">
        <f t="shared" si="86"/>
        <v>1425701.6666666667</v>
      </c>
      <c r="R503">
        <f t="shared" ca="1" si="94"/>
        <v>0</v>
      </c>
      <c r="S503">
        <f t="shared" ca="1" si="88"/>
        <v>0</v>
      </c>
      <c r="T503">
        <f t="shared" ca="1" si="95"/>
        <v>13</v>
      </c>
      <c r="U503" s="73">
        <f t="shared" ca="1" si="89"/>
        <v>0</v>
      </c>
    </row>
    <row r="504" spans="1:21" x14ac:dyDescent="0.25">
      <c r="A504" s="106" t="str">
        <f t="shared" ca="1" si="90"/>
        <v>General_All Other_2026_11</v>
      </c>
      <c r="B504" cm="1">
        <f t="array" ref="B504">INDEX('Rate Change Impact'!A:A, ROUNDUP(ROWS('Rate Change Impact'!$2:540)/36,0))</f>
        <v>14</v>
      </c>
      <c r="C504" t="str" cm="1">
        <f t="array" ref="C504">INDEX('Rate Change Impact'!B:B, ROUNDUP(ROWS('Rate Change Impact'!$2:540)/36,0))</f>
        <v>General</v>
      </c>
      <c r="D504" t="str" cm="1">
        <f t="array" ref="D504">INDEX('Rate Change Impact'!C:C, ROUNDUP(ROWS('Rate Change Impact'!$2:540)/36,0))</f>
        <v>All Other</v>
      </c>
      <c r="E504" t="str" cm="1">
        <f t="array" ref="E504">INDEX('Rate Change Impact'!D:D, ROUNDUP(ROWS('Rate Change Impact'!$2:540)/36,0))</f>
        <v>CA</v>
      </c>
      <c r="F504" s="107" cm="1">
        <f t="array" ref="F504">INDEX('Rate Change Impact'!E:E, ROUNDUP(ROWS('Rate Change Impact'!$2:540)/36,0))</f>
        <v>45458</v>
      </c>
      <c r="G504" s="81" cm="1">
        <f t="array" ref="G504">INDEX('Rate Change Impact'!F:F, ROUNDUP(ROWS('Rate Change Impact'!$2:540)/36,0))</f>
        <v>522155688</v>
      </c>
      <c r="H504" s="81" cm="1">
        <f t="array" ref="H504">INDEX('Rate Change Impact'!G:G, ROUNDUP(ROWS('Rate Change Impact'!$2:540)/36,0))</f>
        <v>556372528</v>
      </c>
      <c r="I504" s="81" cm="1">
        <f t="array" ref="I504">INDEX('Rate Change Impact'!H:H, ROUNDUP(ROWS('Rate Change Impact'!$2:540)/36,0))</f>
        <v>34216840</v>
      </c>
      <c r="J504" s="95" cm="1">
        <f t="array" ref="J504">INDEX('Rate Change Impact'!I:I, ROUNDUP(ROWS('Rate Change Impact'!$2:540)/36,0))</f>
        <v>6.5529957417604506E-2</v>
      </c>
      <c r="K504" s="93">
        <f t="shared" si="91"/>
        <v>45822</v>
      </c>
      <c r="L504" s="94">
        <f t="shared" ca="1" si="92"/>
        <v>35</v>
      </c>
      <c r="M504" s="93">
        <f t="shared" ca="1" si="93"/>
        <v>46327</v>
      </c>
      <c r="N504">
        <f t="shared" ca="1" si="87"/>
        <v>2026</v>
      </c>
      <c r="O504">
        <f t="shared" ca="1" si="96"/>
        <v>11</v>
      </c>
      <c r="P504" s="74">
        <f t="shared" si="85"/>
        <v>2851403.3333333335</v>
      </c>
      <c r="Q504" s="74">
        <f t="shared" si="86"/>
        <v>1425701.6666666667</v>
      </c>
      <c r="R504">
        <f t="shared" ca="1" si="94"/>
        <v>0</v>
      </c>
      <c r="S504">
        <f t="shared" ca="1" si="88"/>
        <v>0</v>
      </c>
      <c r="T504">
        <f t="shared" ca="1" si="95"/>
        <v>13</v>
      </c>
      <c r="U504" s="73">
        <f t="shared" ca="1" si="89"/>
        <v>0</v>
      </c>
    </row>
    <row r="505" spans="1:21" x14ac:dyDescent="0.25">
      <c r="A505" s="106" t="str">
        <f t="shared" ca="1" si="90"/>
        <v>General_All Other_2026_12</v>
      </c>
      <c r="B505" cm="1">
        <f t="array" ref="B505">INDEX('Rate Change Impact'!A:A, ROUNDUP(ROWS('Rate Change Impact'!$2:541)/36,0))</f>
        <v>14</v>
      </c>
      <c r="C505" t="str" cm="1">
        <f t="array" ref="C505">INDEX('Rate Change Impact'!B:B, ROUNDUP(ROWS('Rate Change Impact'!$2:541)/36,0))</f>
        <v>General</v>
      </c>
      <c r="D505" t="str" cm="1">
        <f t="array" ref="D505">INDEX('Rate Change Impact'!C:C, ROUNDUP(ROWS('Rate Change Impact'!$2:541)/36,0))</f>
        <v>All Other</v>
      </c>
      <c r="E505" t="str" cm="1">
        <f t="array" ref="E505">INDEX('Rate Change Impact'!D:D, ROUNDUP(ROWS('Rate Change Impact'!$2:541)/36,0))</f>
        <v>CA</v>
      </c>
      <c r="F505" s="107" cm="1">
        <f t="array" ref="F505">INDEX('Rate Change Impact'!E:E, ROUNDUP(ROWS('Rate Change Impact'!$2:541)/36,0))</f>
        <v>45458</v>
      </c>
      <c r="G505" s="81" cm="1">
        <f t="array" ref="G505">INDEX('Rate Change Impact'!F:F, ROUNDUP(ROWS('Rate Change Impact'!$2:541)/36,0))</f>
        <v>522155688</v>
      </c>
      <c r="H505" s="81" cm="1">
        <f t="array" ref="H505">INDEX('Rate Change Impact'!G:G, ROUNDUP(ROWS('Rate Change Impact'!$2:541)/36,0))</f>
        <v>556372528</v>
      </c>
      <c r="I505" s="81" cm="1">
        <f t="array" ref="I505">INDEX('Rate Change Impact'!H:H, ROUNDUP(ROWS('Rate Change Impact'!$2:541)/36,0))</f>
        <v>34216840</v>
      </c>
      <c r="J505" s="95" cm="1">
        <f t="array" ref="J505">INDEX('Rate Change Impact'!I:I, ROUNDUP(ROWS('Rate Change Impact'!$2:541)/36,0))</f>
        <v>6.5529957417604506E-2</v>
      </c>
      <c r="K505" s="93">
        <f t="shared" si="91"/>
        <v>45822</v>
      </c>
      <c r="L505" s="94">
        <f t="shared" ca="1" si="92"/>
        <v>36</v>
      </c>
      <c r="M505" s="93">
        <f t="shared" ca="1" si="93"/>
        <v>46357</v>
      </c>
      <c r="N505">
        <f t="shared" ca="1" si="87"/>
        <v>2026</v>
      </c>
      <c r="O505">
        <f t="shared" ca="1" si="96"/>
        <v>12</v>
      </c>
      <c r="P505" s="74">
        <f t="shared" ref="P505:P568" si="97">I505/12</f>
        <v>2851403.3333333335</v>
      </c>
      <c r="Q505" s="74">
        <f t="shared" ref="Q505:Q568" si="98">I505/24</f>
        <v>1425701.6666666667</v>
      </c>
      <c r="R505">
        <f t="shared" ca="1" si="94"/>
        <v>0</v>
      </c>
      <c r="S505">
        <f t="shared" ca="1" si="88"/>
        <v>0</v>
      </c>
      <c r="T505">
        <f t="shared" ca="1" si="95"/>
        <v>13</v>
      </c>
      <c r="U505" s="73">
        <f t="shared" ca="1" si="89"/>
        <v>0</v>
      </c>
    </row>
    <row r="506" spans="1:21" x14ac:dyDescent="0.25">
      <c r="A506" s="106" t="str">
        <f t="shared" ca="1" si="90"/>
        <v>General_All Other_2024_1</v>
      </c>
      <c r="B506" cm="1">
        <f t="array" ref="B506">INDEX('Rate Change Impact'!A:A, ROUNDUP(ROWS('Rate Change Impact'!$2:542)/36,0))</f>
        <v>15</v>
      </c>
      <c r="C506" t="str" cm="1">
        <f t="array" ref="C506">INDEX('Rate Change Impact'!B:B, ROUNDUP(ROWS('Rate Change Impact'!$2:542)/36,0))</f>
        <v>General</v>
      </c>
      <c r="D506" t="str" cm="1">
        <f t="array" ref="D506">INDEX('Rate Change Impact'!C:C, ROUNDUP(ROWS('Rate Change Impact'!$2:542)/36,0))</f>
        <v>All Other</v>
      </c>
      <c r="E506" t="str" cm="1">
        <f t="array" ref="E506">INDEX('Rate Change Impact'!D:D, ROUNDUP(ROWS('Rate Change Impact'!$2:542)/36,0))</f>
        <v>CA</v>
      </c>
      <c r="F506" s="107" cm="1">
        <f t="array" ref="F506">INDEX('Rate Change Impact'!E:E, ROUNDUP(ROWS('Rate Change Impact'!$2:542)/36,0))</f>
        <v>45474</v>
      </c>
      <c r="G506" s="81" cm="1">
        <f t="array" ref="G506">INDEX('Rate Change Impact'!F:F, ROUNDUP(ROWS('Rate Change Impact'!$2:542)/36,0))</f>
        <v>39809426</v>
      </c>
      <c r="H506" s="81" cm="1">
        <f t="array" ref="H506">INDEX('Rate Change Impact'!G:G, ROUNDUP(ROWS('Rate Change Impact'!$2:542)/36,0))</f>
        <v>49742557</v>
      </c>
      <c r="I506" s="81" cm="1">
        <f t="array" ref="I506">INDEX('Rate Change Impact'!H:H, ROUNDUP(ROWS('Rate Change Impact'!$2:542)/36,0))</f>
        <v>9933131</v>
      </c>
      <c r="J506" s="95" cm="1">
        <f t="array" ref="J506">INDEX('Rate Change Impact'!I:I, ROUNDUP(ROWS('Rate Change Impact'!$2:542)/36,0))</f>
        <v>0.24951706161249401</v>
      </c>
      <c r="K506" s="93">
        <f t="shared" si="91"/>
        <v>45838</v>
      </c>
      <c r="L506" s="94">
        <f t="shared" ca="1" si="92"/>
        <v>1</v>
      </c>
      <c r="M506" s="93">
        <f t="shared" ca="1" si="93"/>
        <v>45292</v>
      </c>
      <c r="N506">
        <f t="shared" ref="N506:N569" ca="1" si="99">YEAR(M506)</f>
        <v>2024</v>
      </c>
      <c r="O506">
        <f t="shared" ca="1" si="96"/>
        <v>1</v>
      </c>
      <c r="P506" s="74">
        <f t="shared" si="97"/>
        <v>827760.91666666663</v>
      </c>
      <c r="Q506" s="74">
        <f t="shared" si="98"/>
        <v>413880.45833333331</v>
      </c>
      <c r="R506">
        <f t="shared" ca="1" si="94"/>
        <v>0</v>
      </c>
      <c r="S506">
        <f t="shared" ref="S506:S569" ca="1" si="100">IF(R506=0,0,R506+S505)</f>
        <v>0</v>
      </c>
      <c r="T506">
        <f t="shared" ca="1" si="95"/>
        <v>12</v>
      </c>
      <c r="U506" s="73">
        <f t="shared" ref="U506:U569" ca="1" si="101">IF(S506=0,0,IF(AND(T506=13,OR(S506=1,S506=13)),Q506,P506))</f>
        <v>0</v>
      </c>
    </row>
    <row r="507" spans="1:21" x14ac:dyDescent="0.25">
      <c r="A507" s="106" t="str">
        <f t="shared" ca="1" si="90"/>
        <v>General_All Other_2024_2</v>
      </c>
      <c r="B507" cm="1">
        <f t="array" ref="B507">INDEX('Rate Change Impact'!A:A, ROUNDUP(ROWS('Rate Change Impact'!$2:543)/36,0))</f>
        <v>15</v>
      </c>
      <c r="C507" t="str" cm="1">
        <f t="array" ref="C507">INDEX('Rate Change Impact'!B:B, ROUNDUP(ROWS('Rate Change Impact'!$2:543)/36,0))</f>
        <v>General</v>
      </c>
      <c r="D507" t="str" cm="1">
        <f t="array" ref="D507">INDEX('Rate Change Impact'!C:C, ROUNDUP(ROWS('Rate Change Impact'!$2:543)/36,0))</f>
        <v>All Other</v>
      </c>
      <c r="E507" t="str" cm="1">
        <f t="array" ref="E507">INDEX('Rate Change Impact'!D:D, ROUNDUP(ROWS('Rate Change Impact'!$2:543)/36,0))</f>
        <v>CA</v>
      </c>
      <c r="F507" s="107" cm="1">
        <f t="array" ref="F507">INDEX('Rate Change Impact'!E:E, ROUNDUP(ROWS('Rate Change Impact'!$2:543)/36,0))</f>
        <v>45474</v>
      </c>
      <c r="G507" s="81" cm="1">
        <f t="array" ref="G507">INDEX('Rate Change Impact'!F:F, ROUNDUP(ROWS('Rate Change Impact'!$2:543)/36,0))</f>
        <v>39809426</v>
      </c>
      <c r="H507" s="81" cm="1">
        <f t="array" ref="H507">INDEX('Rate Change Impact'!G:G, ROUNDUP(ROWS('Rate Change Impact'!$2:543)/36,0))</f>
        <v>49742557</v>
      </c>
      <c r="I507" s="81" cm="1">
        <f t="array" ref="I507">INDEX('Rate Change Impact'!H:H, ROUNDUP(ROWS('Rate Change Impact'!$2:543)/36,0))</f>
        <v>9933131</v>
      </c>
      <c r="J507" s="95" cm="1">
        <f t="array" ref="J507">INDEX('Rate Change Impact'!I:I, ROUNDUP(ROWS('Rate Change Impact'!$2:543)/36,0))</f>
        <v>0.24951706161249401</v>
      </c>
      <c r="K507" s="93">
        <f t="shared" si="91"/>
        <v>45838</v>
      </c>
      <c r="L507" s="94">
        <f t="shared" ca="1" si="92"/>
        <v>2</v>
      </c>
      <c r="M507" s="93">
        <f t="shared" ca="1" si="93"/>
        <v>45323</v>
      </c>
      <c r="N507">
        <f t="shared" ca="1" si="99"/>
        <v>2024</v>
      </c>
      <c r="O507">
        <f t="shared" ca="1" si="96"/>
        <v>2</v>
      </c>
      <c r="P507" s="74">
        <f t="shared" si="97"/>
        <v>827760.91666666663</v>
      </c>
      <c r="Q507" s="74">
        <f t="shared" si="98"/>
        <v>413880.45833333331</v>
      </c>
      <c r="R507">
        <f t="shared" ca="1" si="94"/>
        <v>0</v>
      </c>
      <c r="S507">
        <f t="shared" ca="1" si="100"/>
        <v>0</v>
      </c>
      <c r="T507">
        <f t="shared" ca="1" si="95"/>
        <v>12</v>
      </c>
      <c r="U507" s="73">
        <f t="shared" ca="1" si="101"/>
        <v>0</v>
      </c>
    </row>
    <row r="508" spans="1:21" x14ac:dyDescent="0.25">
      <c r="A508" s="106" t="str">
        <f t="shared" ca="1" si="90"/>
        <v>General_All Other_2024_3</v>
      </c>
      <c r="B508" cm="1">
        <f t="array" ref="B508">INDEX('Rate Change Impact'!A:A, ROUNDUP(ROWS('Rate Change Impact'!$2:544)/36,0))</f>
        <v>15</v>
      </c>
      <c r="C508" t="str" cm="1">
        <f t="array" ref="C508">INDEX('Rate Change Impact'!B:B, ROUNDUP(ROWS('Rate Change Impact'!$2:544)/36,0))</f>
        <v>General</v>
      </c>
      <c r="D508" t="str" cm="1">
        <f t="array" ref="D508">INDEX('Rate Change Impact'!C:C, ROUNDUP(ROWS('Rate Change Impact'!$2:544)/36,0))</f>
        <v>All Other</v>
      </c>
      <c r="E508" t="str" cm="1">
        <f t="array" ref="E508">INDEX('Rate Change Impact'!D:D, ROUNDUP(ROWS('Rate Change Impact'!$2:544)/36,0))</f>
        <v>CA</v>
      </c>
      <c r="F508" s="107" cm="1">
        <f t="array" ref="F508">INDEX('Rate Change Impact'!E:E, ROUNDUP(ROWS('Rate Change Impact'!$2:544)/36,0))</f>
        <v>45474</v>
      </c>
      <c r="G508" s="81" cm="1">
        <f t="array" ref="G508">INDEX('Rate Change Impact'!F:F, ROUNDUP(ROWS('Rate Change Impact'!$2:544)/36,0))</f>
        <v>39809426</v>
      </c>
      <c r="H508" s="81" cm="1">
        <f t="array" ref="H508">INDEX('Rate Change Impact'!G:G, ROUNDUP(ROWS('Rate Change Impact'!$2:544)/36,0))</f>
        <v>49742557</v>
      </c>
      <c r="I508" s="81" cm="1">
        <f t="array" ref="I508">INDEX('Rate Change Impact'!H:H, ROUNDUP(ROWS('Rate Change Impact'!$2:544)/36,0))</f>
        <v>9933131</v>
      </c>
      <c r="J508" s="95" cm="1">
        <f t="array" ref="J508">INDEX('Rate Change Impact'!I:I, ROUNDUP(ROWS('Rate Change Impact'!$2:544)/36,0))</f>
        <v>0.24951706161249401</v>
      </c>
      <c r="K508" s="93">
        <f t="shared" si="91"/>
        <v>45838</v>
      </c>
      <c r="L508" s="94">
        <f t="shared" ca="1" si="92"/>
        <v>3</v>
      </c>
      <c r="M508" s="93">
        <f t="shared" ca="1" si="93"/>
        <v>45352</v>
      </c>
      <c r="N508">
        <f t="shared" ca="1" si="99"/>
        <v>2024</v>
      </c>
      <c r="O508">
        <f t="shared" ca="1" si="96"/>
        <v>3</v>
      </c>
      <c r="P508" s="74">
        <f t="shared" si="97"/>
        <v>827760.91666666663</v>
      </c>
      <c r="Q508" s="74">
        <f t="shared" si="98"/>
        <v>413880.45833333331</v>
      </c>
      <c r="R508">
        <f t="shared" ca="1" si="94"/>
        <v>0</v>
      </c>
      <c r="S508">
        <f t="shared" ca="1" si="100"/>
        <v>0</v>
      </c>
      <c r="T508">
        <f t="shared" ca="1" si="95"/>
        <v>12</v>
      </c>
      <c r="U508" s="73">
        <f t="shared" ca="1" si="101"/>
        <v>0</v>
      </c>
    </row>
    <row r="509" spans="1:21" x14ac:dyDescent="0.25">
      <c r="A509" s="106" t="str">
        <f t="shared" ca="1" si="90"/>
        <v>General_All Other_2024_4</v>
      </c>
      <c r="B509" cm="1">
        <f t="array" ref="B509">INDEX('Rate Change Impact'!A:A, ROUNDUP(ROWS('Rate Change Impact'!$2:545)/36,0))</f>
        <v>15</v>
      </c>
      <c r="C509" t="str" cm="1">
        <f t="array" ref="C509">INDEX('Rate Change Impact'!B:B, ROUNDUP(ROWS('Rate Change Impact'!$2:545)/36,0))</f>
        <v>General</v>
      </c>
      <c r="D509" t="str" cm="1">
        <f t="array" ref="D509">INDEX('Rate Change Impact'!C:C, ROUNDUP(ROWS('Rate Change Impact'!$2:545)/36,0))</f>
        <v>All Other</v>
      </c>
      <c r="E509" t="str" cm="1">
        <f t="array" ref="E509">INDEX('Rate Change Impact'!D:D, ROUNDUP(ROWS('Rate Change Impact'!$2:545)/36,0))</f>
        <v>CA</v>
      </c>
      <c r="F509" s="107" cm="1">
        <f t="array" ref="F509">INDEX('Rate Change Impact'!E:E, ROUNDUP(ROWS('Rate Change Impact'!$2:545)/36,0))</f>
        <v>45474</v>
      </c>
      <c r="G509" s="81" cm="1">
        <f t="array" ref="G509">INDEX('Rate Change Impact'!F:F, ROUNDUP(ROWS('Rate Change Impact'!$2:545)/36,0))</f>
        <v>39809426</v>
      </c>
      <c r="H509" s="81" cm="1">
        <f t="array" ref="H509">INDEX('Rate Change Impact'!G:G, ROUNDUP(ROWS('Rate Change Impact'!$2:545)/36,0))</f>
        <v>49742557</v>
      </c>
      <c r="I509" s="81" cm="1">
        <f t="array" ref="I509">INDEX('Rate Change Impact'!H:H, ROUNDUP(ROWS('Rate Change Impact'!$2:545)/36,0))</f>
        <v>9933131</v>
      </c>
      <c r="J509" s="95" cm="1">
        <f t="array" ref="J509">INDEX('Rate Change Impact'!I:I, ROUNDUP(ROWS('Rate Change Impact'!$2:545)/36,0))</f>
        <v>0.24951706161249401</v>
      </c>
      <c r="K509" s="93">
        <f t="shared" si="91"/>
        <v>45838</v>
      </c>
      <c r="L509" s="94">
        <f t="shared" ca="1" si="92"/>
        <v>4</v>
      </c>
      <c r="M509" s="93">
        <f t="shared" ca="1" si="93"/>
        <v>45383</v>
      </c>
      <c r="N509">
        <f t="shared" ca="1" si="99"/>
        <v>2024</v>
      </c>
      <c r="O509">
        <f t="shared" ca="1" si="96"/>
        <v>4</v>
      </c>
      <c r="P509" s="74">
        <f t="shared" si="97"/>
        <v>827760.91666666663</v>
      </c>
      <c r="Q509" s="74">
        <f t="shared" si="98"/>
        <v>413880.45833333331</v>
      </c>
      <c r="R509">
        <f t="shared" ca="1" si="94"/>
        <v>0</v>
      </c>
      <c r="S509">
        <f t="shared" ca="1" si="100"/>
        <v>0</v>
      </c>
      <c r="T509">
        <f t="shared" ca="1" si="95"/>
        <v>12</v>
      </c>
      <c r="U509" s="73">
        <f t="shared" ca="1" si="101"/>
        <v>0</v>
      </c>
    </row>
    <row r="510" spans="1:21" x14ac:dyDescent="0.25">
      <c r="A510" s="106" t="str">
        <f t="shared" ca="1" si="90"/>
        <v>General_All Other_2024_5</v>
      </c>
      <c r="B510" cm="1">
        <f t="array" ref="B510">INDEX('Rate Change Impact'!A:A, ROUNDUP(ROWS('Rate Change Impact'!$2:546)/36,0))</f>
        <v>15</v>
      </c>
      <c r="C510" t="str" cm="1">
        <f t="array" ref="C510">INDEX('Rate Change Impact'!B:B, ROUNDUP(ROWS('Rate Change Impact'!$2:546)/36,0))</f>
        <v>General</v>
      </c>
      <c r="D510" t="str" cm="1">
        <f t="array" ref="D510">INDEX('Rate Change Impact'!C:C, ROUNDUP(ROWS('Rate Change Impact'!$2:546)/36,0))</f>
        <v>All Other</v>
      </c>
      <c r="E510" t="str" cm="1">
        <f t="array" ref="E510">INDEX('Rate Change Impact'!D:D, ROUNDUP(ROWS('Rate Change Impact'!$2:546)/36,0))</f>
        <v>CA</v>
      </c>
      <c r="F510" s="107" cm="1">
        <f t="array" ref="F510">INDEX('Rate Change Impact'!E:E, ROUNDUP(ROWS('Rate Change Impact'!$2:546)/36,0))</f>
        <v>45474</v>
      </c>
      <c r="G510" s="81" cm="1">
        <f t="array" ref="G510">INDEX('Rate Change Impact'!F:F, ROUNDUP(ROWS('Rate Change Impact'!$2:546)/36,0))</f>
        <v>39809426</v>
      </c>
      <c r="H510" s="81" cm="1">
        <f t="array" ref="H510">INDEX('Rate Change Impact'!G:G, ROUNDUP(ROWS('Rate Change Impact'!$2:546)/36,0))</f>
        <v>49742557</v>
      </c>
      <c r="I510" s="81" cm="1">
        <f t="array" ref="I510">INDEX('Rate Change Impact'!H:H, ROUNDUP(ROWS('Rate Change Impact'!$2:546)/36,0))</f>
        <v>9933131</v>
      </c>
      <c r="J510" s="95" cm="1">
        <f t="array" ref="J510">INDEX('Rate Change Impact'!I:I, ROUNDUP(ROWS('Rate Change Impact'!$2:546)/36,0))</f>
        <v>0.24951706161249401</v>
      </c>
      <c r="K510" s="93">
        <f t="shared" si="91"/>
        <v>45838</v>
      </c>
      <c r="L510" s="94">
        <f t="shared" ca="1" si="92"/>
        <v>5</v>
      </c>
      <c r="M510" s="93">
        <f t="shared" ca="1" si="93"/>
        <v>45413</v>
      </c>
      <c r="N510">
        <f t="shared" ca="1" si="99"/>
        <v>2024</v>
      </c>
      <c r="O510">
        <f t="shared" ca="1" si="96"/>
        <v>5</v>
      </c>
      <c r="P510" s="74">
        <f t="shared" si="97"/>
        <v>827760.91666666663</v>
      </c>
      <c r="Q510" s="74">
        <f t="shared" si="98"/>
        <v>413880.45833333331</v>
      </c>
      <c r="R510">
        <f t="shared" ca="1" si="94"/>
        <v>0</v>
      </c>
      <c r="S510">
        <f t="shared" ca="1" si="100"/>
        <v>0</v>
      </c>
      <c r="T510">
        <f t="shared" ca="1" si="95"/>
        <v>12</v>
      </c>
      <c r="U510" s="73">
        <f t="shared" ca="1" si="101"/>
        <v>0</v>
      </c>
    </row>
    <row r="511" spans="1:21" x14ac:dyDescent="0.25">
      <c r="A511" s="106" t="str">
        <f t="shared" ca="1" si="90"/>
        <v>General_All Other_2024_6</v>
      </c>
      <c r="B511" cm="1">
        <f t="array" ref="B511">INDEX('Rate Change Impact'!A:A, ROUNDUP(ROWS('Rate Change Impact'!$2:547)/36,0))</f>
        <v>15</v>
      </c>
      <c r="C511" t="str" cm="1">
        <f t="array" ref="C511">INDEX('Rate Change Impact'!B:B, ROUNDUP(ROWS('Rate Change Impact'!$2:547)/36,0))</f>
        <v>General</v>
      </c>
      <c r="D511" t="str" cm="1">
        <f t="array" ref="D511">INDEX('Rate Change Impact'!C:C, ROUNDUP(ROWS('Rate Change Impact'!$2:547)/36,0))</f>
        <v>All Other</v>
      </c>
      <c r="E511" t="str" cm="1">
        <f t="array" ref="E511">INDEX('Rate Change Impact'!D:D, ROUNDUP(ROWS('Rate Change Impact'!$2:547)/36,0))</f>
        <v>CA</v>
      </c>
      <c r="F511" s="107" cm="1">
        <f t="array" ref="F511">INDEX('Rate Change Impact'!E:E, ROUNDUP(ROWS('Rate Change Impact'!$2:547)/36,0))</f>
        <v>45474</v>
      </c>
      <c r="G511" s="81" cm="1">
        <f t="array" ref="G511">INDEX('Rate Change Impact'!F:F, ROUNDUP(ROWS('Rate Change Impact'!$2:547)/36,0))</f>
        <v>39809426</v>
      </c>
      <c r="H511" s="81" cm="1">
        <f t="array" ref="H511">INDEX('Rate Change Impact'!G:G, ROUNDUP(ROWS('Rate Change Impact'!$2:547)/36,0))</f>
        <v>49742557</v>
      </c>
      <c r="I511" s="81" cm="1">
        <f t="array" ref="I511">INDEX('Rate Change Impact'!H:H, ROUNDUP(ROWS('Rate Change Impact'!$2:547)/36,0))</f>
        <v>9933131</v>
      </c>
      <c r="J511" s="95" cm="1">
        <f t="array" ref="J511">INDEX('Rate Change Impact'!I:I, ROUNDUP(ROWS('Rate Change Impact'!$2:547)/36,0))</f>
        <v>0.24951706161249401</v>
      </c>
      <c r="K511" s="93">
        <f t="shared" si="91"/>
        <v>45838</v>
      </c>
      <c r="L511" s="94">
        <f t="shared" ca="1" si="92"/>
        <v>6</v>
      </c>
      <c r="M511" s="93">
        <f t="shared" ca="1" si="93"/>
        <v>45444</v>
      </c>
      <c r="N511">
        <f t="shared" ca="1" si="99"/>
        <v>2024</v>
      </c>
      <c r="O511">
        <f t="shared" ca="1" si="96"/>
        <v>6</v>
      </c>
      <c r="P511" s="74">
        <f t="shared" si="97"/>
        <v>827760.91666666663</v>
      </c>
      <c r="Q511" s="74">
        <f t="shared" si="98"/>
        <v>413880.45833333331</v>
      </c>
      <c r="R511">
        <f t="shared" ca="1" si="94"/>
        <v>0</v>
      </c>
      <c r="S511">
        <f t="shared" ca="1" si="100"/>
        <v>0</v>
      </c>
      <c r="T511">
        <f t="shared" ca="1" si="95"/>
        <v>12</v>
      </c>
      <c r="U511" s="73">
        <f t="shared" ca="1" si="101"/>
        <v>0</v>
      </c>
    </row>
    <row r="512" spans="1:21" x14ac:dyDescent="0.25">
      <c r="A512" s="106" t="str">
        <f t="shared" ca="1" si="90"/>
        <v>General_All Other_2024_7</v>
      </c>
      <c r="B512" cm="1">
        <f t="array" ref="B512">INDEX('Rate Change Impact'!A:A, ROUNDUP(ROWS('Rate Change Impact'!$2:548)/36,0))</f>
        <v>15</v>
      </c>
      <c r="C512" t="str" cm="1">
        <f t="array" ref="C512">INDEX('Rate Change Impact'!B:B, ROUNDUP(ROWS('Rate Change Impact'!$2:548)/36,0))</f>
        <v>General</v>
      </c>
      <c r="D512" t="str" cm="1">
        <f t="array" ref="D512">INDEX('Rate Change Impact'!C:C, ROUNDUP(ROWS('Rate Change Impact'!$2:548)/36,0))</f>
        <v>All Other</v>
      </c>
      <c r="E512" t="str" cm="1">
        <f t="array" ref="E512">INDEX('Rate Change Impact'!D:D, ROUNDUP(ROWS('Rate Change Impact'!$2:548)/36,0))</f>
        <v>CA</v>
      </c>
      <c r="F512" s="107" cm="1">
        <f t="array" ref="F512">INDEX('Rate Change Impact'!E:E, ROUNDUP(ROWS('Rate Change Impact'!$2:548)/36,0))</f>
        <v>45474</v>
      </c>
      <c r="G512" s="81" cm="1">
        <f t="array" ref="G512">INDEX('Rate Change Impact'!F:F, ROUNDUP(ROWS('Rate Change Impact'!$2:548)/36,0))</f>
        <v>39809426</v>
      </c>
      <c r="H512" s="81" cm="1">
        <f t="array" ref="H512">INDEX('Rate Change Impact'!G:G, ROUNDUP(ROWS('Rate Change Impact'!$2:548)/36,0))</f>
        <v>49742557</v>
      </c>
      <c r="I512" s="81" cm="1">
        <f t="array" ref="I512">INDEX('Rate Change Impact'!H:H, ROUNDUP(ROWS('Rate Change Impact'!$2:548)/36,0))</f>
        <v>9933131</v>
      </c>
      <c r="J512" s="95" cm="1">
        <f t="array" ref="J512">INDEX('Rate Change Impact'!I:I, ROUNDUP(ROWS('Rate Change Impact'!$2:548)/36,0))</f>
        <v>0.24951706161249401</v>
      </c>
      <c r="K512" s="93">
        <f t="shared" si="91"/>
        <v>45838</v>
      </c>
      <c r="L512" s="94">
        <f t="shared" ca="1" si="92"/>
        <v>7</v>
      </c>
      <c r="M512" s="93">
        <f t="shared" ca="1" si="93"/>
        <v>45474</v>
      </c>
      <c r="N512">
        <f t="shared" ca="1" si="99"/>
        <v>2024</v>
      </c>
      <c r="O512">
        <f t="shared" ca="1" si="96"/>
        <v>7</v>
      </c>
      <c r="P512" s="74">
        <f t="shared" si="97"/>
        <v>827760.91666666663</v>
      </c>
      <c r="Q512" s="74">
        <f t="shared" si="98"/>
        <v>413880.45833333331</v>
      </c>
      <c r="R512">
        <f t="shared" ca="1" si="94"/>
        <v>1</v>
      </c>
      <c r="S512">
        <f t="shared" ca="1" si="100"/>
        <v>1</v>
      </c>
      <c r="T512">
        <f t="shared" ca="1" si="95"/>
        <v>12</v>
      </c>
      <c r="U512" s="73">
        <f t="shared" ca="1" si="101"/>
        <v>827760.91666666663</v>
      </c>
    </row>
    <row r="513" spans="1:21" x14ac:dyDescent="0.25">
      <c r="A513" s="106" t="str">
        <f t="shared" ca="1" si="90"/>
        <v>General_All Other_2024_8</v>
      </c>
      <c r="B513" cm="1">
        <f t="array" ref="B513">INDEX('Rate Change Impact'!A:A, ROUNDUP(ROWS('Rate Change Impact'!$2:549)/36,0))</f>
        <v>15</v>
      </c>
      <c r="C513" t="str" cm="1">
        <f t="array" ref="C513">INDEX('Rate Change Impact'!B:B, ROUNDUP(ROWS('Rate Change Impact'!$2:549)/36,0))</f>
        <v>General</v>
      </c>
      <c r="D513" t="str" cm="1">
        <f t="array" ref="D513">INDEX('Rate Change Impact'!C:C, ROUNDUP(ROWS('Rate Change Impact'!$2:549)/36,0))</f>
        <v>All Other</v>
      </c>
      <c r="E513" t="str" cm="1">
        <f t="array" ref="E513">INDEX('Rate Change Impact'!D:D, ROUNDUP(ROWS('Rate Change Impact'!$2:549)/36,0))</f>
        <v>CA</v>
      </c>
      <c r="F513" s="107" cm="1">
        <f t="array" ref="F513">INDEX('Rate Change Impact'!E:E, ROUNDUP(ROWS('Rate Change Impact'!$2:549)/36,0))</f>
        <v>45474</v>
      </c>
      <c r="G513" s="81" cm="1">
        <f t="array" ref="G513">INDEX('Rate Change Impact'!F:F, ROUNDUP(ROWS('Rate Change Impact'!$2:549)/36,0))</f>
        <v>39809426</v>
      </c>
      <c r="H513" s="81" cm="1">
        <f t="array" ref="H513">INDEX('Rate Change Impact'!G:G, ROUNDUP(ROWS('Rate Change Impact'!$2:549)/36,0))</f>
        <v>49742557</v>
      </c>
      <c r="I513" s="81" cm="1">
        <f t="array" ref="I513">INDEX('Rate Change Impact'!H:H, ROUNDUP(ROWS('Rate Change Impact'!$2:549)/36,0))</f>
        <v>9933131</v>
      </c>
      <c r="J513" s="95" cm="1">
        <f t="array" ref="J513">INDEX('Rate Change Impact'!I:I, ROUNDUP(ROWS('Rate Change Impact'!$2:549)/36,0))</f>
        <v>0.24951706161249401</v>
      </c>
      <c r="K513" s="93">
        <f t="shared" si="91"/>
        <v>45838</v>
      </c>
      <c r="L513" s="94">
        <f t="shared" ca="1" si="92"/>
        <v>8</v>
      </c>
      <c r="M513" s="93">
        <f t="shared" ca="1" si="93"/>
        <v>45505</v>
      </c>
      <c r="N513">
        <f t="shared" ca="1" si="99"/>
        <v>2024</v>
      </c>
      <c r="O513">
        <f t="shared" ca="1" si="96"/>
        <v>8</v>
      </c>
      <c r="P513" s="74">
        <f t="shared" si="97"/>
        <v>827760.91666666663</v>
      </c>
      <c r="Q513" s="74">
        <f t="shared" si="98"/>
        <v>413880.45833333331</v>
      </c>
      <c r="R513">
        <f t="shared" ca="1" si="94"/>
        <v>1</v>
      </c>
      <c r="S513">
        <f t="shared" ca="1" si="100"/>
        <v>2</v>
      </c>
      <c r="T513">
        <f t="shared" ca="1" si="95"/>
        <v>12</v>
      </c>
      <c r="U513" s="73">
        <f t="shared" ca="1" si="101"/>
        <v>827760.91666666663</v>
      </c>
    </row>
    <row r="514" spans="1:21" x14ac:dyDescent="0.25">
      <c r="A514" s="106" t="str">
        <f t="shared" ref="A514:A577" ca="1" si="102">C514&amp;"_"&amp;D514&amp;"_"&amp;N514&amp;"_"&amp;O514</f>
        <v>General_All Other_2024_9</v>
      </c>
      <c r="B514" cm="1">
        <f t="array" ref="B514">INDEX('Rate Change Impact'!A:A, ROUNDUP(ROWS('Rate Change Impact'!$2:550)/36,0))</f>
        <v>15</v>
      </c>
      <c r="C514" t="str" cm="1">
        <f t="array" ref="C514">INDEX('Rate Change Impact'!B:B, ROUNDUP(ROWS('Rate Change Impact'!$2:550)/36,0))</f>
        <v>General</v>
      </c>
      <c r="D514" t="str" cm="1">
        <f t="array" ref="D514">INDEX('Rate Change Impact'!C:C, ROUNDUP(ROWS('Rate Change Impact'!$2:550)/36,0))</f>
        <v>All Other</v>
      </c>
      <c r="E514" t="str" cm="1">
        <f t="array" ref="E514">INDEX('Rate Change Impact'!D:D, ROUNDUP(ROWS('Rate Change Impact'!$2:550)/36,0))</f>
        <v>CA</v>
      </c>
      <c r="F514" s="107" cm="1">
        <f t="array" ref="F514">INDEX('Rate Change Impact'!E:E, ROUNDUP(ROWS('Rate Change Impact'!$2:550)/36,0))</f>
        <v>45474</v>
      </c>
      <c r="G514" s="81" cm="1">
        <f t="array" ref="G514">INDEX('Rate Change Impact'!F:F, ROUNDUP(ROWS('Rate Change Impact'!$2:550)/36,0))</f>
        <v>39809426</v>
      </c>
      <c r="H514" s="81" cm="1">
        <f t="array" ref="H514">INDEX('Rate Change Impact'!G:G, ROUNDUP(ROWS('Rate Change Impact'!$2:550)/36,0))</f>
        <v>49742557</v>
      </c>
      <c r="I514" s="81" cm="1">
        <f t="array" ref="I514">INDEX('Rate Change Impact'!H:H, ROUNDUP(ROWS('Rate Change Impact'!$2:550)/36,0))</f>
        <v>9933131</v>
      </c>
      <c r="J514" s="95" cm="1">
        <f t="array" ref="J514">INDEX('Rate Change Impact'!I:I, ROUNDUP(ROWS('Rate Change Impact'!$2:550)/36,0))</f>
        <v>0.24951706161249401</v>
      </c>
      <c r="K514" s="93">
        <f t="shared" ref="K514:K577" si="103">DATE(YEAR(F514)+1,MONTH(F514),DAY(F514)-1)</f>
        <v>45838</v>
      </c>
      <c r="L514" s="94">
        <f t="shared" ref="L514:L577" ca="1" si="104">IF(B514=OFFSET(B514,-1,0),L513+1,1)</f>
        <v>9</v>
      </c>
      <c r="M514" s="93">
        <f t="shared" ref="M514:M577" ca="1" si="105">DATE(YEAR(F514),L514,1)</f>
        <v>45536</v>
      </c>
      <c r="N514">
        <f t="shared" ca="1" si="99"/>
        <v>2024</v>
      </c>
      <c r="O514">
        <f t="shared" ca="1" si="96"/>
        <v>9</v>
      </c>
      <c r="P514" s="74">
        <f t="shared" si="97"/>
        <v>827760.91666666663</v>
      </c>
      <c r="Q514" s="74">
        <f t="shared" si="98"/>
        <v>413880.45833333331</v>
      </c>
      <c r="R514">
        <f t="shared" ref="R514:R577" ca="1" si="106">IF(AND(N514*100+O514&gt;=YEAR(F514)*100+MONTH(F514),N514*100+O514&lt;=YEAR(K514)*100+ MONTH(K514)),1,0)</f>
        <v>1</v>
      </c>
      <c r="S514">
        <f t="shared" ca="1" si="100"/>
        <v>3</v>
      </c>
      <c r="T514">
        <f t="shared" ref="T514:T577" ca="1" si="107">SUMIF($B$2:$B$1181,B514,$R$2:$R$1181)</f>
        <v>12</v>
      </c>
      <c r="U514" s="73">
        <f t="shared" ca="1" si="101"/>
        <v>827760.91666666663</v>
      </c>
    </row>
    <row r="515" spans="1:21" x14ac:dyDescent="0.25">
      <c r="A515" s="106" t="str">
        <f t="shared" ca="1" si="102"/>
        <v>General_All Other_2024_10</v>
      </c>
      <c r="B515" cm="1">
        <f t="array" ref="B515">INDEX('Rate Change Impact'!A:A, ROUNDUP(ROWS('Rate Change Impact'!$2:551)/36,0))</f>
        <v>15</v>
      </c>
      <c r="C515" t="str" cm="1">
        <f t="array" ref="C515">INDEX('Rate Change Impact'!B:B, ROUNDUP(ROWS('Rate Change Impact'!$2:551)/36,0))</f>
        <v>General</v>
      </c>
      <c r="D515" t="str" cm="1">
        <f t="array" ref="D515">INDEX('Rate Change Impact'!C:C, ROUNDUP(ROWS('Rate Change Impact'!$2:551)/36,0))</f>
        <v>All Other</v>
      </c>
      <c r="E515" t="str" cm="1">
        <f t="array" ref="E515">INDEX('Rate Change Impact'!D:D, ROUNDUP(ROWS('Rate Change Impact'!$2:551)/36,0))</f>
        <v>CA</v>
      </c>
      <c r="F515" s="107" cm="1">
        <f t="array" ref="F515">INDEX('Rate Change Impact'!E:E, ROUNDUP(ROWS('Rate Change Impact'!$2:551)/36,0))</f>
        <v>45474</v>
      </c>
      <c r="G515" s="81" cm="1">
        <f t="array" ref="G515">INDEX('Rate Change Impact'!F:F, ROUNDUP(ROWS('Rate Change Impact'!$2:551)/36,0))</f>
        <v>39809426</v>
      </c>
      <c r="H515" s="81" cm="1">
        <f t="array" ref="H515">INDEX('Rate Change Impact'!G:G, ROUNDUP(ROWS('Rate Change Impact'!$2:551)/36,0))</f>
        <v>49742557</v>
      </c>
      <c r="I515" s="81" cm="1">
        <f t="array" ref="I515">INDEX('Rate Change Impact'!H:H, ROUNDUP(ROWS('Rate Change Impact'!$2:551)/36,0))</f>
        <v>9933131</v>
      </c>
      <c r="J515" s="95" cm="1">
        <f t="array" ref="J515">INDEX('Rate Change Impact'!I:I, ROUNDUP(ROWS('Rate Change Impact'!$2:551)/36,0))</f>
        <v>0.24951706161249401</v>
      </c>
      <c r="K515" s="93">
        <f t="shared" si="103"/>
        <v>45838</v>
      </c>
      <c r="L515" s="94">
        <f t="shared" ca="1" si="104"/>
        <v>10</v>
      </c>
      <c r="M515" s="93">
        <f t="shared" ca="1" si="105"/>
        <v>45566</v>
      </c>
      <c r="N515">
        <f t="shared" ca="1" si="99"/>
        <v>2024</v>
      </c>
      <c r="O515">
        <f t="shared" ca="1" si="96"/>
        <v>10</v>
      </c>
      <c r="P515" s="74">
        <f t="shared" si="97"/>
        <v>827760.91666666663</v>
      </c>
      <c r="Q515" s="74">
        <f t="shared" si="98"/>
        <v>413880.45833333331</v>
      </c>
      <c r="R515">
        <f t="shared" ca="1" si="106"/>
        <v>1</v>
      </c>
      <c r="S515">
        <f t="shared" ca="1" si="100"/>
        <v>4</v>
      </c>
      <c r="T515">
        <f t="shared" ca="1" si="107"/>
        <v>12</v>
      </c>
      <c r="U515" s="73">
        <f t="shared" ca="1" si="101"/>
        <v>827760.91666666663</v>
      </c>
    </row>
    <row r="516" spans="1:21" x14ac:dyDescent="0.25">
      <c r="A516" s="106" t="str">
        <f t="shared" ca="1" si="102"/>
        <v>General_All Other_2024_11</v>
      </c>
      <c r="B516" cm="1">
        <f t="array" ref="B516">INDEX('Rate Change Impact'!A:A, ROUNDUP(ROWS('Rate Change Impact'!$2:552)/36,0))</f>
        <v>15</v>
      </c>
      <c r="C516" t="str" cm="1">
        <f t="array" ref="C516">INDEX('Rate Change Impact'!B:B, ROUNDUP(ROWS('Rate Change Impact'!$2:552)/36,0))</f>
        <v>General</v>
      </c>
      <c r="D516" t="str" cm="1">
        <f t="array" ref="D516">INDEX('Rate Change Impact'!C:C, ROUNDUP(ROWS('Rate Change Impact'!$2:552)/36,0))</f>
        <v>All Other</v>
      </c>
      <c r="E516" t="str" cm="1">
        <f t="array" ref="E516">INDEX('Rate Change Impact'!D:D, ROUNDUP(ROWS('Rate Change Impact'!$2:552)/36,0))</f>
        <v>CA</v>
      </c>
      <c r="F516" s="107" cm="1">
        <f t="array" ref="F516">INDEX('Rate Change Impact'!E:E, ROUNDUP(ROWS('Rate Change Impact'!$2:552)/36,0))</f>
        <v>45474</v>
      </c>
      <c r="G516" s="81" cm="1">
        <f t="array" ref="G516">INDEX('Rate Change Impact'!F:F, ROUNDUP(ROWS('Rate Change Impact'!$2:552)/36,0))</f>
        <v>39809426</v>
      </c>
      <c r="H516" s="81" cm="1">
        <f t="array" ref="H516">INDEX('Rate Change Impact'!G:G, ROUNDUP(ROWS('Rate Change Impact'!$2:552)/36,0))</f>
        <v>49742557</v>
      </c>
      <c r="I516" s="81" cm="1">
        <f t="array" ref="I516">INDEX('Rate Change Impact'!H:H, ROUNDUP(ROWS('Rate Change Impact'!$2:552)/36,0))</f>
        <v>9933131</v>
      </c>
      <c r="J516" s="95" cm="1">
        <f t="array" ref="J516">INDEX('Rate Change Impact'!I:I, ROUNDUP(ROWS('Rate Change Impact'!$2:552)/36,0))</f>
        <v>0.24951706161249401</v>
      </c>
      <c r="K516" s="93">
        <f t="shared" si="103"/>
        <v>45838</v>
      </c>
      <c r="L516" s="94">
        <f t="shared" ca="1" si="104"/>
        <v>11</v>
      </c>
      <c r="M516" s="93">
        <f t="shared" ca="1" si="105"/>
        <v>45597</v>
      </c>
      <c r="N516">
        <f t="shared" ca="1" si="99"/>
        <v>2024</v>
      </c>
      <c r="O516">
        <f t="shared" ca="1" si="96"/>
        <v>11</v>
      </c>
      <c r="P516" s="74">
        <f t="shared" si="97"/>
        <v>827760.91666666663</v>
      </c>
      <c r="Q516" s="74">
        <f t="shared" si="98"/>
        <v>413880.45833333331</v>
      </c>
      <c r="R516">
        <f t="shared" ca="1" si="106"/>
        <v>1</v>
      </c>
      <c r="S516">
        <f t="shared" ca="1" si="100"/>
        <v>5</v>
      </c>
      <c r="T516">
        <f t="shared" ca="1" si="107"/>
        <v>12</v>
      </c>
      <c r="U516" s="73">
        <f t="shared" ca="1" si="101"/>
        <v>827760.91666666663</v>
      </c>
    </row>
    <row r="517" spans="1:21" x14ac:dyDescent="0.25">
      <c r="A517" s="106" t="str">
        <f t="shared" ca="1" si="102"/>
        <v>General_All Other_2024_12</v>
      </c>
      <c r="B517" cm="1">
        <f t="array" ref="B517">INDEX('Rate Change Impact'!A:A, ROUNDUP(ROWS('Rate Change Impact'!$2:553)/36,0))</f>
        <v>15</v>
      </c>
      <c r="C517" t="str" cm="1">
        <f t="array" ref="C517">INDEX('Rate Change Impact'!B:B, ROUNDUP(ROWS('Rate Change Impact'!$2:553)/36,0))</f>
        <v>General</v>
      </c>
      <c r="D517" t="str" cm="1">
        <f t="array" ref="D517">INDEX('Rate Change Impact'!C:C, ROUNDUP(ROWS('Rate Change Impact'!$2:553)/36,0))</f>
        <v>All Other</v>
      </c>
      <c r="E517" t="str" cm="1">
        <f t="array" ref="E517">INDEX('Rate Change Impact'!D:D, ROUNDUP(ROWS('Rate Change Impact'!$2:553)/36,0))</f>
        <v>CA</v>
      </c>
      <c r="F517" s="107" cm="1">
        <f t="array" ref="F517">INDEX('Rate Change Impact'!E:E, ROUNDUP(ROWS('Rate Change Impact'!$2:553)/36,0))</f>
        <v>45474</v>
      </c>
      <c r="G517" s="81" cm="1">
        <f t="array" ref="G517">INDEX('Rate Change Impact'!F:F, ROUNDUP(ROWS('Rate Change Impact'!$2:553)/36,0))</f>
        <v>39809426</v>
      </c>
      <c r="H517" s="81" cm="1">
        <f t="array" ref="H517">INDEX('Rate Change Impact'!G:G, ROUNDUP(ROWS('Rate Change Impact'!$2:553)/36,0))</f>
        <v>49742557</v>
      </c>
      <c r="I517" s="81" cm="1">
        <f t="array" ref="I517">INDEX('Rate Change Impact'!H:H, ROUNDUP(ROWS('Rate Change Impact'!$2:553)/36,0))</f>
        <v>9933131</v>
      </c>
      <c r="J517" s="95" cm="1">
        <f t="array" ref="J517">INDEX('Rate Change Impact'!I:I, ROUNDUP(ROWS('Rate Change Impact'!$2:553)/36,0))</f>
        <v>0.24951706161249401</v>
      </c>
      <c r="K517" s="93">
        <f t="shared" si="103"/>
        <v>45838</v>
      </c>
      <c r="L517" s="94">
        <f t="shared" ca="1" si="104"/>
        <v>12</v>
      </c>
      <c r="M517" s="93">
        <f t="shared" ca="1" si="105"/>
        <v>45627</v>
      </c>
      <c r="N517">
        <f t="shared" ca="1" si="99"/>
        <v>2024</v>
      </c>
      <c r="O517">
        <f t="shared" ca="1" si="96"/>
        <v>12</v>
      </c>
      <c r="P517" s="74">
        <f t="shared" si="97"/>
        <v>827760.91666666663</v>
      </c>
      <c r="Q517" s="74">
        <f t="shared" si="98"/>
        <v>413880.45833333331</v>
      </c>
      <c r="R517">
        <f t="shared" ca="1" si="106"/>
        <v>1</v>
      </c>
      <c r="S517">
        <f t="shared" ca="1" si="100"/>
        <v>6</v>
      </c>
      <c r="T517">
        <f t="shared" ca="1" si="107"/>
        <v>12</v>
      </c>
      <c r="U517" s="73">
        <f t="shared" ca="1" si="101"/>
        <v>827760.91666666663</v>
      </c>
    </row>
    <row r="518" spans="1:21" x14ac:dyDescent="0.25">
      <c r="A518" s="106" t="str">
        <f t="shared" ca="1" si="102"/>
        <v>General_All Other_2025_1</v>
      </c>
      <c r="B518" cm="1">
        <f t="array" ref="B518">INDEX('Rate Change Impact'!A:A, ROUNDUP(ROWS('Rate Change Impact'!$2:554)/36,0))</f>
        <v>15</v>
      </c>
      <c r="C518" t="str" cm="1">
        <f t="array" ref="C518">INDEX('Rate Change Impact'!B:B, ROUNDUP(ROWS('Rate Change Impact'!$2:554)/36,0))</f>
        <v>General</v>
      </c>
      <c r="D518" t="str" cm="1">
        <f t="array" ref="D518">INDEX('Rate Change Impact'!C:C, ROUNDUP(ROWS('Rate Change Impact'!$2:554)/36,0))</f>
        <v>All Other</v>
      </c>
      <c r="E518" t="str" cm="1">
        <f t="array" ref="E518">INDEX('Rate Change Impact'!D:D, ROUNDUP(ROWS('Rate Change Impact'!$2:554)/36,0))</f>
        <v>CA</v>
      </c>
      <c r="F518" s="107" cm="1">
        <f t="array" ref="F518">INDEX('Rate Change Impact'!E:E, ROUNDUP(ROWS('Rate Change Impact'!$2:554)/36,0))</f>
        <v>45474</v>
      </c>
      <c r="G518" s="81" cm="1">
        <f t="array" ref="G518">INDEX('Rate Change Impact'!F:F, ROUNDUP(ROWS('Rate Change Impact'!$2:554)/36,0))</f>
        <v>39809426</v>
      </c>
      <c r="H518" s="81" cm="1">
        <f t="array" ref="H518">INDEX('Rate Change Impact'!G:G, ROUNDUP(ROWS('Rate Change Impact'!$2:554)/36,0))</f>
        <v>49742557</v>
      </c>
      <c r="I518" s="81" cm="1">
        <f t="array" ref="I518">INDEX('Rate Change Impact'!H:H, ROUNDUP(ROWS('Rate Change Impact'!$2:554)/36,0))</f>
        <v>9933131</v>
      </c>
      <c r="J518" s="95" cm="1">
        <f t="array" ref="J518">INDEX('Rate Change Impact'!I:I, ROUNDUP(ROWS('Rate Change Impact'!$2:554)/36,0))</f>
        <v>0.24951706161249401</v>
      </c>
      <c r="K518" s="93">
        <f t="shared" si="103"/>
        <v>45838</v>
      </c>
      <c r="L518" s="94">
        <f t="shared" ca="1" si="104"/>
        <v>13</v>
      </c>
      <c r="M518" s="93">
        <f t="shared" ca="1" si="105"/>
        <v>45658</v>
      </c>
      <c r="N518">
        <f t="shared" ca="1" si="99"/>
        <v>2025</v>
      </c>
      <c r="O518">
        <f t="shared" ca="1" si="96"/>
        <v>1</v>
      </c>
      <c r="P518" s="74">
        <f t="shared" si="97"/>
        <v>827760.91666666663</v>
      </c>
      <c r="Q518" s="74">
        <f t="shared" si="98"/>
        <v>413880.45833333331</v>
      </c>
      <c r="R518">
        <f t="shared" ca="1" si="106"/>
        <v>1</v>
      </c>
      <c r="S518">
        <f t="shared" ca="1" si="100"/>
        <v>7</v>
      </c>
      <c r="T518">
        <f t="shared" ca="1" si="107"/>
        <v>12</v>
      </c>
      <c r="U518" s="73">
        <f t="shared" ca="1" si="101"/>
        <v>827760.91666666663</v>
      </c>
    </row>
    <row r="519" spans="1:21" x14ac:dyDescent="0.25">
      <c r="A519" s="106" t="str">
        <f t="shared" ca="1" si="102"/>
        <v>General_All Other_2025_2</v>
      </c>
      <c r="B519" cm="1">
        <f t="array" ref="B519">INDEX('Rate Change Impact'!A:A, ROUNDUP(ROWS('Rate Change Impact'!$2:555)/36,0))</f>
        <v>15</v>
      </c>
      <c r="C519" t="str" cm="1">
        <f t="array" ref="C519">INDEX('Rate Change Impact'!B:B, ROUNDUP(ROWS('Rate Change Impact'!$2:555)/36,0))</f>
        <v>General</v>
      </c>
      <c r="D519" t="str" cm="1">
        <f t="array" ref="D519">INDEX('Rate Change Impact'!C:C, ROUNDUP(ROWS('Rate Change Impact'!$2:555)/36,0))</f>
        <v>All Other</v>
      </c>
      <c r="E519" t="str" cm="1">
        <f t="array" ref="E519">INDEX('Rate Change Impact'!D:D, ROUNDUP(ROWS('Rate Change Impact'!$2:555)/36,0))</f>
        <v>CA</v>
      </c>
      <c r="F519" s="107" cm="1">
        <f t="array" ref="F519">INDEX('Rate Change Impact'!E:E, ROUNDUP(ROWS('Rate Change Impact'!$2:555)/36,0))</f>
        <v>45474</v>
      </c>
      <c r="G519" s="81" cm="1">
        <f t="array" ref="G519">INDEX('Rate Change Impact'!F:F, ROUNDUP(ROWS('Rate Change Impact'!$2:555)/36,0))</f>
        <v>39809426</v>
      </c>
      <c r="H519" s="81" cm="1">
        <f t="array" ref="H519">INDEX('Rate Change Impact'!G:G, ROUNDUP(ROWS('Rate Change Impact'!$2:555)/36,0))</f>
        <v>49742557</v>
      </c>
      <c r="I519" s="81" cm="1">
        <f t="array" ref="I519">INDEX('Rate Change Impact'!H:H, ROUNDUP(ROWS('Rate Change Impact'!$2:555)/36,0))</f>
        <v>9933131</v>
      </c>
      <c r="J519" s="95" cm="1">
        <f t="array" ref="J519">INDEX('Rate Change Impact'!I:I, ROUNDUP(ROWS('Rate Change Impact'!$2:555)/36,0))</f>
        <v>0.24951706161249401</v>
      </c>
      <c r="K519" s="93">
        <f t="shared" si="103"/>
        <v>45838</v>
      </c>
      <c r="L519" s="94">
        <f t="shared" ca="1" si="104"/>
        <v>14</v>
      </c>
      <c r="M519" s="93">
        <f t="shared" ca="1" si="105"/>
        <v>45689</v>
      </c>
      <c r="N519">
        <f t="shared" ca="1" si="99"/>
        <v>2025</v>
      </c>
      <c r="O519">
        <f t="shared" ca="1" si="96"/>
        <v>2</v>
      </c>
      <c r="P519" s="74">
        <f t="shared" si="97"/>
        <v>827760.91666666663</v>
      </c>
      <c r="Q519" s="74">
        <f t="shared" si="98"/>
        <v>413880.45833333331</v>
      </c>
      <c r="R519">
        <f t="shared" ca="1" si="106"/>
        <v>1</v>
      </c>
      <c r="S519">
        <f t="shared" ca="1" si="100"/>
        <v>8</v>
      </c>
      <c r="T519">
        <f t="shared" ca="1" si="107"/>
        <v>12</v>
      </c>
      <c r="U519" s="73">
        <f t="shared" ca="1" si="101"/>
        <v>827760.91666666663</v>
      </c>
    </row>
    <row r="520" spans="1:21" x14ac:dyDescent="0.25">
      <c r="A520" s="106" t="str">
        <f t="shared" ca="1" si="102"/>
        <v>General_All Other_2025_3</v>
      </c>
      <c r="B520" cm="1">
        <f t="array" ref="B520">INDEX('Rate Change Impact'!A:A, ROUNDUP(ROWS('Rate Change Impact'!$2:556)/36,0))</f>
        <v>15</v>
      </c>
      <c r="C520" t="str" cm="1">
        <f t="array" ref="C520">INDEX('Rate Change Impact'!B:B, ROUNDUP(ROWS('Rate Change Impact'!$2:556)/36,0))</f>
        <v>General</v>
      </c>
      <c r="D520" t="str" cm="1">
        <f t="array" ref="D520">INDEX('Rate Change Impact'!C:C, ROUNDUP(ROWS('Rate Change Impact'!$2:556)/36,0))</f>
        <v>All Other</v>
      </c>
      <c r="E520" t="str" cm="1">
        <f t="array" ref="E520">INDEX('Rate Change Impact'!D:D, ROUNDUP(ROWS('Rate Change Impact'!$2:556)/36,0))</f>
        <v>CA</v>
      </c>
      <c r="F520" s="107" cm="1">
        <f t="array" ref="F520">INDEX('Rate Change Impact'!E:E, ROUNDUP(ROWS('Rate Change Impact'!$2:556)/36,0))</f>
        <v>45474</v>
      </c>
      <c r="G520" s="81" cm="1">
        <f t="array" ref="G520">INDEX('Rate Change Impact'!F:F, ROUNDUP(ROWS('Rate Change Impact'!$2:556)/36,0))</f>
        <v>39809426</v>
      </c>
      <c r="H520" s="81" cm="1">
        <f t="array" ref="H520">INDEX('Rate Change Impact'!G:G, ROUNDUP(ROWS('Rate Change Impact'!$2:556)/36,0))</f>
        <v>49742557</v>
      </c>
      <c r="I520" s="81" cm="1">
        <f t="array" ref="I520">INDEX('Rate Change Impact'!H:H, ROUNDUP(ROWS('Rate Change Impact'!$2:556)/36,0))</f>
        <v>9933131</v>
      </c>
      <c r="J520" s="95" cm="1">
        <f t="array" ref="J520">INDEX('Rate Change Impact'!I:I, ROUNDUP(ROWS('Rate Change Impact'!$2:556)/36,0))</f>
        <v>0.24951706161249401</v>
      </c>
      <c r="K520" s="93">
        <f t="shared" si="103"/>
        <v>45838</v>
      </c>
      <c r="L520" s="94">
        <f t="shared" ca="1" si="104"/>
        <v>15</v>
      </c>
      <c r="M520" s="93">
        <f t="shared" ca="1" si="105"/>
        <v>45717</v>
      </c>
      <c r="N520">
        <f t="shared" ca="1" si="99"/>
        <v>2025</v>
      </c>
      <c r="O520">
        <f t="shared" ca="1" si="96"/>
        <v>3</v>
      </c>
      <c r="P520" s="74">
        <f t="shared" si="97"/>
        <v>827760.91666666663</v>
      </c>
      <c r="Q520" s="74">
        <f t="shared" si="98"/>
        <v>413880.45833333331</v>
      </c>
      <c r="R520">
        <f t="shared" ca="1" si="106"/>
        <v>1</v>
      </c>
      <c r="S520">
        <f t="shared" ca="1" si="100"/>
        <v>9</v>
      </c>
      <c r="T520">
        <f t="shared" ca="1" si="107"/>
        <v>12</v>
      </c>
      <c r="U520" s="73">
        <f t="shared" ca="1" si="101"/>
        <v>827760.91666666663</v>
      </c>
    </row>
    <row r="521" spans="1:21" x14ac:dyDescent="0.25">
      <c r="A521" s="106" t="str">
        <f t="shared" ca="1" si="102"/>
        <v>General_All Other_2025_4</v>
      </c>
      <c r="B521" cm="1">
        <f t="array" ref="B521">INDEX('Rate Change Impact'!A:A, ROUNDUP(ROWS('Rate Change Impact'!$2:557)/36,0))</f>
        <v>15</v>
      </c>
      <c r="C521" t="str" cm="1">
        <f t="array" ref="C521">INDEX('Rate Change Impact'!B:B, ROUNDUP(ROWS('Rate Change Impact'!$2:557)/36,0))</f>
        <v>General</v>
      </c>
      <c r="D521" t="str" cm="1">
        <f t="array" ref="D521">INDEX('Rate Change Impact'!C:C, ROUNDUP(ROWS('Rate Change Impact'!$2:557)/36,0))</f>
        <v>All Other</v>
      </c>
      <c r="E521" t="str" cm="1">
        <f t="array" ref="E521">INDEX('Rate Change Impact'!D:D, ROUNDUP(ROWS('Rate Change Impact'!$2:557)/36,0))</f>
        <v>CA</v>
      </c>
      <c r="F521" s="107" cm="1">
        <f t="array" ref="F521">INDEX('Rate Change Impact'!E:E, ROUNDUP(ROWS('Rate Change Impact'!$2:557)/36,0))</f>
        <v>45474</v>
      </c>
      <c r="G521" s="81" cm="1">
        <f t="array" ref="G521">INDEX('Rate Change Impact'!F:F, ROUNDUP(ROWS('Rate Change Impact'!$2:557)/36,0))</f>
        <v>39809426</v>
      </c>
      <c r="H521" s="81" cm="1">
        <f t="array" ref="H521">INDEX('Rate Change Impact'!G:G, ROUNDUP(ROWS('Rate Change Impact'!$2:557)/36,0))</f>
        <v>49742557</v>
      </c>
      <c r="I521" s="81" cm="1">
        <f t="array" ref="I521">INDEX('Rate Change Impact'!H:H, ROUNDUP(ROWS('Rate Change Impact'!$2:557)/36,0))</f>
        <v>9933131</v>
      </c>
      <c r="J521" s="95" cm="1">
        <f t="array" ref="J521">INDEX('Rate Change Impact'!I:I, ROUNDUP(ROWS('Rate Change Impact'!$2:557)/36,0))</f>
        <v>0.24951706161249401</v>
      </c>
      <c r="K521" s="93">
        <f t="shared" si="103"/>
        <v>45838</v>
      </c>
      <c r="L521" s="94">
        <f t="shared" ca="1" si="104"/>
        <v>16</v>
      </c>
      <c r="M521" s="93">
        <f t="shared" ca="1" si="105"/>
        <v>45748</v>
      </c>
      <c r="N521">
        <f t="shared" ca="1" si="99"/>
        <v>2025</v>
      </c>
      <c r="O521">
        <f t="shared" ca="1" si="96"/>
        <v>4</v>
      </c>
      <c r="P521" s="74">
        <f t="shared" si="97"/>
        <v>827760.91666666663</v>
      </c>
      <c r="Q521" s="74">
        <f t="shared" si="98"/>
        <v>413880.45833333331</v>
      </c>
      <c r="R521">
        <f t="shared" ca="1" si="106"/>
        <v>1</v>
      </c>
      <c r="S521">
        <f t="shared" ca="1" si="100"/>
        <v>10</v>
      </c>
      <c r="T521">
        <f t="shared" ca="1" si="107"/>
        <v>12</v>
      </c>
      <c r="U521" s="73">
        <f t="shared" ca="1" si="101"/>
        <v>827760.91666666663</v>
      </c>
    </row>
    <row r="522" spans="1:21" x14ac:dyDescent="0.25">
      <c r="A522" s="106" t="str">
        <f t="shared" ca="1" si="102"/>
        <v>General_All Other_2025_5</v>
      </c>
      <c r="B522" cm="1">
        <f t="array" ref="B522">INDEX('Rate Change Impact'!A:A, ROUNDUP(ROWS('Rate Change Impact'!$2:558)/36,0))</f>
        <v>15</v>
      </c>
      <c r="C522" t="str" cm="1">
        <f t="array" ref="C522">INDEX('Rate Change Impact'!B:B, ROUNDUP(ROWS('Rate Change Impact'!$2:558)/36,0))</f>
        <v>General</v>
      </c>
      <c r="D522" t="str" cm="1">
        <f t="array" ref="D522">INDEX('Rate Change Impact'!C:C, ROUNDUP(ROWS('Rate Change Impact'!$2:558)/36,0))</f>
        <v>All Other</v>
      </c>
      <c r="E522" t="str" cm="1">
        <f t="array" ref="E522">INDEX('Rate Change Impact'!D:D, ROUNDUP(ROWS('Rate Change Impact'!$2:558)/36,0))</f>
        <v>CA</v>
      </c>
      <c r="F522" s="107" cm="1">
        <f t="array" ref="F522">INDEX('Rate Change Impact'!E:E, ROUNDUP(ROWS('Rate Change Impact'!$2:558)/36,0))</f>
        <v>45474</v>
      </c>
      <c r="G522" s="81" cm="1">
        <f t="array" ref="G522">INDEX('Rate Change Impact'!F:F, ROUNDUP(ROWS('Rate Change Impact'!$2:558)/36,0))</f>
        <v>39809426</v>
      </c>
      <c r="H522" s="81" cm="1">
        <f t="array" ref="H522">INDEX('Rate Change Impact'!G:G, ROUNDUP(ROWS('Rate Change Impact'!$2:558)/36,0))</f>
        <v>49742557</v>
      </c>
      <c r="I522" s="81" cm="1">
        <f t="array" ref="I522">INDEX('Rate Change Impact'!H:H, ROUNDUP(ROWS('Rate Change Impact'!$2:558)/36,0))</f>
        <v>9933131</v>
      </c>
      <c r="J522" s="95" cm="1">
        <f t="array" ref="J522">INDEX('Rate Change Impact'!I:I, ROUNDUP(ROWS('Rate Change Impact'!$2:558)/36,0))</f>
        <v>0.24951706161249401</v>
      </c>
      <c r="K522" s="93">
        <f t="shared" si="103"/>
        <v>45838</v>
      </c>
      <c r="L522" s="94">
        <f t="shared" ca="1" si="104"/>
        <v>17</v>
      </c>
      <c r="M522" s="93">
        <f t="shared" ca="1" si="105"/>
        <v>45778</v>
      </c>
      <c r="N522">
        <f t="shared" ca="1" si="99"/>
        <v>2025</v>
      </c>
      <c r="O522">
        <f t="shared" ca="1" si="96"/>
        <v>5</v>
      </c>
      <c r="P522" s="74">
        <f t="shared" si="97"/>
        <v>827760.91666666663</v>
      </c>
      <c r="Q522" s="74">
        <f t="shared" si="98"/>
        <v>413880.45833333331</v>
      </c>
      <c r="R522">
        <f t="shared" ca="1" si="106"/>
        <v>1</v>
      </c>
      <c r="S522">
        <f t="shared" ca="1" si="100"/>
        <v>11</v>
      </c>
      <c r="T522">
        <f t="shared" ca="1" si="107"/>
        <v>12</v>
      </c>
      <c r="U522" s="73">
        <f t="shared" ca="1" si="101"/>
        <v>827760.91666666663</v>
      </c>
    </row>
    <row r="523" spans="1:21" x14ac:dyDescent="0.25">
      <c r="A523" s="106" t="str">
        <f t="shared" ca="1" si="102"/>
        <v>General_All Other_2025_6</v>
      </c>
      <c r="B523" cm="1">
        <f t="array" ref="B523">INDEX('Rate Change Impact'!A:A, ROUNDUP(ROWS('Rate Change Impact'!$2:559)/36,0))</f>
        <v>15</v>
      </c>
      <c r="C523" t="str" cm="1">
        <f t="array" ref="C523">INDEX('Rate Change Impact'!B:B, ROUNDUP(ROWS('Rate Change Impact'!$2:559)/36,0))</f>
        <v>General</v>
      </c>
      <c r="D523" t="str" cm="1">
        <f t="array" ref="D523">INDEX('Rate Change Impact'!C:C, ROUNDUP(ROWS('Rate Change Impact'!$2:559)/36,0))</f>
        <v>All Other</v>
      </c>
      <c r="E523" t="str" cm="1">
        <f t="array" ref="E523">INDEX('Rate Change Impact'!D:D, ROUNDUP(ROWS('Rate Change Impact'!$2:559)/36,0))</f>
        <v>CA</v>
      </c>
      <c r="F523" s="107" cm="1">
        <f t="array" ref="F523">INDEX('Rate Change Impact'!E:E, ROUNDUP(ROWS('Rate Change Impact'!$2:559)/36,0))</f>
        <v>45474</v>
      </c>
      <c r="G523" s="81" cm="1">
        <f t="array" ref="G523">INDEX('Rate Change Impact'!F:F, ROUNDUP(ROWS('Rate Change Impact'!$2:559)/36,0))</f>
        <v>39809426</v>
      </c>
      <c r="H523" s="81" cm="1">
        <f t="array" ref="H523">INDEX('Rate Change Impact'!G:G, ROUNDUP(ROWS('Rate Change Impact'!$2:559)/36,0))</f>
        <v>49742557</v>
      </c>
      <c r="I523" s="81" cm="1">
        <f t="array" ref="I523">INDEX('Rate Change Impact'!H:H, ROUNDUP(ROWS('Rate Change Impact'!$2:559)/36,0))</f>
        <v>9933131</v>
      </c>
      <c r="J523" s="95" cm="1">
        <f t="array" ref="J523">INDEX('Rate Change Impact'!I:I, ROUNDUP(ROWS('Rate Change Impact'!$2:559)/36,0))</f>
        <v>0.24951706161249401</v>
      </c>
      <c r="K523" s="93">
        <f t="shared" si="103"/>
        <v>45838</v>
      </c>
      <c r="L523" s="94">
        <f t="shared" ca="1" si="104"/>
        <v>18</v>
      </c>
      <c r="M523" s="93">
        <f t="shared" ca="1" si="105"/>
        <v>45809</v>
      </c>
      <c r="N523">
        <f t="shared" ca="1" si="99"/>
        <v>2025</v>
      </c>
      <c r="O523">
        <f t="shared" ca="1" si="96"/>
        <v>6</v>
      </c>
      <c r="P523" s="74">
        <f t="shared" si="97"/>
        <v>827760.91666666663</v>
      </c>
      <c r="Q523" s="74">
        <f t="shared" si="98"/>
        <v>413880.45833333331</v>
      </c>
      <c r="R523">
        <f t="shared" ca="1" si="106"/>
        <v>1</v>
      </c>
      <c r="S523">
        <f t="shared" ca="1" si="100"/>
        <v>12</v>
      </c>
      <c r="T523">
        <f t="shared" ca="1" si="107"/>
        <v>12</v>
      </c>
      <c r="U523" s="73">
        <f t="shared" ca="1" si="101"/>
        <v>827760.91666666663</v>
      </c>
    </row>
    <row r="524" spans="1:21" x14ac:dyDescent="0.25">
      <c r="A524" s="106" t="str">
        <f t="shared" ca="1" si="102"/>
        <v>General_All Other_2025_7</v>
      </c>
      <c r="B524" cm="1">
        <f t="array" ref="B524">INDEX('Rate Change Impact'!A:A, ROUNDUP(ROWS('Rate Change Impact'!$2:560)/36,0))</f>
        <v>15</v>
      </c>
      <c r="C524" t="str" cm="1">
        <f t="array" ref="C524">INDEX('Rate Change Impact'!B:B, ROUNDUP(ROWS('Rate Change Impact'!$2:560)/36,0))</f>
        <v>General</v>
      </c>
      <c r="D524" t="str" cm="1">
        <f t="array" ref="D524">INDEX('Rate Change Impact'!C:C, ROUNDUP(ROWS('Rate Change Impact'!$2:560)/36,0))</f>
        <v>All Other</v>
      </c>
      <c r="E524" t="str" cm="1">
        <f t="array" ref="E524">INDEX('Rate Change Impact'!D:D, ROUNDUP(ROWS('Rate Change Impact'!$2:560)/36,0))</f>
        <v>CA</v>
      </c>
      <c r="F524" s="107" cm="1">
        <f t="array" ref="F524">INDEX('Rate Change Impact'!E:E, ROUNDUP(ROWS('Rate Change Impact'!$2:560)/36,0))</f>
        <v>45474</v>
      </c>
      <c r="G524" s="81" cm="1">
        <f t="array" ref="G524">INDEX('Rate Change Impact'!F:F, ROUNDUP(ROWS('Rate Change Impact'!$2:560)/36,0))</f>
        <v>39809426</v>
      </c>
      <c r="H524" s="81" cm="1">
        <f t="array" ref="H524">INDEX('Rate Change Impact'!G:G, ROUNDUP(ROWS('Rate Change Impact'!$2:560)/36,0))</f>
        <v>49742557</v>
      </c>
      <c r="I524" s="81" cm="1">
        <f t="array" ref="I524">INDEX('Rate Change Impact'!H:H, ROUNDUP(ROWS('Rate Change Impact'!$2:560)/36,0))</f>
        <v>9933131</v>
      </c>
      <c r="J524" s="95" cm="1">
        <f t="array" ref="J524">INDEX('Rate Change Impact'!I:I, ROUNDUP(ROWS('Rate Change Impact'!$2:560)/36,0))</f>
        <v>0.24951706161249401</v>
      </c>
      <c r="K524" s="93">
        <f t="shared" si="103"/>
        <v>45838</v>
      </c>
      <c r="L524" s="94">
        <f t="shared" ca="1" si="104"/>
        <v>19</v>
      </c>
      <c r="M524" s="93">
        <f t="shared" ca="1" si="105"/>
        <v>45839</v>
      </c>
      <c r="N524">
        <f t="shared" ca="1" si="99"/>
        <v>2025</v>
      </c>
      <c r="O524">
        <f t="shared" ca="1" si="96"/>
        <v>7</v>
      </c>
      <c r="P524" s="74">
        <f t="shared" si="97"/>
        <v>827760.91666666663</v>
      </c>
      <c r="Q524" s="74">
        <f t="shared" si="98"/>
        <v>413880.45833333331</v>
      </c>
      <c r="R524">
        <f t="shared" ca="1" si="106"/>
        <v>0</v>
      </c>
      <c r="S524">
        <f t="shared" ca="1" si="100"/>
        <v>0</v>
      </c>
      <c r="T524">
        <f t="shared" ca="1" si="107"/>
        <v>12</v>
      </c>
      <c r="U524" s="73">
        <f t="shared" ca="1" si="101"/>
        <v>0</v>
      </c>
    </row>
    <row r="525" spans="1:21" x14ac:dyDescent="0.25">
      <c r="A525" s="106" t="str">
        <f t="shared" ca="1" si="102"/>
        <v>General_All Other_2025_8</v>
      </c>
      <c r="B525" cm="1">
        <f t="array" ref="B525">INDEX('Rate Change Impact'!A:A, ROUNDUP(ROWS('Rate Change Impact'!$2:561)/36,0))</f>
        <v>15</v>
      </c>
      <c r="C525" t="str" cm="1">
        <f t="array" ref="C525">INDEX('Rate Change Impact'!B:B, ROUNDUP(ROWS('Rate Change Impact'!$2:561)/36,0))</f>
        <v>General</v>
      </c>
      <c r="D525" t="str" cm="1">
        <f t="array" ref="D525">INDEX('Rate Change Impact'!C:C, ROUNDUP(ROWS('Rate Change Impact'!$2:561)/36,0))</f>
        <v>All Other</v>
      </c>
      <c r="E525" t="str" cm="1">
        <f t="array" ref="E525">INDEX('Rate Change Impact'!D:D, ROUNDUP(ROWS('Rate Change Impact'!$2:561)/36,0))</f>
        <v>CA</v>
      </c>
      <c r="F525" s="107" cm="1">
        <f t="array" ref="F525">INDEX('Rate Change Impact'!E:E, ROUNDUP(ROWS('Rate Change Impact'!$2:561)/36,0))</f>
        <v>45474</v>
      </c>
      <c r="G525" s="81" cm="1">
        <f t="array" ref="G525">INDEX('Rate Change Impact'!F:F, ROUNDUP(ROWS('Rate Change Impact'!$2:561)/36,0))</f>
        <v>39809426</v>
      </c>
      <c r="H525" s="81" cm="1">
        <f t="array" ref="H525">INDEX('Rate Change Impact'!G:G, ROUNDUP(ROWS('Rate Change Impact'!$2:561)/36,0))</f>
        <v>49742557</v>
      </c>
      <c r="I525" s="81" cm="1">
        <f t="array" ref="I525">INDEX('Rate Change Impact'!H:H, ROUNDUP(ROWS('Rate Change Impact'!$2:561)/36,0))</f>
        <v>9933131</v>
      </c>
      <c r="J525" s="95" cm="1">
        <f t="array" ref="J525">INDEX('Rate Change Impact'!I:I, ROUNDUP(ROWS('Rate Change Impact'!$2:561)/36,0))</f>
        <v>0.24951706161249401</v>
      </c>
      <c r="K525" s="93">
        <f t="shared" si="103"/>
        <v>45838</v>
      </c>
      <c r="L525" s="94">
        <f t="shared" ca="1" si="104"/>
        <v>20</v>
      </c>
      <c r="M525" s="93">
        <f t="shared" ca="1" si="105"/>
        <v>45870</v>
      </c>
      <c r="N525">
        <f t="shared" ca="1" si="99"/>
        <v>2025</v>
      </c>
      <c r="O525">
        <f t="shared" ca="1" si="96"/>
        <v>8</v>
      </c>
      <c r="P525" s="74">
        <f t="shared" si="97"/>
        <v>827760.91666666663</v>
      </c>
      <c r="Q525" s="74">
        <f t="shared" si="98"/>
        <v>413880.45833333331</v>
      </c>
      <c r="R525">
        <f t="shared" ca="1" si="106"/>
        <v>0</v>
      </c>
      <c r="S525">
        <f t="shared" ca="1" si="100"/>
        <v>0</v>
      </c>
      <c r="T525">
        <f t="shared" ca="1" si="107"/>
        <v>12</v>
      </c>
      <c r="U525" s="73">
        <f t="shared" ca="1" si="101"/>
        <v>0</v>
      </c>
    </row>
    <row r="526" spans="1:21" x14ac:dyDescent="0.25">
      <c r="A526" s="106" t="str">
        <f t="shared" ca="1" si="102"/>
        <v>General_All Other_2025_9</v>
      </c>
      <c r="B526" cm="1">
        <f t="array" ref="B526">INDEX('Rate Change Impact'!A:A, ROUNDUP(ROWS('Rate Change Impact'!$2:562)/36,0))</f>
        <v>15</v>
      </c>
      <c r="C526" t="str" cm="1">
        <f t="array" ref="C526">INDEX('Rate Change Impact'!B:B, ROUNDUP(ROWS('Rate Change Impact'!$2:562)/36,0))</f>
        <v>General</v>
      </c>
      <c r="D526" t="str" cm="1">
        <f t="array" ref="D526">INDEX('Rate Change Impact'!C:C, ROUNDUP(ROWS('Rate Change Impact'!$2:562)/36,0))</f>
        <v>All Other</v>
      </c>
      <c r="E526" t="str" cm="1">
        <f t="array" ref="E526">INDEX('Rate Change Impact'!D:D, ROUNDUP(ROWS('Rate Change Impact'!$2:562)/36,0))</f>
        <v>CA</v>
      </c>
      <c r="F526" s="107" cm="1">
        <f t="array" ref="F526">INDEX('Rate Change Impact'!E:E, ROUNDUP(ROWS('Rate Change Impact'!$2:562)/36,0))</f>
        <v>45474</v>
      </c>
      <c r="G526" s="81" cm="1">
        <f t="array" ref="G526">INDEX('Rate Change Impact'!F:F, ROUNDUP(ROWS('Rate Change Impact'!$2:562)/36,0))</f>
        <v>39809426</v>
      </c>
      <c r="H526" s="81" cm="1">
        <f t="array" ref="H526">INDEX('Rate Change Impact'!G:G, ROUNDUP(ROWS('Rate Change Impact'!$2:562)/36,0))</f>
        <v>49742557</v>
      </c>
      <c r="I526" s="81" cm="1">
        <f t="array" ref="I526">INDEX('Rate Change Impact'!H:H, ROUNDUP(ROWS('Rate Change Impact'!$2:562)/36,0))</f>
        <v>9933131</v>
      </c>
      <c r="J526" s="95" cm="1">
        <f t="array" ref="J526">INDEX('Rate Change Impact'!I:I, ROUNDUP(ROWS('Rate Change Impact'!$2:562)/36,0))</f>
        <v>0.24951706161249401</v>
      </c>
      <c r="K526" s="93">
        <f t="shared" si="103"/>
        <v>45838</v>
      </c>
      <c r="L526" s="94">
        <f t="shared" ca="1" si="104"/>
        <v>21</v>
      </c>
      <c r="M526" s="93">
        <f t="shared" ca="1" si="105"/>
        <v>45901</v>
      </c>
      <c r="N526">
        <f t="shared" ca="1" si="99"/>
        <v>2025</v>
      </c>
      <c r="O526">
        <f t="shared" ca="1" si="96"/>
        <v>9</v>
      </c>
      <c r="P526" s="74">
        <f t="shared" si="97"/>
        <v>827760.91666666663</v>
      </c>
      <c r="Q526" s="74">
        <f t="shared" si="98"/>
        <v>413880.45833333331</v>
      </c>
      <c r="R526">
        <f t="shared" ca="1" si="106"/>
        <v>0</v>
      </c>
      <c r="S526">
        <f t="shared" ca="1" si="100"/>
        <v>0</v>
      </c>
      <c r="T526">
        <f t="shared" ca="1" si="107"/>
        <v>12</v>
      </c>
      <c r="U526" s="73">
        <f t="shared" ca="1" si="101"/>
        <v>0</v>
      </c>
    </row>
    <row r="527" spans="1:21" x14ac:dyDescent="0.25">
      <c r="A527" s="106" t="str">
        <f t="shared" ca="1" si="102"/>
        <v>General_All Other_2025_10</v>
      </c>
      <c r="B527" cm="1">
        <f t="array" ref="B527">INDEX('Rate Change Impact'!A:A, ROUNDUP(ROWS('Rate Change Impact'!$2:563)/36,0))</f>
        <v>15</v>
      </c>
      <c r="C527" t="str" cm="1">
        <f t="array" ref="C527">INDEX('Rate Change Impact'!B:B, ROUNDUP(ROWS('Rate Change Impact'!$2:563)/36,0))</f>
        <v>General</v>
      </c>
      <c r="D527" t="str" cm="1">
        <f t="array" ref="D527">INDEX('Rate Change Impact'!C:C, ROUNDUP(ROWS('Rate Change Impact'!$2:563)/36,0))</f>
        <v>All Other</v>
      </c>
      <c r="E527" t="str" cm="1">
        <f t="array" ref="E527">INDEX('Rate Change Impact'!D:D, ROUNDUP(ROWS('Rate Change Impact'!$2:563)/36,0))</f>
        <v>CA</v>
      </c>
      <c r="F527" s="107" cm="1">
        <f t="array" ref="F527">INDEX('Rate Change Impact'!E:E, ROUNDUP(ROWS('Rate Change Impact'!$2:563)/36,0))</f>
        <v>45474</v>
      </c>
      <c r="G527" s="81" cm="1">
        <f t="array" ref="G527">INDEX('Rate Change Impact'!F:F, ROUNDUP(ROWS('Rate Change Impact'!$2:563)/36,0))</f>
        <v>39809426</v>
      </c>
      <c r="H527" s="81" cm="1">
        <f t="array" ref="H527">INDEX('Rate Change Impact'!G:G, ROUNDUP(ROWS('Rate Change Impact'!$2:563)/36,0))</f>
        <v>49742557</v>
      </c>
      <c r="I527" s="81" cm="1">
        <f t="array" ref="I527">INDEX('Rate Change Impact'!H:H, ROUNDUP(ROWS('Rate Change Impact'!$2:563)/36,0))</f>
        <v>9933131</v>
      </c>
      <c r="J527" s="95" cm="1">
        <f t="array" ref="J527">INDEX('Rate Change Impact'!I:I, ROUNDUP(ROWS('Rate Change Impact'!$2:563)/36,0))</f>
        <v>0.24951706161249401</v>
      </c>
      <c r="K527" s="93">
        <f t="shared" si="103"/>
        <v>45838</v>
      </c>
      <c r="L527" s="94">
        <f t="shared" ca="1" si="104"/>
        <v>22</v>
      </c>
      <c r="M527" s="93">
        <f t="shared" ca="1" si="105"/>
        <v>45931</v>
      </c>
      <c r="N527">
        <f t="shared" ca="1" si="99"/>
        <v>2025</v>
      </c>
      <c r="O527">
        <f t="shared" ca="1" si="96"/>
        <v>10</v>
      </c>
      <c r="P527" s="74">
        <f t="shared" si="97"/>
        <v>827760.91666666663</v>
      </c>
      <c r="Q527" s="74">
        <f t="shared" si="98"/>
        <v>413880.45833333331</v>
      </c>
      <c r="R527">
        <f t="shared" ca="1" si="106"/>
        <v>0</v>
      </c>
      <c r="S527">
        <f t="shared" ca="1" si="100"/>
        <v>0</v>
      </c>
      <c r="T527">
        <f t="shared" ca="1" si="107"/>
        <v>12</v>
      </c>
      <c r="U527" s="73">
        <f t="shared" ca="1" si="101"/>
        <v>0</v>
      </c>
    </row>
    <row r="528" spans="1:21" x14ac:dyDescent="0.25">
      <c r="A528" s="106" t="str">
        <f t="shared" ca="1" si="102"/>
        <v>General_All Other_2025_11</v>
      </c>
      <c r="B528" cm="1">
        <f t="array" ref="B528">INDEX('Rate Change Impact'!A:A, ROUNDUP(ROWS('Rate Change Impact'!$2:564)/36,0))</f>
        <v>15</v>
      </c>
      <c r="C528" t="str" cm="1">
        <f t="array" ref="C528">INDEX('Rate Change Impact'!B:B, ROUNDUP(ROWS('Rate Change Impact'!$2:564)/36,0))</f>
        <v>General</v>
      </c>
      <c r="D528" t="str" cm="1">
        <f t="array" ref="D528">INDEX('Rate Change Impact'!C:C, ROUNDUP(ROWS('Rate Change Impact'!$2:564)/36,0))</f>
        <v>All Other</v>
      </c>
      <c r="E528" t="str" cm="1">
        <f t="array" ref="E528">INDEX('Rate Change Impact'!D:D, ROUNDUP(ROWS('Rate Change Impact'!$2:564)/36,0))</f>
        <v>CA</v>
      </c>
      <c r="F528" s="107" cm="1">
        <f t="array" ref="F528">INDEX('Rate Change Impact'!E:E, ROUNDUP(ROWS('Rate Change Impact'!$2:564)/36,0))</f>
        <v>45474</v>
      </c>
      <c r="G528" s="81" cm="1">
        <f t="array" ref="G528">INDEX('Rate Change Impact'!F:F, ROUNDUP(ROWS('Rate Change Impact'!$2:564)/36,0))</f>
        <v>39809426</v>
      </c>
      <c r="H528" s="81" cm="1">
        <f t="array" ref="H528">INDEX('Rate Change Impact'!G:G, ROUNDUP(ROWS('Rate Change Impact'!$2:564)/36,0))</f>
        <v>49742557</v>
      </c>
      <c r="I528" s="81" cm="1">
        <f t="array" ref="I528">INDEX('Rate Change Impact'!H:H, ROUNDUP(ROWS('Rate Change Impact'!$2:564)/36,0))</f>
        <v>9933131</v>
      </c>
      <c r="J528" s="95" cm="1">
        <f t="array" ref="J528">INDEX('Rate Change Impact'!I:I, ROUNDUP(ROWS('Rate Change Impact'!$2:564)/36,0))</f>
        <v>0.24951706161249401</v>
      </c>
      <c r="K528" s="93">
        <f t="shared" si="103"/>
        <v>45838</v>
      </c>
      <c r="L528" s="94">
        <f t="shared" ca="1" si="104"/>
        <v>23</v>
      </c>
      <c r="M528" s="93">
        <f t="shared" ca="1" si="105"/>
        <v>45962</v>
      </c>
      <c r="N528">
        <f t="shared" ca="1" si="99"/>
        <v>2025</v>
      </c>
      <c r="O528">
        <f t="shared" ca="1" si="96"/>
        <v>11</v>
      </c>
      <c r="P528" s="74">
        <f t="shared" si="97"/>
        <v>827760.91666666663</v>
      </c>
      <c r="Q528" s="74">
        <f t="shared" si="98"/>
        <v>413880.45833333331</v>
      </c>
      <c r="R528">
        <f t="shared" ca="1" si="106"/>
        <v>0</v>
      </c>
      <c r="S528">
        <f t="shared" ca="1" si="100"/>
        <v>0</v>
      </c>
      <c r="T528">
        <f t="shared" ca="1" si="107"/>
        <v>12</v>
      </c>
      <c r="U528" s="73">
        <f t="shared" ca="1" si="101"/>
        <v>0</v>
      </c>
    </row>
    <row r="529" spans="1:21" x14ac:dyDescent="0.25">
      <c r="A529" s="106" t="str">
        <f t="shared" ca="1" si="102"/>
        <v>General_All Other_2025_12</v>
      </c>
      <c r="B529" cm="1">
        <f t="array" ref="B529">INDEX('Rate Change Impact'!A:A, ROUNDUP(ROWS('Rate Change Impact'!$2:565)/36,0))</f>
        <v>15</v>
      </c>
      <c r="C529" t="str" cm="1">
        <f t="array" ref="C529">INDEX('Rate Change Impact'!B:B, ROUNDUP(ROWS('Rate Change Impact'!$2:565)/36,0))</f>
        <v>General</v>
      </c>
      <c r="D529" t="str" cm="1">
        <f t="array" ref="D529">INDEX('Rate Change Impact'!C:C, ROUNDUP(ROWS('Rate Change Impact'!$2:565)/36,0))</f>
        <v>All Other</v>
      </c>
      <c r="E529" t="str" cm="1">
        <f t="array" ref="E529">INDEX('Rate Change Impact'!D:D, ROUNDUP(ROWS('Rate Change Impact'!$2:565)/36,0))</f>
        <v>CA</v>
      </c>
      <c r="F529" s="107" cm="1">
        <f t="array" ref="F529">INDEX('Rate Change Impact'!E:E, ROUNDUP(ROWS('Rate Change Impact'!$2:565)/36,0))</f>
        <v>45474</v>
      </c>
      <c r="G529" s="81" cm="1">
        <f t="array" ref="G529">INDEX('Rate Change Impact'!F:F, ROUNDUP(ROWS('Rate Change Impact'!$2:565)/36,0))</f>
        <v>39809426</v>
      </c>
      <c r="H529" s="81" cm="1">
        <f t="array" ref="H529">INDEX('Rate Change Impact'!G:G, ROUNDUP(ROWS('Rate Change Impact'!$2:565)/36,0))</f>
        <v>49742557</v>
      </c>
      <c r="I529" s="81" cm="1">
        <f t="array" ref="I529">INDEX('Rate Change Impact'!H:H, ROUNDUP(ROWS('Rate Change Impact'!$2:565)/36,0))</f>
        <v>9933131</v>
      </c>
      <c r="J529" s="95" cm="1">
        <f t="array" ref="J529">INDEX('Rate Change Impact'!I:I, ROUNDUP(ROWS('Rate Change Impact'!$2:565)/36,0))</f>
        <v>0.24951706161249401</v>
      </c>
      <c r="K529" s="93">
        <f t="shared" si="103"/>
        <v>45838</v>
      </c>
      <c r="L529" s="94">
        <f t="shared" ca="1" si="104"/>
        <v>24</v>
      </c>
      <c r="M529" s="93">
        <f t="shared" ca="1" si="105"/>
        <v>45992</v>
      </c>
      <c r="N529">
        <f t="shared" ca="1" si="99"/>
        <v>2025</v>
      </c>
      <c r="O529">
        <f t="shared" ca="1" si="96"/>
        <v>12</v>
      </c>
      <c r="P529" s="74">
        <f t="shared" si="97"/>
        <v>827760.91666666663</v>
      </c>
      <c r="Q529" s="74">
        <f t="shared" si="98"/>
        <v>413880.45833333331</v>
      </c>
      <c r="R529">
        <f t="shared" ca="1" si="106"/>
        <v>0</v>
      </c>
      <c r="S529">
        <f t="shared" ca="1" si="100"/>
        <v>0</v>
      </c>
      <c r="T529">
        <f t="shared" ca="1" si="107"/>
        <v>12</v>
      </c>
      <c r="U529" s="73">
        <f t="shared" ca="1" si="101"/>
        <v>0</v>
      </c>
    </row>
    <row r="530" spans="1:21" x14ac:dyDescent="0.25">
      <c r="A530" s="106" t="str">
        <f t="shared" ca="1" si="102"/>
        <v>General_All Other_2026_1</v>
      </c>
      <c r="B530" cm="1">
        <f t="array" ref="B530">INDEX('Rate Change Impact'!A:A, ROUNDUP(ROWS('Rate Change Impact'!$2:566)/36,0))</f>
        <v>15</v>
      </c>
      <c r="C530" t="str" cm="1">
        <f t="array" ref="C530">INDEX('Rate Change Impact'!B:B, ROUNDUP(ROWS('Rate Change Impact'!$2:566)/36,0))</f>
        <v>General</v>
      </c>
      <c r="D530" t="str" cm="1">
        <f t="array" ref="D530">INDEX('Rate Change Impact'!C:C, ROUNDUP(ROWS('Rate Change Impact'!$2:566)/36,0))</f>
        <v>All Other</v>
      </c>
      <c r="E530" t="str" cm="1">
        <f t="array" ref="E530">INDEX('Rate Change Impact'!D:D, ROUNDUP(ROWS('Rate Change Impact'!$2:566)/36,0))</f>
        <v>CA</v>
      </c>
      <c r="F530" s="107" cm="1">
        <f t="array" ref="F530">INDEX('Rate Change Impact'!E:E, ROUNDUP(ROWS('Rate Change Impact'!$2:566)/36,0))</f>
        <v>45474</v>
      </c>
      <c r="G530" s="81" cm="1">
        <f t="array" ref="G530">INDEX('Rate Change Impact'!F:F, ROUNDUP(ROWS('Rate Change Impact'!$2:566)/36,0))</f>
        <v>39809426</v>
      </c>
      <c r="H530" s="81" cm="1">
        <f t="array" ref="H530">INDEX('Rate Change Impact'!G:G, ROUNDUP(ROWS('Rate Change Impact'!$2:566)/36,0))</f>
        <v>49742557</v>
      </c>
      <c r="I530" s="81" cm="1">
        <f t="array" ref="I530">INDEX('Rate Change Impact'!H:H, ROUNDUP(ROWS('Rate Change Impact'!$2:566)/36,0))</f>
        <v>9933131</v>
      </c>
      <c r="J530" s="95" cm="1">
        <f t="array" ref="J530">INDEX('Rate Change Impact'!I:I, ROUNDUP(ROWS('Rate Change Impact'!$2:566)/36,0))</f>
        <v>0.24951706161249401</v>
      </c>
      <c r="K530" s="93">
        <f t="shared" si="103"/>
        <v>45838</v>
      </c>
      <c r="L530" s="94">
        <f t="shared" ca="1" si="104"/>
        <v>25</v>
      </c>
      <c r="M530" s="93">
        <f t="shared" ca="1" si="105"/>
        <v>46023</v>
      </c>
      <c r="N530">
        <f t="shared" ca="1" si="99"/>
        <v>2026</v>
      </c>
      <c r="O530">
        <f t="shared" ca="1" si="96"/>
        <v>1</v>
      </c>
      <c r="P530" s="74">
        <f t="shared" si="97"/>
        <v>827760.91666666663</v>
      </c>
      <c r="Q530" s="74">
        <f t="shared" si="98"/>
        <v>413880.45833333331</v>
      </c>
      <c r="R530">
        <f t="shared" ca="1" si="106"/>
        <v>0</v>
      </c>
      <c r="S530">
        <f t="shared" ca="1" si="100"/>
        <v>0</v>
      </c>
      <c r="T530">
        <f t="shared" ca="1" si="107"/>
        <v>12</v>
      </c>
      <c r="U530" s="73">
        <f t="shared" ca="1" si="101"/>
        <v>0</v>
      </c>
    </row>
    <row r="531" spans="1:21" x14ac:dyDescent="0.25">
      <c r="A531" s="106" t="str">
        <f t="shared" ca="1" si="102"/>
        <v>General_All Other_2026_2</v>
      </c>
      <c r="B531" cm="1">
        <f t="array" ref="B531">INDEX('Rate Change Impact'!A:A, ROUNDUP(ROWS('Rate Change Impact'!$2:567)/36,0))</f>
        <v>15</v>
      </c>
      <c r="C531" t="str" cm="1">
        <f t="array" ref="C531">INDEX('Rate Change Impact'!B:B, ROUNDUP(ROWS('Rate Change Impact'!$2:567)/36,0))</f>
        <v>General</v>
      </c>
      <c r="D531" t="str" cm="1">
        <f t="array" ref="D531">INDEX('Rate Change Impact'!C:C, ROUNDUP(ROWS('Rate Change Impact'!$2:567)/36,0))</f>
        <v>All Other</v>
      </c>
      <c r="E531" t="str" cm="1">
        <f t="array" ref="E531">INDEX('Rate Change Impact'!D:D, ROUNDUP(ROWS('Rate Change Impact'!$2:567)/36,0))</f>
        <v>CA</v>
      </c>
      <c r="F531" s="107" cm="1">
        <f t="array" ref="F531">INDEX('Rate Change Impact'!E:E, ROUNDUP(ROWS('Rate Change Impact'!$2:567)/36,0))</f>
        <v>45474</v>
      </c>
      <c r="G531" s="81" cm="1">
        <f t="array" ref="G531">INDEX('Rate Change Impact'!F:F, ROUNDUP(ROWS('Rate Change Impact'!$2:567)/36,0))</f>
        <v>39809426</v>
      </c>
      <c r="H531" s="81" cm="1">
        <f t="array" ref="H531">INDEX('Rate Change Impact'!G:G, ROUNDUP(ROWS('Rate Change Impact'!$2:567)/36,0))</f>
        <v>49742557</v>
      </c>
      <c r="I531" s="81" cm="1">
        <f t="array" ref="I531">INDEX('Rate Change Impact'!H:H, ROUNDUP(ROWS('Rate Change Impact'!$2:567)/36,0))</f>
        <v>9933131</v>
      </c>
      <c r="J531" s="95" cm="1">
        <f t="array" ref="J531">INDEX('Rate Change Impact'!I:I, ROUNDUP(ROWS('Rate Change Impact'!$2:567)/36,0))</f>
        <v>0.24951706161249401</v>
      </c>
      <c r="K531" s="93">
        <f t="shared" si="103"/>
        <v>45838</v>
      </c>
      <c r="L531" s="94">
        <f t="shared" ca="1" si="104"/>
        <v>26</v>
      </c>
      <c r="M531" s="93">
        <f t="shared" ca="1" si="105"/>
        <v>46054</v>
      </c>
      <c r="N531">
        <f t="shared" ca="1" si="99"/>
        <v>2026</v>
      </c>
      <c r="O531">
        <f t="shared" ca="1" si="96"/>
        <v>2</v>
      </c>
      <c r="P531" s="74">
        <f t="shared" si="97"/>
        <v>827760.91666666663</v>
      </c>
      <c r="Q531" s="74">
        <f t="shared" si="98"/>
        <v>413880.45833333331</v>
      </c>
      <c r="R531">
        <f t="shared" ca="1" si="106"/>
        <v>0</v>
      </c>
      <c r="S531">
        <f t="shared" ca="1" si="100"/>
        <v>0</v>
      </c>
      <c r="T531">
        <f t="shared" ca="1" si="107"/>
        <v>12</v>
      </c>
      <c r="U531" s="73">
        <f t="shared" ca="1" si="101"/>
        <v>0</v>
      </c>
    </row>
    <row r="532" spans="1:21" x14ac:dyDescent="0.25">
      <c r="A532" s="106" t="str">
        <f t="shared" ca="1" si="102"/>
        <v>General_All Other_2026_3</v>
      </c>
      <c r="B532" cm="1">
        <f t="array" ref="B532">INDEX('Rate Change Impact'!A:A, ROUNDUP(ROWS('Rate Change Impact'!$2:568)/36,0))</f>
        <v>15</v>
      </c>
      <c r="C532" t="str" cm="1">
        <f t="array" ref="C532">INDEX('Rate Change Impact'!B:B, ROUNDUP(ROWS('Rate Change Impact'!$2:568)/36,0))</f>
        <v>General</v>
      </c>
      <c r="D532" t="str" cm="1">
        <f t="array" ref="D532">INDEX('Rate Change Impact'!C:C, ROUNDUP(ROWS('Rate Change Impact'!$2:568)/36,0))</f>
        <v>All Other</v>
      </c>
      <c r="E532" t="str" cm="1">
        <f t="array" ref="E532">INDEX('Rate Change Impact'!D:D, ROUNDUP(ROWS('Rate Change Impact'!$2:568)/36,0))</f>
        <v>CA</v>
      </c>
      <c r="F532" s="107" cm="1">
        <f t="array" ref="F532">INDEX('Rate Change Impact'!E:E, ROUNDUP(ROWS('Rate Change Impact'!$2:568)/36,0))</f>
        <v>45474</v>
      </c>
      <c r="G532" s="81" cm="1">
        <f t="array" ref="G532">INDEX('Rate Change Impact'!F:F, ROUNDUP(ROWS('Rate Change Impact'!$2:568)/36,0))</f>
        <v>39809426</v>
      </c>
      <c r="H532" s="81" cm="1">
        <f t="array" ref="H532">INDEX('Rate Change Impact'!G:G, ROUNDUP(ROWS('Rate Change Impact'!$2:568)/36,0))</f>
        <v>49742557</v>
      </c>
      <c r="I532" s="81" cm="1">
        <f t="array" ref="I532">INDEX('Rate Change Impact'!H:H, ROUNDUP(ROWS('Rate Change Impact'!$2:568)/36,0))</f>
        <v>9933131</v>
      </c>
      <c r="J532" s="95" cm="1">
        <f t="array" ref="J532">INDEX('Rate Change Impact'!I:I, ROUNDUP(ROWS('Rate Change Impact'!$2:568)/36,0))</f>
        <v>0.24951706161249401</v>
      </c>
      <c r="K532" s="93">
        <f t="shared" si="103"/>
        <v>45838</v>
      </c>
      <c r="L532" s="94">
        <f t="shared" ca="1" si="104"/>
        <v>27</v>
      </c>
      <c r="M532" s="93">
        <f t="shared" ca="1" si="105"/>
        <v>46082</v>
      </c>
      <c r="N532">
        <f t="shared" ca="1" si="99"/>
        <v>2026</v>
      </c>
      <c r="O532">
        <f t="shared" ca="1" si="96"/>
        <v>3</v>
      </c>
      <c r="P532" s="74">
        <f t="shared" si="97"/>
        <v>827760.91666666663</v>
      </c>
      <c r="Q532" s="74">
        <f t="shared" si="98"/>
        <v>413880.45833333331</v>
      </c>
      <c r="R532">
        <f t="shared" ca="1" si="106"/>
        <v>0</v>
      </c>
      <c r="S532">
        <f t="shared" ca="1" si="100"/>
        <v>0</v>
      </c>
      <c r="T532">
        <f t="shared" ca="1" si="107"/>
        <v>12</v>
      </c>
      <c r="U532" s="73">
        <f t="shared" ca="1" si="101"/>
        <v>0</v>
      </c>
    </row>
    <row r="533" spans="1:21" x14ac:dyDescent="0.25">
      <c r="A533" s="106" t="str">
        <f t="shared" ca="1" si="102"/>
        <v>General_All Other_2026_4</v>
      </c>
      <c r="B533" cm="1">
        <f t="array" ref="B533">INDEX('Rate Change Impact'!A:A, ROUNDUP(ROWS('Rate Change Impact'!$2:569)/36,0))</f>
        <v>15</v>
      </c>
      <c r="C533" t="str" cm="1">
        <f t="array" ref="C533">INDEX('Rate Change Impact'!B:B, ROUNDUP(ROWS('Rate Change Impact'!$2:569)/36,0))</f>
        <v>General</v>
      </c>
      <c r="D533" t="str" cm="1">
        <f t="array" ref="D533">INDEX('Rate Change Impact'!C:C, ROUNDUP(ROWS('Rate Change Impact'!$2:569)/36,0))</f>
        <v>All Other</v>
      </c>
      <c r="E533" t="str" cm="1">
        <f t="array" ref="E533">INDEX('Rate Change Impact'!D:D, ROUNDUP(ROWS('Rate Change Impact'!$2:569)/36,0))</f>
        <v>CA</v>
      </c>
      <c r="F533" s="107" cm="1">
        <f t="array" ref="F533">INDEX('Rate Change Impact'!E:E, ROUNDUP(ROWS('Rate Change Impact'!$2:569)/36,0))</f>
        <v>45474</v>
      </c>
      <c r="G533" s="81" cm="1">
        <f t="array" ref="G533">INDEX('Rate Change Impact'!F:F, ROUNDUP(ROWS('Rate Change Impact'!$2:569)/36,0))</f>
        <v>39809426</v>
      </c>
      <c r="H533" s="81" cm="1">
        <f t="array" ref="H533">INDEX('Rate Change Impact'!G:G, ROUNDUP(ROWS('Rate Change Impact'!$2:569)/36,0))</f>
        <v>49742557</v>
      </c>
      <c r="I533" s="81" cm="1">
        <f t="array" ref="I533">INDEX('Rate Change Impact'!H:H, ROUNDUP(ROWS('Rate Change Impact'!$2:569)/36,0))</f>
        <v>9933131</v>
      </c>
      <c r="J533" s="95" cm="1">
        <f t="array" ref="J533">INDEX('Rate Change Impact'!I:I, ROUNDUP(ROWS('Rate Change Impact'!$2:569)/36,0))</f>
        <v>0.24951706161249401</v>
      </c>
      <c r="K533" s="93">
        <f t="shared" si="103"/>
        <v>45838</v>
      </c>
      <c r="L533" s="94">
        <f t="shared" ca="1" si="104"/>
        <v>28</v>
      </c>
      <c r="M533" s="93">
        <f t="shared" ca="1" si="105"/>
        <v>46113</v>
      </c>
      <c r="N533">
        <f t="shared" ca="1" si="99"/>
        <v>2026</v>
      </c>
      <c r="O533">
        <f t="shared" ca="1" si="96"/>
        <v>4</v>
      </c>
      <c r="P533" s="74">
        <f t="shared" si="97"/>
        <v>827760.91666666663</v>
      </c>
      <c r="Q533" s="74">
        <f t="shared" si="98"/>
        <v>413880.45833333331</v>
      </c>
      <c r="R533">
        <f t="shared" ca="1" si="106"/>
        <v>0</v>
      </c>
      <c r="S533">
        <f t="shared" ca="1" si="100"/>
        <v>0</v>
      </c>
      <c r="T533">
        <f t="shared" ca="1" si="107"/>
        <v>12</v>
      </c>
      <c r="U533" s="73">
        <f t="shared" ca="1" si="101"/>
        <v>0</v>
      </c>
    </row>
    <row r="534" spans="1:21" x14ac:dyDescent="0.25">
      <c r="A534" s="106" t="str">
        <f t="shared" ca="1" si="102"/>
        <v>General_All Other_2026_5</v>
      </c>
      <c r="B534" cm="1">
        <f t="array" ref="B534">INDEX('Rate Change Impact'!A:A, ROUNDUP(ROWS('Rate Change Impact'!$2:570)/36,0))</f>
        <v>15</v>
      </c>
      <c r="C534" t="str" cm="1">
        <f t="array" ref="C534">INDEX('Rate Change Impact'!B:B, ROUNDUP(ROWS('Rate Change Impact'!$2:570)/36,0))</f>
        <v>General</v>
      </c>
      <c r="D534" t="str" cm="1">
        <f t="array" ref="D534">INDEX('Rate Change Impact'!C:C, ROUNDUP(ROWS('Rate Change Impact'!$2:570)/36,0))</f>
        <v>All Other</v>
      </c>
      <c r="E534" t="str" cm="1">
        <f t="array" ref="E534">INDEX('Rate Change Impact'!D:D, ROUNDUP(ROWS('Rate Change Impact'!$2:570)/36,0))</f>
        <v>CA</v>
      </c>
      <c r="F534" s="107" cm="1">
        <f t="array" ref="F534">INDEX('Rate Change Impact'!E:E, ROUNDUP(ROWS('Rate Change Impact'!$2:570)/36,0))</f>
        <v>45474</v>
      </c>
      <c r="G534" s="81" cm="1">
        <f t="array" ref="G534">INDEX('Rate Change Impact'!F:F, ROUNDUP(ROWS('Rate Change Impact'!$2:570)/36,0))</f>
        <v>39809426</v>
      </c>
      <c r="H534" s="81" cm="1">
        <f t="array" ref="H534">INDEX('Rate Change Impact'!G:G, ROUNDUP(ROWS('Rate Change Impact'!$2:570)/36,0))</f>
        <v>49742557</v>
      </c>
      <c r="I534" s="81" cm="1">
        <f t="array" ref="I534">INDEX('Rate Change Impact'!H:H, ROUNDUP(ROWS('Rate Change Impact'!$2:570)/36,0))</f>
        <v>9933131</v>
      </c>
      <c r="J534" s="95" cm="1">
        <f t="array" ref="J534">INDEX('Rate Change Impact'!I:I, ROUNDUP(ROWS('Rate Change Impact'!$2:570)/36,0))</f>
        <v>0.24951706161249401</v>
      </c>
      <c r="K534" s="93">
        <f t="shared" si="103"/>
        <v>45838</v>
      </c>
      <c r="L534" s="94">
        <f t="shared" ca="1" si="104"/>
        <v>29</v>
      </c>
      <c r="M534" s="93">
        <f t="shared" ca="1" si="105"/>
        <v>46143</v>
      </c>
      <c r="N534">
        <f t="shared" ca="1" si="99"/>
        <v>2026</v>
      </c>
      <c r="O534">
        <f t="shared" ca="1" si="96"/>
        <v>5</v>
      </c>
      <c r="P534" s="74">
        <f t="shared" si="97"/>
        <v>827760.91666666663</v>
      </c>
      <c r="Q534" s="74">
        <f t="shared" si="98"/>
        <v>413880.45833333331</v>
      </c>
      <c r="R534">
        <f t="shared" ca="1" si="106"/>
        <v>0</v>
      </c>
      <c r="S534">
        <f t="shared" ca="1" si="100"/>
        <v>0</v>
      </c>
      <c r="T534">
        <f t="shared" ca="1" si="107"/>
        <v>12</v>
      </c>
      <c r="U534" s="73">
        <f t="shared" ca="1" si="101"/>
        <v>0</v>
      </c>
    </row>
    <row r="535" spans="1:21" x14ac:dyDescent="0.25">
      <c r="A535" s="106" t="str">
        <f t="shared" ca="1" si="102"/>
        <v>General_All Other_2026_6</v>
      </c>
      <c r="B535" cm="1">
        <f t="array" ref="B535">INDEX('Rate Change Impact'!A:A, ROUNDUP(ROWS('Rate Change Impact'!$2:571)/36,0))</f>
        <v>15</v>
      </c>
      <c r="C535" t="str" cm="1">
        <f t="array" ref="C535">INDEX('Rate Change Impact'!B:B, ROUNDUP(ROWS('Rate Change Impact'!$2:571)/36,0))</f>
        <v>General</v>
      </c>
      <c r="D535" t="str" cm="1">
        <f t="array" ref="D535">INDEX('Rate Change Impact'!C:C, ROUNDUP(ROWS('Rate Change Impact'!$2:571)/36,0))</f>
        <v>All Other</v>
      </c>
      <c r="E535" t="str" cm="1">
        <f t="array" ref="E535">INDEX('Rate Change Impact'!D:D, ROUNDUP(ROWS('Rate Change Impact'!$2:571)/36,0))</f>
        <v>CA</v>
      </c>
      <c r="F535" s="107" cm="1">
        <f t="array" ref="F535">INDEX('Rate Change Impact'!E:E, ROUNDUP(ROWS('Rate Change Impact'!$2:571)/36,0))</f>
        <v>45474</v>
      </c>
      <c r="G535" s="81" cm="1">
        <f t="array" ref="G535">INDEX('Rate Change Impact'!F:F, ROUNDUP(ROWS('Rate Change Impact'!$2:571)/36,0))</f>
        <v>39809426</v>
      </c>
      <c r="H535" s="81" cm="1">
        <f t="array" ref="H535">INDEX('Rate Change Impact'!G:G, ROUNDUP(ROWS('Rate Change Impact'!$2:571)/36,0))</f>
        <v>49742557</v>
      </c>
      <c r="I535" s="81" cm="1">
        <f t="array" ref="I535">INDEX('Rate Change Impact'!H:H, ROUNDUP(ROWS('Rate Change Impact'!$2:571)/36,0))</f>
        <v>9933131</v>
      </c>
      <c r="J535" s="95" cm="1">
        <f t="array" ref="J535">INDEX('Rate Change Impact'!I:I, ROUNDUP(ROWS('Rate Change Impact'!$2:571)/36,0))</f>
        <v>0.24951706161249401</v>
      </c>
      <c r="K535" s="93">
        <f t="shared" si="103"/>
        <v>45838</v>
      </c>
      <c r="L535" s="94">
        <f t="shared" ca="1" si="104"/>
        <v>30</v>
      </c>
      <c r="M535" s="93">
        <f t="shared" ca="1" si="105"/>
        <v>46174</v>
      </c>
      <c r="N535">
        <f t="shared" ca="1" si="99"/>
        <v>2026</v>
      </c>
      <c r="O535">
        <f t="shared" ca="1" si="96"/>
        <v>6</v>
      </c>
      <c r="P535" s="74">
        <f t="shared" si="97"/>
        <v>827760.91666666663</v>
      </c>
      <c r="Q535" s="74">
        <f t="shared" si="98"/>
        <v>413880.45833333331</v>
      </c>
      <c r="R535">
        <f t="shared" ca="1" si="106"/>
        <v>0</v>
      </c>
      <c r="S535">
        <f t="shared" ca="1" si="100"/>
        <v>0</v>
      </c>
      <c r="T535">
        <f t="shared" ca="1" si="107"/>
        <v>12</v>
      </c>
      <c r="U535" s="73">
        <f t="shared" ca="1" si="101"/>
        <v>0</v>
      </c>
    </row>
    <row r="536" spans="1:21" x14ac:dyDescent="0.25">
      <c r="A536" s="106" t="str">
        <f t="shared" ca="1" si="102"/>
        <v>General_All Other_2026_7</v>
      </c>
      <c r="B536" cm="1">
        <f t="array" ref="B536">INDEX('Rate Change Impact'!A:A, ROUNDUP(ROWS('Rate Change Impact'!$2:572)/36,0))</f>
        <v>15</v>
      </c>
      <c r="C536" t="str" cm="1">
        <f t="array" ref="C536">INDEX('Rate Change Impact'!B:B, ROUNDUP(ROWS('Rate Change Impact'!$2:572)/36,0))</f>
        <v>General</v>
      </c>
      <c r="D536" t="str" cm="1">
        <f t="array" ref="D536">INDEX('Rate Change Impact'!C:C, ROUNDUP(ROWS('Rate Change Impact'!$2:572)/36,0))</f>
        <v>All Other</v>
      </c>
      <c r="E536" t="str" cm="1">
        <f t="array" ref="E536">INDEX('Rate Change Impact'!D:D, ROUNDUP(ROWS('Rate Change Impact'!$2:572)/36,0))</f>
        <v>CA</v>
      </c>
      <c r="F536" s="107" cm="1">
        <f t="array" ref="F536">INDEX('Rate Change Impact'!E:E, ROUNDUP(ROWS('Rate Change Impact'!$2:572)/36,0))</f>
        <v>45474</v>
      </c>
      <c r="G536" s="81" cm="1">
        <f t="array" ref="G536">INDEX('Rate Change Impact'!F:F, ROUNDUP(ROWS('Rate Change Impact'!$2:572)/36,0))</f>
        <v>39809426</v>
      </c>
      <c r="H536" s="81" cm="1">
        <f t="array" ref="H536">INDEX('Rate Change Impact'!G:G, ROUNDUP(ROWS('Rate Change Impact'!$2:572)/36,0))</f>
        <v>49742557</v>
      </c>
      <c r="I536" s="81" cm="1">
        <f t="array" ref="I536">INDEX('Rate Change Impact'!H:H, ROUNDUP(ROWS('Rate Change Impact'!$2:572)/36,0))</f>
        <v>9933131</v>
      </c>
      <c r="J536" s="95" cm="1">
        <f t="array" ref="J536">INDEX('Rate Change Impact'!I:I, ROUNDUP(ROWS('Rate Change Impact'!$2:572)/36,0))</f>
        <v>0.24951706161249401</v>
      </c>
      <c r="K536" s="93">
        <f t="shared" si="103"/>
        <v>45838</v>
      </c>
      <c r="L536" s="94">
        <f t="shared" ca="1" si="104"/>
        <v>31</v>
      </c>
      <c r="M536" s="93">
        <f t="shared" ca="1" si="105"/>
        <v>46204</v>
      </c>
      <c r="N536">
        <f t="shared" ca="1" si="99"/>
        <v>2026</v>
      </c>
      <c r="O536">
        <f t="shared" ca="1" si="96"/>
        <v>7</v>
      </c>
      <c r="P536" s="74">
        <f t="shared" si="97"/>
        <v>827760.91666666663</v>
      </c>
      <c r="Q536" s="74">
        <f t="shared" si="98"/>
        <v>413880.45833333331</v>
      </c>
      <c r="R536">
        <f t="shared" ca="1" si="106"/>
        <v>0</v>
      </c>
      <c r="S536">
        <f t="shared" ca="1" si="100"/>
        <v>0</v>
      </c>
      <c r="T536">
        <f t="shared" ca="1" si="107"/>
        <v>12</v>
      </c>
      <c r="U536" s="73">
        <f t="shared" ca="1" si="101"/>
        <v>0</v>
      </c>
    </row>
    <row r="537" spans="1:21" x14ac:dyDescent="0.25">
      <c r="A537" s="106" t="str">
        <f t="shared" ca="1" si="102"/>
        <v>General_All Other_2026_8</v>
      </c>
      <c r="B537" cm="1">
        <f t="array" ref="B537">INDEX('Rate Change Impact'!A:A, ROUNDUP(ROWS('Rate Change Impact'!$2:573)/36,0))</f>
        <v>15</v>
      </c>
      <c r="C537" t="str" cm="1">
        <f t="array" ref="C537">INDEX('Rate Change Impact'!B:B, ROUNDUP(ROWS('Rate Change Impact'!$2:573)/36,0))</f>
        <v>General</v>
      </c>
      <c r="D537" t="str" cm="1">
        <f t="array" ref="D537">INDEX('Rate Change Impact'!C:C, ROUNDUP(ROWS('Rate Change Impact'!$2:573)/36,0))</f>
        <v>All Other</v>
      </c>
      <c r="E537" t="str" cm="1">
        <f t="array" ref="E537">INDEX('Rate Change Impact'!D:D, ROUNDUP(ROWS('Rate Change Impact'!$2:573)/36,0))</f>
        <v>CA</v>
      </c>
      <c r="F537" s="107" cm="1">
        <f t="array" ref="F537">INDEX('Rate Change Impact'!E:E, ROUNDUP(ROWS('Rate Change Impact'!$2:573)/36,0))</f>
        <v>45474</v>
      </c>
      <c r="G537" s="81" cm="1">
        <f t="array" ref="G537">INDEX('Rate Change Impact'!F:F, ROUNDUP(ROWS('Rate Change Impact'!$2:573)/36,0))</f>
        <v>39809426</v>
      </c>
      <c r="H537" s="81" cm="1">
        <f t="array" ref="H537">INDEX('Rate Change Impact'!G:G, ROUNDUP(ROWS('Rate Change Impact'!$2:573)/36,0))</f>
        <v>49742557</v>
      </c>
      <c r="I537" s="81" cm="1">
        <f t="array" ref="I537">INDEX('Rate Change Impact'!H:H, ROUNDUP(ROWS('Rate Change Impact'!$2:573)/36,0))</f>
        <v>9933131</v>
      </c>
      <c r="J537" s="95" cm="1">
        <f t="array" ref="J537">INDEX('Rate Change Impact'!I:I, ROUNDUP(ROWS('Rate Change Impact'!$2:573)/36,0))</f>
        <v>0.24951706161249401</v>
      </c>
      <c r="K537" s="93">
        <f t="shared" si="103"/>
        <v>45838</v>
      </c>
      <c r="L537" s="94">
        <f t="shared" ca="1" si="104"/>
        <v>32</v>
      </c>
      <c r="M537" s="93">
        <f t="shared" ca="1" si="105"/>
        <v>46235</v>
      </c>
      <c r="N537">
        <f t="shared" ca="1" si="99"/>
        <v>2026</v>
      </c>
      <c r="O537">
        <f t="shared" ca="1" si="96"/>
        <v>8</v>
      </c>
      <c r="P537" s="74">
        <f t="shared" si="97"/>
        <v>827760.91666666663</v>
      </c>
      <c r="Q537" s="74">
        <f t="shared" si="98"/>
        <v>413880.45833333331</v>
      </c>
      <c r="R537">
        <f t="shared" ca="1" si="106"/>
        <v>0</v>
      </c>
      <c r="S537">
        <f t="shared" ca="1" si="100"/>
        <v>0</v>
      </c>
      <c r="T537">
        <f t="shared" ca="1" si="107"/>
        <v>12</v>
      </c>
      <c r="U537" s="73">
        <f t="shared" ca="1" si="101"/>
        <v>0</v>
      </c>
    </row>
    <row r="538" spans="1:21" x14ac:dyDescent="0.25">
      <c r="A538" s="106" t="str">
        <f t="shared" ca="1" si="102"/>
        <v>General_All Other_2026_9</v>
      </c>
      <c r="B538" cm="1">
        <f t="array" ref="B538">INDEX('Rate Change Impact'!A:A, ROUNDUP(ROWS('Rate Change Impact'!$2:574)/36,0))</f>
        <v>15</v>
      </c>
      <c r="C538" t="str" cm="1">
        <f t="array" ref="C538">INDEX('Rate Change Impact'!B:B, ROUNDUP(ROWS('Rate Change Impact'!$2:574)/36,0))</f>
        <v>General</v>
      </c>
      <c r="D538" t="str" cm="1">
        <f t="array" ref="D538">INDEX('Rate Change Impact'!C:C, ROUNDUP(ROWS('Rate Change Impact'!$2:574)/36,0))</f>
        <v>All Other</v>
      </c>
      <c r="E538" t="str" cm="1">
        <f t="array" ref="E538">INDEX('Rate Change Impact'!D:D, ROUNDUP(ROWS('Rate Change Impact'!$2:574)/36,0))</f>
        <v>CA</v>
      </c>
      <c r="F538" s="107" cm="1">
        <f t="array" ref="F538">INDEX('Rate Change Impact'!E:E, ROUNDUP(ROWS('Rate Change Impact'!$2:574)/36,0))</f>
        <v>45474</v>
      </c>
      <c r="G538" s="81" cm="1">
        <f t="array" ref="G538">INDEX('Rate Change Impact'!F:F, ROUNDUP(ROWS('Rate Change Impact'!$2:574)/36,0))</f>
        <v>39809426</v>
      </c>
      <c r="H538" s="81" cm="1">
        <f t="array" ref="H538">INDEX('Rate Change Impact'!G:G, ROUNDUP(ROWS('Rate Change Impact'!$2:574)/36,0))</f>
        <v>49742557</v>
      </c>
      <c r="I538" s="81" cm="1">
        <f t="array" ref="I538">INDEX('Rate Change Impact'!H:H, ROUNDUP(ROWS('Rate Change Impact'!$2:574)/36,0))</f>
        <v>9933131</v>
      </c>
      <c r="J538" s="95" cm="1">
        <f t="array" ref="J538">INDEX('Rate Change Impact'!I:I, ROUNDUP(ROWS('Rate Change Impact'!$2:574)/36,0))</f>
        <v>0.24951706161249401</v>
      </c>
      <c r="K538" s="93">
        <f t="shared" si="103"/>
        <v>45838</v>
      </c>
      <c r="L538" s="94">
        <f t="shared" ca="1" si="104"/>
        <v>33</v>
      </c>
      <c r="M538" s="93">
        <f t="shared" ca="1" si="105"/>
        <v>46266</v>
      </c>
      <c r="N538">
        <f t="shared" ca="1" si="99"/>
        <v>2026</v>
      </c>
      <c r="O538">
        <f t="shared" ref="O538:O601" ca="1" si="108">MONTH(M538)</f>
        <v>9</v>
      </c>
      <c r="P538" s="74">
        <f t="shared" si="97"/>
        <v>827760.91666666663</v>
      </c>
      <c r="Q538" s="74">
        <f t="shared" si="98"/>
        <v>413880.45833333331</v>
      </c>
      <c r="R538">
        <f t="shared" ca="1" si="106"/>
        <v>0</v>
      </c>
      <c r="S538">
        <f t="shared" ca="1" si="100"/>
        <v>0</v>
      </c>
      <c r="T538">
        <f t="shared" ca="1" si="107"/>
        <v>12</v>
      </c>
      <c r="U538" s="73">
        <f t="shared" ca="1" si="101"/>
        <v>0</v>
      </c>
    </row>
    <row r="539" spans="1:21" x14ac:dyDescent="0.25">
      <c r="A539" s="106" t="str">
        <f t="shared" ca="1" si="102"/>
        <v>General_All Other_2026_10</v>
      </c>
      <c r="B539" cm="1">
        <f t="array" ref="B539">INDEX('Rate Change Impact'!A:A, ROUNDUP(ROWS('Rate Change Impact'!$2:575)/36,0))</f>
        <v>15</v>
      </c>
      <c r="C539" t="str" cm="1">
        <f t="array" ref="C539">INDEX('Rate Change Impact'!B:B, ROUNDUP(ROWS('Rate Change Impact'!$2:575)/36,0))</f>
        <v>General</v>
      </c>
      <c r="D539" t="str" cm="1">
        <f t="array" ref="D539">INDEX('Rate Change Impact'!C:C, ROUNDUP(ROWS('Rate Change Impact'!$2:575)/36,0))</f>
        <v>All Other</v>
      </c>
      <c r="E539" t="str" cm="1">
        <f t="array" ref="E539">INDEX('Rate Change Impact'!D:D, ROUNDUP(ROWS('Rate Change Impact'!$2:575)/36,0))</f>
        <v>CA</v>
      </c>
      <c r="F539" s="107" cm="1">
        <f t="array" ref="F539">INDEX('Rate Change Impact'!E:E, ROUNDUP(ROWS('Rate Change Impact'!$2:575)/36,0))</f>
        <v>45474</v>
      </c>
      <c r="G539" s="81" cm="1">
        <f t="array" ref="G539">INDEX('Rate Change Impact'!F:F, ROUNDUP(ROWS('Rate Change Impact'!$2:575)/36,0))</f>
        <v>39809426</v>
      </c>
      <c r="H539" s="81" cm="1">
        <f t="array" ref="H539">INDEX('Rate Change Impact'!G:G, ROUNDUP(ROWS('Rate Change Impact'!$2:575)/36,0))</f>
        <v>49742557</v>
      </c>
      <c r="I539" s="81" cm="1">
        <f t="array" ref="I539">INDEX('Rate Change Impact'!H:H, ROUNDUP(ROWS('Rate Change Impact'!$2:575)/36,0))</f>
        <v>9933131</v>
      </c>
      <c r="J539" s="95" cm="1">
        <f t="array" ref="J539">INDEX('Rate Change Impact'!I:I, ROUNDUP(ROWS('Rate Change Impact'!$2:575)/36,0))</f>
        <v>0.24951706161249401</v>
      </c>
      <c r="K539" s="93">
        <f t="shared" si="103"/>
        <v>45838</v>
      </c>
      <c r="L539" s="94">
        <f t="shared" ca="1" si="104"/>
        <v>34</v>
      </c>
      <c r="M539" s="93">
        <f t="shared" ca="1" si="105"/>
        <v>46296</v>
      </c>
      <c r="N539">
        <f t="shared" ca="1" si="99"/>
        <v>2026</v>
      </c>
      <c r="O539">
        <f t="shared" ca="1" si="108"/>
        <v>10</v>
      </c>
      <c r="P539" s="74">
        <f t="shared" si="97"/>
        <v>827760.91666666663</v>
      </c>
      <c r="Q539" s="74">
        <f t="shared" si="98"/>
        <v>413880.45833333331</v>
      </c>
      <c r="R539">
        <f t="shared" ca="1" si="106"/>
        <v>0</v>
      </c>
      <c r="S539">
        <f t="shared" ca="1" si="100"/>
        <v>0</v>
      </c>
      <c r="T539">
        <f t="shared" ca="1" si="107"/>
        <v>12</v>
      </c>
      <c r="U539" s="73">
        <f t="shared" ca="1" si="101"/>
        <v>0</v>
      </c>
    </row>
    <row r="540" spans="1:21" x14ac:dyDescent="0.25">
      <c r="A540" s="106" t="str">
        <f t="shared" ca="1" si="102"/>
        <v>General_All Other_2026_11</v>
      </c>
      <c r="B540" cm="1">
        <f t="array" ref="B540">INDEX('Rate Change Impact'!A:A, ROUNDUP(ROWS('Rate Change Impact'!$2:576)/36,0))</f>
        <v>15</v>
      </c>
      <c r="C540" t="str" cm="1">
        <f t="array" ref="C540">INDEX('Rate Change Impact'!B:B, ROUNDUP(ROWS('Rate Change Impact'!$2:576)/36,0))</f>
        <v>General</v>
      </c>
      <c r="D540" t="str" cm="1">
        <f t="array" ref="D540">INDEX('Rate Change Impact'!C:C, ROUNDUP(ROWS('Rate Change Impact'!$2:576)/36,0))</f>
        <v>All Other</v>
      </c>
      <c r="E540" t="str" cm="1">
        <f t="array" ref="E540">INDEX('Rate Change Impact'!D:D, ROUNDUP(ROWS('Rate Change Impact'!$2:576)/36,0))</f>
        <v>CA</v>
      </c>
      <c r="F540" s="107" cm="1">
        <f t="array" ref="F540">INDEX('Rate Change Impact'!E:E, ROUNDUP(ROWS('Rate Change Impact'!$2:576)/36,0))</f>
        <v>45474</v>
      </c>
      <c r="G540" s="81" cm="1">
        <f t="array" ref="G540">INDEX('Rate Change Impact'!F:F, ROUNDUP(ROWS('Rate Change Impact'!$2:576)/36,0))</f>
        <v>39809426</v>
      </c>
      <c r="H540" s="81" cm="1">
        <f t="array" ref="H540">INDEX('Rate Change Impact'!G:G, ROUNDUP(ROWS('Rate Change Impact'!$2:576)/36,0))</f>
        <v>49742557</v>
      </c>
      <c r="I540" s="81" cm="1">
        <f t="array" ref="I540">INDEX('Rate Change Impact'!H:H, ROUNDUP(ROWS('Rate Change Impact'!$2:576)/36,0))</f>
        <v>9933131</v>
      </c>
      <c r="J540" s="95" cm="1">
        <f t="array" ref="J540">INDEX('Rate Change Impact'!I:I, ROUNDUP(ROWS('Rate Change Impact'!$2:576)/36,0))</f>
        <v>0.24951706161249401</v>
      </c>
      <c r="K540" s="93">
        <f t="shared" si="103"/>
        <v>45838</v>
      </c>
      <c r="L540" s="94">
        <f t="shared" ca="1" si="104"/>
        <v>35</v>
      </c>
      <c r="M540" s="93">
        <f t="shared" ca="1" si="105"/>
        <v>46327</v>
      </c>
      <c r="N540">
        <f t="shared" ca="1" si="99"/>
        <v>2026</v>
      </c>
      <c r="O540">
        <f t="shared" ca="1" si="108"/>
        <v>11</v>
      </c>
      <c r="P540" s="74">
        <f t="shared" si="97"/>
        <v>827760.91666666663</v>
      </c>
      <c r="Q540" s="74">
        <f t="shared" si="98"/>
        <v>413880.45833333331</v>
      </c>
      <c r="R540">
        <f t="shared" ca="1" si="106"/>
        <v>0</v>
      </c>
      <c r="S540">
        <f t="shared" ca="1" si="100"/>
        <v>0</v>
      </c>
      <c r="T540">
        <f t="shared" ca="1" si="107"/>
        <v>12</v>
      </c>
      <c r="U540" s="73">
        <f t="shared" ca="1" si="101"/>
        <v>0</v>
      </c>
    </row>
    <row r="541" spans="1:21" x14ac:dyDescent="0.25">
      <c r="A541" s="106" t="str">
        <f t="shared" ca="1" si="102"/>
        <v>General_All Other_2026_12</v>
      </c>
      <c r="B541" cm="1">
        <f t="array" ref="B541">INDEX('Rate Change Impact'!A:A, ROUNDUP(ROWS('Rate Change Impact'!$2:577)/36,0))</f>
        <v>15</v>
      </c>
      <c r="C541" t="str" cm="1">
        <f t="array" ref="C541">INDEX('Rate Change Impact'!B:B, ROUNDUP(ROWS('Rate Change Impact'!$2:577)/36,0))</f>
        <v>General</v>
      </c>
      <c r="D541" t="str" cm="1">
        <f t="array" ref="D541">INDEX('Rate Change Impact'!C:C, ROUNDUP(ROWS('Rate Change Impact'!$2:577)/36,0))</f>
        <v>All Other</v>
      </c>
      <c r="E541" t="str" cm="1">
        <f t="array" ref="E541">INDEX('Rate Change Impact'!D:D, ROUNDUP(ROWS('Rate Change Impact'!$2:577)/36,0))</f>
        <v>CA</v>
      </c>
      <c r="F541" s="107" cm="1">
        <f t="array" ref="F541">INDEX('Rate Change Impact'!E:E, ROUNDUP(ROWS('Rate Change Impact'!$2:577)/36,0))</f>
        <v>45474</v>
      </c>
      <c r="G541" s="81" cm="1">
        <f t="array" ref="G541">INDEX('Rate Change Impact'!F:F, ROUNDUP(ROWS('Rate Change Impact'!$2:577)/36,0))</f>
        <v>39809426</v>
      </c>
      <c r="H541" s="81" cm="1">
        <f t="array" ref="H541">INDEX('Rate Change Impact'!G:G, ROUNDUP(ROWS('Rate Change Impact'!$2:577)/36,0))</f>
        <v>49742557</v>
      </c>
      <c r="I541" s="81" cm="1">
        <f t="array" ref="I541">INDEX('Rate Change Impact'!H:H, ROUNDUP(ROWS('Rate Change Impact'!$2:577)/36,0))</f>
        <v>9933131</v>
      </c>
      <c r="J541" s="95" cm="1">
        <f t="array" ref="J541">INDEX('Rate Change Impact'!I:I, ROUNDUP(ROWS('Rate Change Impact'!$2:577)/36,0))</f>
        <v>0.24951706161249401</v>
      </c>
      <c r="K541" s="93">
        <f t="shared" si="103"/>
        <v>45838</v>
      </c>
      <c r="L541" s="94">
        <f t="shared" ca="1" si="104"/>
        <v>36</v>
      </c>
      <c r="M541" s="93">
        <f t="shared" ca="1" si="105"/>
        <v>46357</v>
      </c>
      <c r="N541">
        <f t="shared" ca="1" si="99"/>
        <v>2026</v>
      </c>
      <c r="O541">
        <f t="shared" ca="1" si="108"/>
        <v>12</v>
      </c>
      <c r="P541" s="74">
        <f t="shared" si="97"/>
        <v>827760.91666666663</v>
      </c>
      <c r="Q541" s="74">
        <f t="shared" si="98"/>
        <v>413880.45833333331</v>
      </c>
      <c r="R541">
        <f t="shared" ca="1" si="106"/>
        <v>0</v>
      </c>
      <c r="S541">
        <f t="shared" ca="1" si="100"/>
        <v>0</v>
      </c>
      <c r="T541">
        <f t="shared" ca="1" si="107"/>
        <v>12</v>
      </c>
      <c r="U541" s="73">
        <f t="shared" ca="1" si="101"/>
        <v>0</v>
      </c>
    </row>
    <row r="542" spans="1:21" x14ac:dyDescent="0.25">
      <c r="A542" s="106" t="str">
        <f t="shared" ca="1" si="102"/>
        <v>General_All Other_2024_1</v>
      </c>
      <c r="B542" cm="1">
        <f t="array" ref="B542">INDEX('Rate Change Impact'!A:A, ROUNDUP(ROWS('Rate Change Impact'!$2:578)/36,0))</f>
        <v>16</v>
      </c>
      <c r="C542" t="str" cm="1">
        <f t="array" ref="C542">INDEX('Rate Change Impact'!B:B, ROUNDUP(ROWS('Rate Change Impact'!$2:578)/36,0))</f>
        <v>General</v>
      </c>
      <c r="D542" t="str" cm="1">
        <f t="array" ref="D542">INDEX('Rate Change Impact'!C:C, ROUNDUP(ROWS('Rate Change Impact'!$2:578)/36,0))</f>
        <v>All Other</v>
      </c>
      <c r="E542" t="str" cm="1">
        <f t="array" ref="E542">INDEX('Rate Change Impact'!D:D, ROUNDUP(ROWS('Rate Change Impact'!$2:578)/36,0))</f>
        <v>CA</v>
      </c>
      <c r="F542" s="107" cm="1">
        <f t="array" ref="F542">INDEX('Rate Change Impact'!E:E, ROUNDUP(ROWS('Rate Change Impact'!$2:578)/36,0))</f>
        <v>45474</v>
      </c>
      <c r="G542" s="81" cm="1">
        <f t="array" ref="G542">INDEX('Rate Change Impact'!F:F, ROUNDUP(ROWS('Rate Change Impact'!$2:578)/36,0))</f>
        <v>182650728</v>
      </c>
      <c r="H542" s="81" cm="1">
        <f t="array" ref="H542">INDEX('Rate Change Impact'!G:G, ROUNDUP(ROWS('Rate Change Impact'!$2:578)/36,0))</f>
        <v>40183160.159999996</v>
      </c>
      <c r="I542" s="81" cm="1">
        <f t="array" ref="I542">INDEX('Rate Change Impact'!H:H, ROUNDUP(ROWS('Rate Change Impact'!$2:578)/36,0))</f>
        <v>-142467567.84</v>
      </c>
      <c r="J542" s="95" cm="1">
        <f t="array" ref="J542">INDEX('Rate Change Impact'!I:I, ROUNDUP(ROWS('Rate Change Impact'!$2:578)/36,0))</f>
        <v>-0.78</v>
      </c>
      <c r="K542" s="93">
        <f t="shared" si="103"/>
        <v>45838</v>
      </c>
      <c r="L542" s="94">
        <f t="shared" ca="1" si="104"/>
        <v>1</v>
      </c>
      <c r="M542" s="93">
        <f t="shared" ca="1" si="105"/>
        <v>45292</v>
      </c>
      <c r="N542">
        <f t="shared" ca="1" si="99"/>
        <v>2024</v>
      </c>
      <c r="O542">
        <f t="shared" ca="1" si="108"/>
        <v>1</v>
      </c>
      <c r="P542" s="74">
        <f t="shared" si="97"/>
        <v>-11872297.32</v>
      </c>
      <c r="Q542" s="74">
        <f t="shared" si="98"/>
        <v>-5936148.6600000001</v>
      </c>
      <c r="R542">
        <f t="shared" ca="1" si="106"/>
        <v>0</v>
      </c>
      <c r="S542">
        <f t="shared" ca="1" si="100"/>
        <v>0</v>
      </c>
      <c r="T542">
        <f t="shared" ca="1" si="107"/>
        <v>12</v>
      </c>
      <c r="U542" s="73">
        <f t="shared" ca="1" si="101"/>
        <v>0</v>
      </c>
    </row>
    <row r="543" spans="1:21" x14ac:dyDescent="0.25">
      <c r="A543" s="106" t="str">
        <f t="shared" ca="1" si="102"/>
        <v>General_All Other_2024_2</v>
      </c>
      <c r="B543" cm="1">
        <f t="array" ref="B543">INDEX('Rate Change Impact'!A:A, ROUNDUP(ROWS('Rate Change Impact'!$2:579)/36,0))</f>
        <v>16</v>
      </c>
      <c r="C543" t="str" cm="1">
        <f t="array" ref="C543">INDEX('Rate Change Impact'!B:B, ROUNDUP(ROWS('Rate Change Impact'!$2:579)/36,0))</f>
        <v>General</v>
      </c>
      <c r="D543" t="str" cm="1">
        <f t="array" ref="D543">INDEX('Rate Change Impact'!C:C, ROUNDUP(ROWS('Rate Change Impact'!$2:579)/36,0))</f>
        <v>All Other</v>
      </c>
      <c r="E543" t="str" cm="1">
        <f t="array" ref="E543">INDEX('Rate Change Impact'!D:D, ROUNDUP(ROWS('Rate Change Impact'!$2:579)/36,0))</f>
        <v>CA</v>
      </c>
      <c r="F543" s="107" cm="1">
        <f t="array" ref="F543">INDEX('Rate Change Impact'!E:E, ROUNDUP(ROWS('Rate Change Impact'!$2:579)/36,0))</f>
        <v>45474</v>
      </c>
      <c r="G543" s="81" cm="1">
        <f t="array" ref="G543">INDEX('Rate Change Impact'!F:F, ROUNDUP(ROWS('Rate Change Impact'!$2:579)/36,0))</f>
        <v>182650728</v>
      </c>
      <c r="H543" s="81" cm="1">
        <f t="array" ref="H543">INDEX('Rate Change Impact'!G:G, ROUNDUP(ROWS('Rate Change Impact'!$2:579)/36,0))</f>
        <v>40183160.159999996</v>
      </c>
      <c r="I543" s="81" cm="1">
        <f t="array" ref="I543">INDEX('Rate Change Impact'!H:H, ROUNDUP(ROWS('Rate Change Impact'!$2:579)/36,0))</f>
        <v>-142467567.84</v>
      </c>
      <c r="J543" s="95" cm="1">
        <f t="array" ref="J543">INDEX('Rate Change Impact'!I:I, ROUNDUP(ROWS('Rate Change Impact'!$2:579)/36,0))</f>
        <v>-0.78</v>
      </c>
      <c r="K543" s="93">
        <f t="shared" si="103"/>
        <v>45838</v>
      </c>
      <c r="L543" s="94">
        <f t="shared" ca="1" si="104"/>
        <v>2</v>
      </c>
      <c r="M543" s="93">
        <f t="shared" ca="1" si="105"/>
        <v>45323</v>
      </c>
      <c r="N543">
        <f t="shared" ca="1" si="99"/>
        <v>2024</v>
      </c>
      <c r="O543">
        <f t="shared" ca="1" si="108"/>
        <v>2</v>
      </c>
      <c r="P543" s="74">
        <f t="shared" si="97"/>
        <v>-11872297.32</v>
      </c>
      <c r="Q543" s="74">
        <f t="shared" si="98"/>
        <v>-5936148.6600000001</v>
      </c>
      <c r="R543">
        <f t="shared" ca="1" si="106"/>
        <v>0</v>
      </c>
      <c r="S543">
        <f t="shared" ca="1" si="100"/>
        <v>0</v>
      </c>
      <c r="T543">
        <f t="shared" ca="1" si="107"/>
        <v>12</v>
      </c>
      <c r="U543" s="73">
        <f t="shared" ca="1" si="101"/>
        <v>0</v>
      </c>
    </row>
    <row r="544" spans="1:21" x14ac:dyDescent="0.25">
      <c r="A544" s="106" t="str">
        <f t="shared" ca="1" si="102"/>
        <v>General_All Other_2024_3</v>
      </c>
      <c r="B544" cm="1">
        <f t="array" ref="B544">INDEX('Rate Change Impact'!A:A, ROUNDUP(ROWS('Rate Change Impact'!$2:580)/36,0))</f>
        <v>16</v>
      </c>
      <c r="C544" t="str" cm="1">
        <f t="array" ref="C544">INDEX('Rate Change Impact'!B:B, ROUNDUP(ROWS('Rate Change Impact'!$2:580)/36,0))</f>
        <v>General</v>
      </c>
      <c r="D544" t="str" cm="1">
        <f t="array" ref="D544">INDEX('Rate Change Impact'!C:C, ROUNDUP(ROWS('Rate Change Impact'!$2:580)/36,0))</f>
        <v>All Other</v>
      </c>
      <c r="E544" t="str" cm="1">
        <f t="array" ref="E544">INDEX('Rate Change Impact'!D:D, ROUNDUP(ROWS('Rate Change Impact'!$2:580)/36,0))</f>
        <v>CA</v>
      </c>
      <c r="F544" s="107" cm="1">
        <f t="array" ref="F544">INDEX('Rate Change Impact'!E:E, ROUNDUP(ROWS('Rate Change Impact'!$2:580)/36,0))</f>
        <v>45474</v>
      </c>
      <c r="G544" s="81" cm="1">
        <f t="array" ref="G544">INDEX('Rate Change Impact'!F:F, ROUNDUP(ROWS('Rate Change Impact'!$2:580)/36,0))</f>
        <v>182650728</v>
      </c>
      <c r="H544" s="81" cm="1">
        <f t="array" ref="H544">INDEX('Rate Change Impact'!G:G, ROUNDUP(ROWS('Rate Change Impact'!$2:580)/36,0))</f>
        <v>40183160.159999996</v>
      </c>
      <c r="I544" s="81" cm="1">
        <f t="array" ref="I544">INDEX('Rate Change Impact'!H:H, ROUNDUP(ROWS('Rate Change Impact'!$2:580)/36,0))</f>
        <v>-142467567.84</v>
      </c>
      <c r="J544" s="95" cm="1">
        <f t="array" ref="J544">INDEX('Rate Change Impact'!I:I, ROUNDUP(ROWS('Rate Change Impact'!$2:580)/36,0))</f>
        <v>-0.78</v>
      </c>
      <c r="K544" s="93">
        <f t="shared" si="103"/>
        <v>45838</v>
      </c>
      <c r="L544" s="94">
        <f t="shared" ca="1" si="104"/>
        <v>3</v>
      </c>
      <c r="M544" s="93">
        <f t="shared" ca="1" si="105"/>
        <v>45352</v>
      </c>
      <c r="N544">
        <f t="shared" ca="1" si="99"/>
        <v>2024</v>
      </c>
      <c r="O544">
        <f t="shared" ca="1" si="108"/>
        <v>3</v>
      </c>
      <c r="P544" s="74">
        <f t="shared" si="97"/>
        <v>-11872297.32</v>
      </c>
      <c r="Q544" s="74">
        <f t="shared" si="98"/>
        <v>-5936148.6600000001</v>
      </c>
      <c r="R544">
        <f t="shared" ca="1" si="106"/>
        <v>0</v>
      </c>
      <c r="S544">
        <f t="shared" ca="1" si="100"/>
        <v>0</v>
      </c>
      <c r="T544">
        <f t="shared" ca="1" si="107"/>
        <v>12</v>
      </c>
      <c r="U544" s="73">
        <f t="shared" ca="1" si="101"/>
        <v>0</v>
      </c>
    </row>
    <row r="545" spans="1:21" x14ac:dyDescent="0.25">
      <c r="A545" s="106" t="str">
        <f t="shared" ca="1" si="102"/>
        <v>General_All Other_2024_4</v>
      </c>
      <c r="B545" cm="1">
        <f t="array" ref="B545">INDEX('Rate Change Impact'!A:A, ROUNDUP(ROWS('Rate Change Impact'!$2:581)/36,0))</f>
        <v>16</v>
      </c>
      <c r="C545" t="str" cm="1">
        <f t="array" ref="C545">INDEX('Rate Change Impact'!B:B, ROUNDUP(ROWS('Rate Change Impact'!$2:581)/36,0))</f>
        <v>General</v>
      </c>
      <c r="D545" t="str" cm="1">
        <f t="array" ref="D545">INDEX('Rate Change Impact'!C:C, ROUNDUP(ROWS('Rate Change Impact'!$2:581)/36,0))</f>
        <v>All Other</v>
      </c>
      <c r="E545" t="str" cm="1">
        <f t="array" ref="E545">INDEX('Rate Change Impact'!D:D, ROUNDUP(ROWS('Rate Change Impact'!$2:581)/36,0))</f>
        <v>CA</v>
      </c>
      <c r="F545" s="107" cm="1">
        <f t="array" ref="F545">INDEX('Rate Change Impact'!E:E, ROUNDUP(ROWS('Rate Change Impact'!$2:581)/36,0))</f>
        <v>45474</v>
      </c>
      <c r="G545" s="81" cm="1">
        <f t="array" ref="G545">INDEX('Rate Change Impact'!F:F, ROUNDUP(ROWS('Rate Change Impact'!$2:581)/36,0))</f>
        <v>182650728</v>
      </c>
      <c r="H545" s="81" cm="1">
        <f t="array" ref="H545">INDEX('Rate Change Impact'!G:G, ROUNDUP(ROWS('Rate Change Impact'!$2:581)/36,0))</f>
        <v>40183160.159999996</v>
      </c>
      <c r="I545" s="81" cm="1">
        <f t="array" ref="I545">INDEX('Rate Change Impact'!H:H, ROUNDUP(ROWS('Rate Change Impact'!$2:581)/36,0))</f>
        <v>-142467567.84</v>
      </c>
      <c r="J545" s="95" cm="1">
        <f t="array" ref="J545">INDEX('Rate Change Impact'!I:I, ROUNDUP(ROWS('Rate Change Impact'!$2:581)/36,0))</f>
        <v>-0.78</v>
      </c>
      <c r="K545" s="93">
        <f t="shared" si="103"/>
        <v>45838</v>
      </c>
      <c r="L545" s="94">
        <f t="shared" ca="1" si="104"/>
        <v>4</v>
      </c>
      <c r="M545" s="93">
        <f t="shared" ca="1" si="105"/>
        <v>45383</v>
      </c>
      <c r="N545">
        <f t="shared" ca="1" si="99"/>
        <v>2024</v>
      </c>
      <c r="O545">
        <f t="shared" ca="1" si="108"/>
        <v>4</v>
      </c>
      <c r="P545" s="74">
        <f t="shared" si="97"/>
        <v>-11872297.32</v>
      </c>
      <c r="Q545" s="74">
        <f t="shared" si="98"/>
        <v>-5936148.6600000001</v>
      </c>
      <c r="R545">
        <f t="shared" ca="1" si="106"/>
        <v>0</v>
      </c>
      <c r="S545">
        <f t="shared" ca="1" si="100"/>
        <v>0</v>
      </c>
      <c r="T545">
        <f t="shared" ca="1" si="107"/>
        <v>12</v>
      </c>
      <c r="U545" s="73">
        <f t="shared" ca="1" si="101"/>
        <v>0</v>
      </c>
    </row>
    <row r="546" spans="1:21" x14ac:dyDescent="0.25">
      <c r="A546" s="106" t="str">
        <f t="shared" ca="1" si="102"/>
        <v>General_All Other_2024_5</v>
      </c>
      <c r="B546" cm="1">
        <f t="array" ref="B546">INDEX('Rate Change Impact'!A:A, ROUNDUP(ROWS('Rate Change Impact'!$2:582)/36,0))</f>
        <v>16</v>
      </c>
      <c r="C546" t="str" cm="1">
        <f t="array" ref="C546">INDEX('Rate Change Impact'!B:B, ROUNDUP(ROWS('Rate Change Impact'!$2:582)/36,0))</f>
        <v>General</v>
      </c>
      <c r="D546" t="str" cm="1">
        <f t="array" ref="D546">INDEX('Rate Change Impact'!C:C, ROUNDUP(ROWS('Rate Change Impact'!$2:582)/36,0))</f>
        <v>All Other</v>
      </c>
      <c r="E546" t="str" cm="1">
        <f t="array" ref="E546">INDEX('Rate Change Impact'!D:D, ROUNDUP(ROWS('Rate Change Impact'!$2:582)/36,0))</f>
        <v>CA</v>
      </c>
      <c r="F546" s="107" cm="1">
        <f t="array" ref="F546">INDEX('Rate Change Impact'!E:E, ROUNDUP(ROWS('Rate Change Impact'!$2:582)/36,0))</f>
        <v>45474</v>
      </c>
      <c r="G546" s="81" cm="1">
        <f t="array" ref="G546">INDEX('Rate Change Impact'!F:F, ROUNDUP(ROWS('Rate Change Impact'!$2:582)/36,0))</f>
        <v>182650728</v>
      </c>
      <c r="H546" s="81" cm="1">
        <f t="array" ref="H546">INDEX('Rate Change Impact'!G:G, ROUNDUP(ROWS('Rate Change Impact'!$2:582)/36,0))</f>
        <v>40183160.159999996</v>
      </c>
      <c r="I546" s="81" cm="1">
        <f t="array" ref="I546">INDEX('Rate Change Impact'!H:H, ROUNDUP(ROWS('Rate Change Impact'!$2:582)/36,0))</f>
        <v>-142467567.84</v>
      </c>
      <c r="J546" s="95" cm="1">
        <f t="array" ref="J546">INDEX('Rate Change Impact'!I:I, ROUNDUP(ROWS('Rate Change Impact'!$2:582)/36,0))</f>
        <v>-0.78</v>
      </c>
      <c r="K546" s="93">
        <f t="shared" si="103"/>
        <v>45838</v>
      </c>
      <c r="L546" s="94">
        <f t="shared" ca="1" si="104"/>
        <v>5</v>
      </c>
      <c r="M546" s="93">
        <f t="shared" ca="1" si="105"/>
        <v>45413</v>
      </c>
      <c r="N546">
        <f t="shared" ca="1" si="99"/>
        <v>2024</v>
      </c>
      <c r="O546">
        <f t="shared" ca="1" si="108"/>
        <v>5</v>
      </c>
      <c r="P546" s="74">
        <f t="shared" si="97"/>
        <v>-11872297.32</v>
      </c>
      <c r="Q546" s="74">
        <f t="shared" si="98"/>
        <v>-5936148.6600000001</v>
      </c>
      <c r="R546">
        <f t="shared" ca="1" si="106"/>
        <v>0</v>
      </c>
      <c r="S546">
        <f t="shared" ca="1" si="100"/>
        <v>0</v>
      </c>
      <c r="T546">
        <f t="shared" ca="1" si="107"/>
        <v>12</v>
      </c>
      <c r="U546" s="73">
        <f t="shared" ca="1" si="101"/>
        <v>0</v>
      </c>
    </row>
    <row r="547" spans="1:21" x14ac:dyDescent="0.25">
      <c r="A547" s="106" t="str">
        <f t="shared" ca="1" si="102"/>
        <v>General_All Other_2024_6</v>
      </c>
      <c r="B547" cm="1">
        <f t="array" ref="B547">INDEX('Rate Change Impact'!A:A, ROUNDUP(ROWS('Rate Change Impact'!$2:583)/36,0))</f>
        <v>16</v>
      </c>
      <c r="C547" t="str" cm="1">
        <f t="array" ref="C547">INDEX('Rate Change Impact'!B:B, ROUNDUP(ROWS('Rate Change Impact'!$2:583)/36,0))</f>
        <v>General</v>
      </c>
      <c r="D547" t="str" cm="1">
        <f t="array" ref="D547">INDEX('Rate Change Impact'!C:C, ROUNDUP(ROWS('Rate Change Impact'!$2:583)/36,0))</f>
        <v>All Other</v>
      </c>
      <c r="E547" t="str" cm="1">
        <f t="array" ref="E547">INDEX('Rate Change Impact'!D:D, ROUNDUP(ROWS('Rate Change Impact'!$2:583)/36,0))</f>
        <v>CA</v>
      </c>
      <c r="F547" s="107" cm="1">
        <f t="array" ref="F547">INDEX('Rate Change Impact'!E:E, ROUNDUP(ROWS('Rate Change Impact'!$2:583)/36,0))</f>
        <v>45474</v>
      </c>
      <c r="G547" s="81" cm="1">
        <f t="array" ref="G547">INDEX('Rate Change Impact'!F:F, ROUNDUP(ROWS('Rate Change Impact'!$2:583)/36,0))</f>
        <v>182650728</v>
      </c>
      <c r="H547" s="81" cm="1">
        <f t="array" ref="H547">INDEX('Rate Change Impact'!G:G, ROUNDUP(ROWS('Rate Change Impact'!$2:583)/36,0))</f>
        <v>40183160.159999996</v>
      </c>
      <c r="I547" s="81" cm="1">
        <f t="array" ref="I547">INDEX('Rate Change Impact'!H:H, ROUNDUP(ROWS('Rate Change Impact'!$2:583)/36,0))</f>
        <v>-142467567.84</v>
      </c>
      <c r="J547" s="95" cm="1">
        <f t="array" ref="J547">INDEX('Rate Change Impact'!I:I, ROUNDUP(ROWS('Rate Change Impact'!$2:583)/36,0))</f>
        <v>-0.78</v>
      </c>
      <c r="K547" s="93">
        <f t="shared" si="103"/>
        <v>45838</v>
      </c>
      <c r="L547" s="94">
        <f t="shared" ca="1" si="104"/>
        <v>6</v>
      </c>
      <c r="M547" s="93">
        <f t="shared" ca="1" si="105"/>
        <v>45444</v>
      </c>
      <c r="N547">
        <f t="shared" ca="1" si="99"/>
        <v>2024</v>
      </c>
      <c r="O547">
        <f t="shared" ca="1" si="108"/>
        <v>6</v>
      </c>
      <c r="P547" s="74">
        <f t="shared" si="97"/>
        <v>-11872297.32</v>
      </c>
      <c r="Q547" s="74">
        <f t="shared" si="98"/>
        <v>-5936148.6600000001</v>
      </c>
      <c r="R547">
        <f t="shared" ca="1" si="106"/>
        <v>0</v>
      </c>
      <c r="S547">
        <f t="shared" ca="1" si="100"/>
        <v>0</v>
      </c>
      <c r="T547">
        <f t="shared" ca="1" si="107"/>
        <v>12</v>
      </c>
      <c r="U547" s="73">
        <f t="shared" ca="1" si="101"/>
        <v>0</v>
      </c>
    </row>
    <row r="548" spans="1:21" x14ac:dyDescent="0.25">
      <c r="A548" s="106" t="str">
        <f t="shared" ca="1" si="102"/>
        <v>General_All Other_2024_7</v>
      </c>
      <c r="B548" cm="1">
        <f t="array" ref="B548">INDEX('Rate Change Impact'!A:A, ROUNDUP(ROWS('Rate Change Impact'!$2:584)/36,0))</f>
        <v>16</v>
      </c>
      <c r="C548" t="str" cm="1">
        <f t="array" ref="C548">INDEX('Rate Change Impact'!B:B, ROUNDUP(ROWS('Rate Change Impact'!$2:584)/36,0))</f>
        <v>General</v>
      </c>
      <c r="D548" t="str" cm="1">
        <f t="array" ref="D548">INDEX('Rate Change Impact'!C:C, ROUNDUP(ROWS('Rate Change Impact'!$2:584)/36,0))</f>
        <v>All Other</v>
      </c>
      <c r="E548" t="str" cm="1">
        <f t="array" ref="E548">INDEX('Rate Change Impact'!D:D, ROUNDUP(ROWS('Rate Change Impact'!$2:584)/36,0))</f>
        <v>CA</v>
      </c>
      <c r="F548" s="107" cm="1">
        <f t="array" ref="F548">INDEX('Rate Change Impact'!E:E, ROUNDUP(ROWS('Rate Change Impact'!$2:584)/36,0))</f>
        <v>45474</v>
      </c>
      <c r="G548" s="81" cm="1">
        <f t="array" ref="G548">INDEX('Rate Change Impact'!F:F, ROUNDUP(ROWS('Rate Change Impact'!$2:584)/36,0))</f>
        <v>182650728</v>
      </c>
      <c r="H548" s="81" cm="1">
        <f t="array" ref="H548">INDEX('Rate Change Impact'!G:G, ROUNDUP(ROWS('Rate Change Impact'!$2:584)/36,0))</f>
        <v>40183160.159999996</v>
      </c>
      <c r="I548" s="81" cm="1">
        <f t="array" ref="I548">INDEX('Rate Change Impact'!H:H, ROUNDUP(ROWS('Rate Change Impact'!$2:584)/36,0))</f>
        <v>-142467567.84</v>
      </c>
      <c r="J548" s="95" cm="1">
        <f t="array" ref="J548">INDEX('Rate Change Impact'!I:I, ROUNDUP(ROWS('Rate Change Impact'!$2:584)/36,0))</f>
        <v>-0.78</v>
      </c>
      <c r="K548" s="93">
        <f t="shared" si="103"/>
        <v>45838</v>
      </c>
      <c r="L548" s="94">
        <f t="shared" ca="1" si="104"/>
        <v>7</v>
      </c>
      <c r="M548" s="93">
        <f t="shared" ca="1" si="105"/>
        <v>45474</v>
      </c>
      <c r="N548">
        <f t="shared" ca="1" si="99"/>
        <v>2024</v>
      </c>
      <c r="O548">
        <f t="shared" ca="1" si="108"/>
        <v>7</v>
      </c>
      <c r="P548" s="74">
        <f t="shared" si="97"/>
        <v>-11872297.32</v>
      </c>
      <c r="Q548" s="74">
        <f t="shared" si="98"/>
        <v>-5936148.6600000001</v>
      </c>
      <c r="R548">
        <f t="shared" ca="1" si="106"/>
        <v>1</v>
      </c>
      <c r="S548">
        <f t="shared" ca="1" si="100"/>
        <v>1</v>
      </c>
      <c r="T548">
        <f t="shared" ca="1" si="107"/>
        <v>12</v>
      </c>
      <c r="U548" s="73">
        <f t="shared" ca="1" si="101"/>
        <v>-11872297.32</v>
      </c>
    </row>
    <row r="549" spans="1:21" x14ac:dyDescent="0.25">
      <c r="A549" s="106" t="str">
        <f t="shared" ca="1" si="102"/>
        <v>General_All Other_2024_8</v>
      </c>
      <c r="B549" cm="1">
        <f t="array" ref="B549">INDEX('Rate Change Impact'!A:A, ROUNDUP(ROWS('Rate Change Impact'!$2:585)/36,0))</f>
        <v>16</v>
      </c>
      <c r="C549" t="str" cm="1">
        <f t="array" ref="C549">INDEX('Rate Change Impact'!B:B, ROUNDUP(ROWS('Rate Change Impact'!$2:585)/36,0))</f>
        <v>General</v>
      </c>
      <c r="D549" t="str" cm="1">
        <f t="array" ref="D549">INDEX('Rate Change Impact'!C:C, ROUNDUP(ROWS('Rate Change Impact'!$2:585)/36,0))</f>
        <v>All Other</v>
      </c>
      <c r="E549" t="str" cm="1">
        <f t="array" ref="E549">INDEX('Rate Change Impact'!D:D, ROUNDUP(ROWS('Rate Change Impact'!$2:585)/36,0))</f>
        <v>CA</v>
      </c>
      <c r="F549" s="107" cm="1">
        <f t="array" ref="F549">INDEX('Rate Change Impact'!E:E, ROUNDUP(ROWS('Rate Change Impact'!$2:585)/36,0))</f>
        <v>45474</v>
      </c>
      <c r="G549" s="81" cm="1">
        <f t="array" ref="G549">INDEX('Rate Change Impact'!F:F, ROUNDUP(ROWS('Rate Change Impact'!$2:585)/36,0))</f>
        <v>182650728</v>
      </c>
      <c r="H549" s="81" cm="1">
        <f t="array" ref="H549">INDEX('Rate Change Impact'!G:G, ROUNDUP(ROWS('Rate Change Impact'!$2:585)/36,0))</f>
        <v>40183160.159999996</v>
      </c>
      <c r="I549" s="81" cm="1">
        <f t="array" ref="I549">INDEX('Rate Change Impact'!H:H, ROUNDUP(ROWS('Rate Change Impact'!$2:585)/36,0))</f>
        <v>-142467567.84</v>
      </c>
      <c r="J549" s="95" cm="1">
        <f t="array" ref="J549">INDEX('Rate Change Impact'!I:I, ROUNDUP(ROWS('Rate Change Impact'!$2:585)/36,0))</f>
        <v>-0.78</v>
      </c>
      <c r="K549" s="93">
        <f t="shared" si="103"/>
        <v>45838</v>
      </c>
      <c r="L549" s="94">
        <f t="shared" ca="1" si="104"/>
        <v>8</v>
      </c>
      <c r="M549" s="93">
        <f t="shared" ca="1" si="105"/>
        <v>45505</v>
      </c>
      <c r="N549">
        <f t="shared" ca="1" si="99"/>
        <v>2024</v>
      </c>
      <c r="O549">
        <f t="shared" ca="1" si="108"/>
        <v>8</v>
      </c>
      <c r="P549" s="74">
        <f t="shared" si="97"/>
        <v>-11872297.32</v>
      </c>
      <c r="Q549" s="74">
        <f t="shared" si="98"/>
        <v>-5936148.6600000001</v>
      </c>
      <c r="R549">
        <f t="shared" ca="1" si="106"/>
        <v>1</v>
      </c>
      <c r="S549">
        <f t="shared" ca="1" si="100"/>
        <v>2</v>
      </c>
      <c r="T549">
        <f t="shared" ca="1" si="107"/>
        <v>12</v>
      </c>
      <c r="U549" s="73">
        <f t="shared" ca="1" si="101"/>
        <v>-11872297.32</v>
      </c>
    </row>
    <row r="550" spans="1:21" x14ac:dyDescent="0.25">
      <c r="A550" s="106" t="str">
        <f t="shared" ca="1" si="102"/>
        <v>General_All Other_2024_9</v>
      </c>
      <c r="B550" cm="1">
        <f t="array" ref="B550">INDEX('Rate Change Impact'!A:A, ROUNDUP(ROWS('Rate Change Impact'!$2:586)/36,0))</f>
        <v>16</v>
      </c>
      <c r="C550" t="str" cm="1">
        <f t="array" ref="C550">INDEX('Rate Change Impact'!B:B, ROUNDUP(ROWS('Rate Change Impact'!$2:586)/36,0))</f>
        <v>General</v>
      </c>
      <c r="D550" t="str" cm="1">
        <f t="array" ref="D550">INDEX('Rate Change Impact'!C:C, ROUNDUP(ROWS('Rate Change Impact'!$2:586)/36,0))</f>
        <v>All Other</v>
      </c>
      <c r="E550" t="str" cm="1">
        <f t="array" ref="E550">INDEX('Rate Change Impact'!D:D, ROUNDUP(ROWS('Rate Change Impact'!$2:586)/36,0))</f>
        <v>CA</v>
      </c>
      <c r="F550" s="107" cm="1">
        <f t="array" ref="F550">INDEX('Rate Change Impact'!E:E, ROUNDUP(ROWS('Rate Change Impact'!$2:586)/36,0))</f>
        <v>45474</v>
      </c>
      <c r="G550" s="81" cm="1">
        <f t="array" ref="G550">INDEX('Rate Change Impact'!F:F, ROUNDUP(ROWS('Rate Change Impact'!$2:586)/36,0))</f>
        <v>182650728</v>
      </c>
      <c r="H550" s="81" cm="1">
        <f t="array" ref="H550">INDEX('Rate Change Impact'!G:G, ROUNDUP(ROWS('Rate Change Impact'!$2:586)/36,0))</f>
        <v>40183160.159999996</v>
      </c>
      <c r="I550" s="81" cm="1">
        <f t="array" ref="I550">INDEX('Rate Change Impact'!H:H, ROUNDUP(ROWS('Rate Change Impact'!$2:586)/36,0))</f>
        <v>-142467567.84</v>
      </c>
      <c r="J550" s="95" cm="1">
        <f t="array" ref="J550">INDEX('Rate Change Impact'!I:I, ROUNDUP(ROWS('Rate Change Impact'!$2:586)/36,0))</f>
        <v>-0.78</v>
      </c>
      <c r="K550" s="93">
        <f t="shared" si="103"/>
        <v>45838</v>
      </c>
      <c r="L550" s="94">
        <f t="shared" ca="1" si="104"/>
        <v>9</v>
      </c>
      <c r="M550" s="93">
        <f t="shared" ca="1" si="105"/>
        <v>45536</v>
      </c>
      <c r="N550">
        <f t="shared" ca="1" si="99"/>
        <v>2024</v>
      </c>
      <c r="O550">
        <f t="shared" ca="1" si="108"/>
        <v>9</v>
      </c>
      <c r="P550" s="74">
        <f t="shared" si="97"/>
        <v>-11872297.32</v>
      </c>
      <c r="Q550" s="74">
        <f t="shared" si="98"/>
        <v>-5936148.6600000001</v>
      </c>
      <c r="R550">
        <f t="shared" ca="1" si="106"/>
        <v>1</v>
      </c>
      <c r="S550">
        <f t="shared" ca="1" si="100"/>
        <v>3</v>
      </c>
      <c r="T550">
        <f t="shared" ca="1" si="107"/>
        <v>12</v>
      </c>
      <c r="U550" s="73">
        <f t="shared" ca="1" si="101"/>
        <v>-11872297.32</v>
      </c>
    </row>
    <row r="551" spans="1:21" x14ac:dyDescent="0.25">
      <c r="A551" s="106" t="str">
        <f t="shared" ca="1" si="102"/>
        <v>General_All Other_2024_10</v>
      </c>
      <c r="B551" cm="1">
        <f t="array" ref="B551">INDEX('Rate Change Impact'!A:A, ROUNDUP(ROWS('Rate Change Impact'!$2:587)/36,0))</f>
        <v>16</v>
      </c>
      <c r="C551" t="str" cm="1">
        <f t="array" ref="C551">INDEX('Rate Change Impact'!B:B, ROUNDUP(ROWS('Rate Change Impact'!$2:587)/36,0))</f>
        <v>General</v>
      </c>
      <c r="D551" t="str" cm="1">
        <f t="array" ref="D551">INDEX('Rate Change Impact'!C:C, ROUNDUP(ROWS('Rate Change Impact'!$2:587)/36,0))</f>
        <v>All Other</v>
      </c>
      <c r="E551" t="str" cm="1">
        <f t="array" ref="E551">INDEX('Rate Change Impact'!D:D, ROUNDUP(ROWS('Rate Change Impact'!$2:587)/36,0))</f>
        <v>CA</v>
      </c>
      <c r="F551" s="107" cm="1">
        <f t="array" ref="F551">INDEX('Rate Change Impact'!E:E, ROUNDUP(ROWS('Rate Change Impact'!$2:587)/36,0))</f>
        <v>45474</v>
      </c>
      <c r="G551" s="81" cm="1">
        <f t="array" ref="G551">INDEX('Rate Change Impact'!F:F, ROUNDUP(ROWS('Rate Change Impact'!$2:587)/36,0))</f>
        <v>182650728</v>
      </c>
      <c r="H551" s="81" cm="1">
        <f t="array" ref="H551">INDEX('Rate Change Impact'!G:G, ROUNDUP(ROWS('Rate Change Impact'!$2:587)/36,0))</f>
        <v>40183160.159999996</v>
      </c>
      <c r="I551" s="81" cm="1">
        <f t="array" ref="I551">INDEX('Rate Change Impact'!H:H, ROUNDUP(ROWS('Rate Change Impact'!$2:587)/36,0))</f>
        <v>-142467567.84</v>
      </c>
      <c r="J551" s="95" cm="1">
        <f t="array" ref="J551">INDEX('Rate Change Impact'!I:I, ROUNDUP(ROWS('Rate Change Impact'!$2:587)/36,0))</f>
        <v>-0.78</v>
      </c>
      <c r="K551" s="93">
        <f t="shared" si="103"/>
        <v>45838</v>
      </c>
      <c r="L551" s="94">
        <f t="shared" ca="1" si="104"/>
        <v>10</v>
      </c>
      <c r="M551" s="93">
        <f t="shared" ca="1" si="105"/>
        <v>45566</v>
      </c>
      <c r="N551">
        <f t="shared" ca="1" si="99"/>
        <v>2024</v>
      </c>
      <c r="O551">
        <f t="shared" ca="1" si="108"/>
        <v>10</v>
      </c>
      <c r="P551" s="74">
        <f t="shared" si="97"/>
        <v>-11872297.32</v>
      </c>
      <c r="Q551" s="74">
        <f t="shared" si="98"/>
        <v>-5936148.6600000001</v>
      </c>
      <c r="R551">
        <f t="shared" ca="1" si="106"/>
        <v>1</v>
      </c>
      <c r="S551">
        <f t="shared" ca="1" si="100"/>
        <v>4</v>
      </c>
      <c r="T551">
        <f t="shared" ca="1" si="107"/>
        <v>12</v>
      </c>
      <c r="U551" s="73">
        <f t="shared" ca="1" si="101"/>
        <v>-11872297.32</v>
      </c>
    </row>
    <row r="552" spans="1:21" x14ac:dyDescent="0.25">
      <c r="A552" s="106" t="str">
        <f t="shared" ca="1" si="102"/>
        <v>General_All Other_2024_11</v>
      </c>
      <c r="B552" cm="1">
        <f t="array" ref="B552">INDEX('Rate Change Impact'!A:A, ROUNDUP(ROWS('Rate Change Impact'!$2:588)/36,0))</f>
        <v>16</v>
      </c>
      <c r="C552" t="str" cm="1">
        <f t="array" ref="C552">INDEX('Rate Change Impact'!B:B, ROUNDUP(ROWS('Rate Change Impact'!$2:588)/36,0))</f>
        <v>General</v>
      </c>
      <c r="D552" t="str" cm="1">
        <f t="array" ref="D552">INDEX('Rate Change Impact'!C:C, ROUNDUP(ROWS('Rate Change Impact'!$2:588)/36,0))</f>
        <v>All Other</v>
      </c>
      <c r="E552" t="str" cm="1">
        <f t="array" ref="E552">INDEX('Rate Change Impact'!D:D, ROUNDUP(ROWS('Rate Change Impact'!$2:588)/36,0))</f>
        <v>CA</v>
      </c>
      <c r="F552" s="107" cm="1">
        <f t="array" ref="F552">INDEX('Rate Change Impact'!E:E, ROUNDUP(ROWS('Rate Change Impact'!$2:588)/36,0))</f>
        <v>45474</v>
      </c>
      <c r="G552" s="81" cm="1">
        <f t="array" ref="G552">INDEX('Rate Change Impact'!F:F, ROUNDUP(ROWS('Rate Change Impact'!$2:588)/36,0))</f>
        <v>182650728</v>
      </c>
      <c r="H552" s="81" cm="1">
        <f t="array" ref="H552">INDEX('Rate Change Impact'!G:G, ROUNDUP(ROWS('Rate Change Impact'!$2:588)/36,0))</f>
        <v>40183160.159999996</v>
      </c>
      <c r="I552" s="81" cm="1">
        <f t="array" ref="I552">INDEX('Rate Change Impact'!H:H, ROUNDUP(ROWS('Rate Change Impact'!$2:588)/36,0))</f>
        <v>-142467567.84</v>
      </c>
      <c r="J552" s="95" cm="1">
        <f t="array" ref="J552">INDEX('Rate Change Impact'!I:I, ROUNDUP(ROWS('Rate Change Impact'!$2:588)/36,0))</f>
        <v>-0.78</v>
      </c>
      <c r="K552" s="93">
        <f t="shared" si="103"/>
        <v>45838</v>
      </c>
      <c r="L552" s="94">
        <f t="shared" ca="1" si="104"/>
        <v>11</v>
      </c>
      <c r="M552" s="93">
        <f t="shared" ca="1" si="105"/>
        <v>45597</v>
      </c>
      <c r="N552">
        <f t="shared" ca="1" si="99"/>
        <v>2024</v>
      </c>
      <c r="O552">
        <f t="shared" ca="1" si="108"/>
        <v>11</v>
      </c>
      <c r="P552" s="74">
        <f t="shared" si="97"/>
        <v>-11872297.32</v>
      </c>
      <c r="Q552" s="74">
        <f t="shared" si="98"/>
        <v>-5936148.6600000001</v>
      </c>
      <c r="R552">
        <f t="shared" ca="1" si="106"/>
        <v>1</v>
      </c>
      <c r="S552">
        <f t="shared" ca="1" si="100"/>
        <v>5</v>
      </c>
      <c r="T552">
        <f t="shared" ca="1" si="107"/>
        <v>12</v>
      </c>
      <c r="U552" s="73">
        <f t="shared" ca="1" si="101"/>
        <v>-11872297.32</v>
      </c>
    </row>
    <row r="553" spans="1:21" x14ac:dyDescent="0.25">
      <c r="A553" s="106" t="str">
        <f t="shared" ca="1" si="102"/>
        <v>General_All Other_2024_12</v>
      </c>
      <c r="B553" cm="1">
        <f t="array" ref="B553">INDEX('Rate Change Impact'!A:A, ROUNDUP(ROWS('Rate Change Impact'!$2:589)/36,0))</f>
        <v>16</v>
      </c>
      <c r="C553" t="str" cm="1">
        <f t="array" ref="C553">INDEX('Rate Change Impact'!B:B, ROUNDUP(ROWS('Rate Change Impact'!$2:589)/36,0))</f>
        <v>General</v>
      </c>
      <c r="D553" t="str" cm="1">
        <f t="array" ref="D553">INDEX('Rate Change Impact'!C:C, ROUNDUP(ROWS('Rate Change Impact'!$2:589)/36,0))</f>
        <v>All Other</v>
      </c>
      <c r="E553" t="str" cm="1">
        <f t="array" ref="E553">INDEX('Rate Change Impact'!D:D, ROUNDUP(ROWS('Rate Change Impact'!$2:589)/36,0))</f>
        <v>CA</v>
      </c>
      <c r="F553" s="107" cm="1">
        <f t="array" ref="F553">INDEX('Rate Change Impact'!E:E, ROUNDUP(ROWS('Rate Change Impact'!$2:589)/36,0))</f>
        <v>45474</v>
      </c>
      <c r="G553" s="81" cm="1">
        <f t="array" ref="G553">INDEX('Rate Change Impact'!F:F, ROUNDUP(ROWS('Rate Change Impact'!$2:589)/36,0))</f>
        <v>182650728</v>
      </c>
      <c r="H553" s="81" cm="1">
        <f t="array" ref="H553">INDEX('Rate Change Impact'!G:G, ROUNDUP(ROWS('Rate Change Impact'!$2:589)/36,0))</f>
        <v>40183160.159999996</v>
      </c>
      <c r="I553" s="81" cm="1">
        <f t="array" ref="I553">INDEX('Rate Change Impact'!H:H, ROUNDUP(ROWS('Rate Change Impact'!$2:589)/36,0))</f>
        <v>-142467567.84</v>
      </c>
      <c r="J553" s="95" cm="1">
        <f t="array" ref="J553">INDEX('Rate Change Impact'!I:I, ROUNDUP(ROWS('Rate Change Impact'!$2:589)/36,0))</f>
        <v>-0.78</v>
      </c>
      <c r="K553" s="93">
        <f t="shared" si="103"/>
        <v>45838</v>
      </c>
      <c r="L553" s="94">
        <f t="shared" ca="1" si="104"/>
        <v>12</v>
      </c>
      <c r="M553" s="93">
        <f t="shared" ca="1" si="105"/>
        <v>45627</v>
      </c>
      <c r="N553">
        <f t="shared" ca="1" si="99"/>
        <v>2024</v>
      </c>
      <c r="O553">
        <f t="shared" ca="1" si="108"/>
        <v>12</v>
      </c>
      <c r="P553" s="74">
        <f t="shared" si="97"/>
        <v>-11872297.32</v>
      </c>
      <c r="Q553" s="74">
        <f t="shared" si="98"/>
        <v>-5936148.6600000001</v>
      </c>
      <c r="R553">
        <f t="shared" ca="1" si="106"/>
        <v>1</v>
      </c>
      <c r="S553">
        <f t="shared" ca="1" si="100"/>
        <v>6</v>
      </c>
      <c r="T553">
        <f t="shared" ca="1" si="107"/>
        <v>12</v>
      </c>
      <c r="U553" s="73">
        <f t="shared" ca="1" si="101"/>
        <v>-11872297.32</v>
      </c>
    </row>
    <row r="554" spans="1:21" x14ac:dyDescent="0.25">
      <c r="A554" s="106" t="str">
        <f t="shared" ca="1" si="102"/>
        <v>General_All Other_2025_1</v>
      </c>
      <c r="B554" cm="1">
        <f t="array" ref="B554">INDEX('Rate Change Impact'!A:A, ROUNDUP(ROWS('Rate Change Impact'!$2:590)/36,0))</f>
        <v>16</v>
      </c>
      <c r="C554" t="str" cm="1">
        <f t="array" ref="C554">INDEX('Rate Change Impact'!B:B, ROUNDUP(ROWS('Rate Change Impact'!$2:590)/36,0))</f>
        <v>General</v>
      </c>
      <c r="D554" t="str" cm="1">
        <f t="array" ref="D554">INDEX('Rate Change Impact'!C:C, ROUNDUP(ROWS('Rate Change Impact'!$2:590)/36,0))</f>
        <v>All Other</v>
      </c>
      <c r="E554" t="str" cm="1">
        <f t="array" ref="E554">INDEX('Rate Change Impact'!D:D, ROUNDUP(ROWS('Rate Change Impact'!$2:590)/36,0))</f>
        <v>CA</v>
      </c>
      <c r="F554" s="107" cm="1">
        <f t="array" ref="F554">INDEX('Rate Change Impact'!E:E, ROUNDUP(ROWS('Rate Change Impact'!$2:590)/36,0))</f>
        <v>45474</v>
      </c>
      <c r="G554" s="81" cm="1">
        <f t="array" ref="G554">INDEX('Rate Change Impact'!F:F, ROUNDUP(ROWS('Rate Change Impact'!$2:590)/36,0))</f>
        <v>182650728</v>
      </c>
      <c r="H554" s="81" cm="1">
        <f t="array" ref="H554">INDEX('Rate Change Impact'!G:G, ROUNDUP(ROWS('Rate Change Impact'!$2:590)/36,0))</f>
        <v>40183160.159999996</v>
      </c>
      <c r="I554" s="81" cm="1">
        <f t="array" ref="I554">INDEX('Rate Change Impact'!H:H, ROUNDUP(ROWS('Rate Change Impact'!$2:590)/36,0))</f>
        <v>-142467567.84</v>
      </c>
      <c r="J554" s="95" cm="1">
        <f t="array" ref="J554">INDEX('Rate Change Impact'!I:I, ROUNDUP(ROWS('Rate Change Impact'!$2:590)/36,0))</f>
        <v>-0.78</v>
      </c>
      <c r="K554" s="93">
        <f t="shared" si="103"/>
        <v>45838</v>
      </c>
      <c r="L554" s="94">
        <f t="shared" ca="1" si="104"/>
        <v>13</v>
      </c>
      <c r="M554" s="93">
        <f t="shared" ca="1" si="105"/>
        <v>45658</v>
      </c>
      <c r="N554">
        <f t="shared" ca="1" si="99"/>
        <v>2025</v>
      </c>
      <c r="O554">
        <f t="shared" ca="1" si="108"/>
        <v>1</v>
      </c>
      <c r="P554" s="74">
        <f t="shared" si="97"/>
        <v>-11872297.32</v>
      </c>
      <c r="Q554" s="74">
        <f t="shared" si="98"/>
        <v>-5936148.6600000001</v>
      </c>
      <c r="R554">
        <f t="shared" ca="1" si="106"/>
        <v>1</v>
      </c>
      <c r="S554">
        <f t="shared" ca="1" si="100"/>
        <v>7</v>
      </c>
      <c r="T554">
        <f t="shared" ca="1" si="107"/>
        <v>12</v>
      </c>
      <c r="U554" s="73">
        <f t="shared" ca="1" si="101"/>
        <v>-11872297.32</v>
      </c>
    </row>
    <row r="555" spans="1:21" x14ac:dyDescent="0.25">
      <c r="A555" s="106" t="str">
        <f t="shared" ca="1" si="102"/>
        <v>General_All Other_2025_2</v>
      </c>
      <c r="B555" cm="1">
        <f t="array" ref="B555">INDEX('Rate Change Impact'!A:A, ROUNDUP(ROWS('Rate Change Impact'!$2:591)/36,0))</f>
        <v>16</v>
      </c>
      <c r="C555" t="str" cm="1">
        <f t="array" ref="C555">INDEX('Rate Change Impact'!B:B, ROUNDUP(ROWS('Rate Change Impact'!$2:591)/36,0))</f>
        <v>General</v>
      </c>
      <c r="D555" t="str" cm="1">
        <f t="array" ref="D555">INDEX('Rate Change Impact'!C:C, ROUNDUP(ROWS('Rate Change Impact'!$2:591)/36,0))</f>
        <v>All Other</v>
      </c>
      <c r="E555" t="str" cm="1">
        <f t="array" ref="E555">INDEX('Rate Change Impact'!D:D, ROUNDUP(ROWS('Rate Change Impact'!$2:591)/36,0))</f>
        <v>CA</v>
      </c>
      <c r="F555" s="107" cm="1">
        <f t="array" ref="F555">INDEX('Rate Change Impact'!E:E, ROUNDUP(ROWS('Rate Change Impact'!$2:591)/36,0))</f>
        <v>45474</v>
      </c>
      <c r="G555" s="81" cm="1">
        <f t="array" ref="G555">INDEX('Rate Change Impact'!F:F, ROUNDUP(ROWS('Rate Change Impact'!$2:591)/36,0))</f>
        <v>182650728</v>
      </c>
      <c r="H555" s="81" cm="1">
        <f t="array" ref="H555">INDEX('Rate Change Impact'!G:G, ROUNDUP(ROWS('Rate Change Impact'!$2:591)/36,0))</f>
        <v>40183160.159999996</v>
      </c>
      <c r="I555" s="81" cm="1">
        <f t="array" ref="I555">INDEX('Rate Change Impact'!H:H, ROUNDUP(ROWS('Rate Change Impact'!$2:591)/36,0))</f>
        <v>-142467567.84</v>
      </c>
      <c r="J555" s="95" cm="1">
        <f t="array" ref="J555">INDEX('Rate Change Impact'!I:I, ROUNDUP(ROWS('Rate Change Impact'!$2:591)/36,0))</f>
        <v>-0.78</v>
      </c>
      <c r="K555" s="93">
        <f t="shared" si="103"/>
        <v>45838</v>
      </c>
      <c r="L555" s="94">
        <f t="shared" ca="1" si="104"/>
        <v>14</v>
      </c>
      <c r="M555" s="93">
        <f t="shared" ca="1" si="105"/>
        <v>45689</v>
      </c>
      <c r="N555">
        <f t="shared" ca="1" si="99"/>
        <v>2025</v>
      </c>
      <c r="O555">
        <f t="shared" ca="1" si="108"/>
        <v>2</v>
      </c>
      <c r="P555" s="74">
        <f t="shared" si="97"/>
        <v>-11872297.32</v>
      </c>
      <c r="Q555" s="74">
        <f t="shared" si="98"/>
        <v>-5936148.6600000001</v>
      </c>
      <c r="R555">
        <f t="shared" ca="1" si="106"/>
        <v>1</v>
      </c>
      <c r="S555">
        <f t="shared" ca="1" si="100"/>
        <v>8</v>
      </c>
      <c r="T555">
        <f t="shared" ca="1" si="107"/>
        <v>12</v>
      </c>
      <c r="U555" s="73">
        <f t="shared" ca="1" si="101"/>
        <v>-11872297.32</v>
      </c>
    </row>
    <row r="556" spans="1:21" x14ac:dyDescent="0.25">
      <c r="A556" s="106" t="str">
        <f t="shared" ca="1" si="102"/>
        <v>General_All Other_2025_3</v>
      </c>
      <c r="B556" cm="1">
        <f t="array" ref="B556">INDEX('Rate Change Impact'!A:A, ROUNDUP(ROWS('Rate Change Impact'!$2:592)/36,0))</f>
        <v>16</v>
      </c>
      <c r="C556" t="str" cm="1">
        <f t="array" ref="C556">INDEX('Rate Change Impact'!B:B, ROUNDUP(ROWS('Rate Change Impact'!$2:592)/36,0))</f>
        <v>General</v>
      </c>
      <c r="D556" t="str" cm="1">
        <f t="array" ref="D556">INDEX('Rate Change Impact'!C:C, ROUNDUP(ROWS('Rate Change Impact'!$2:592)/36,0))</f>
        <v>All Other</v>
      </c>
      <c r="E556" t="str" cm="1">
        <f t="array" ref="E556">INDEX('Rate Change Impact'!D:D, ROUNDUP(ROWS('Rate Change Impact'!$2:592)/36,0))</f>
        <v>CA</v>
      </c>
      <c r="F556" s="107" cm="1">
        <f t="array" ref="F556">INDEX('Rate Change Impact'!E:E, ROUNDUP(ROWS('Rate Change Impact'!$2:592)/36,0))</f>
        <v>45474</v>
      </c>
      <c r="G556" s="81" cm="1">
        <f t="array" ref="G556">INDEX('Rate Change Impact'!F:F, ROUNDUP(ROWS('Rate Change Impact'!$2:592)/36,0))</f>
        <v>182650728</v>
      </c>
      <c r="H556" s="81" cm="1">
        <f t="array" ref="H556">INDEX('Rate Change Impact'!G:G, ROUNDUP(ROWS('Rate Change Impact'!$2:592)/36,0))</f>
        <v>40183160.159999996</v>
      </c>
      <c r="I556" s="81" cm="1">
        <f t="array" ref="I556">INDEX('Rate Change Impact'!H:H, ROUNDUP(ROWS('Rate Change Impact'!$2:592)/36,0))</f>
        <v>-142467567.84</v>
      </c>
      <c r="J556" s="95" cm="1">
        <f t="array" ref="J556">INDEX('Rate Change Impact'!I:I, ROUNDUP(ROWS('Rate Change Impact'!$2:592)/36,0))</f>
        <v>-0.78</v>
      </c>
      <c r="K556" s="93">
        <f t="shared" si="103"/>
        <v>45838</v>
      </c>
      <c r="L556" s="94">
        <f t="shared" ca="1" si="104"/>
        <v>15</v>
      </c>
      <c r="M556" s="93">
        <f t="shared" ca="1" si="105"/>
        <v>45717</v>
      </c>
      <c r="N556">
        <f t="shared" ca="1" si="99"/>
        <v>2025</v>
      </c>
      <c r="O556">
        <f t="shared" ca="1" si="108"/>
        <v>3</v>
      </c>
      <c r="P556" s="74">
        <f t="shared" si="97"/>
        <v>-11872297.32</v>
      </c>
      <c r="Q556" s="74">
        <f t="shared" si="98"/>
        <v>-5936148.6600000001</v>
      </c>
      <c r="R556">
        <f t="shared" ca="1" si="106"/>
        <v>1</v>
      </c>
      <c r="S556">
        <f t="shared" ca="1" si="100"/>
        <v>9</v>
      </c>
      <c r="T556">
        <f t="shared" ca="1" si="107"/>
        <v>12</v>
      </c>
      <c r="U556" s="73">
        <f t="shared" ca="1" si="101"/>
        <v>-11872297.32</v>
      </c>
    </row>
    <row r="557" spans="1:21" x14ac:dyDescent="0.25">
      <c r="A557" s="106" t="str">
        <f t="shared" ca="1" si="102"/>
        <v>General_All Other_2025_4</v>
      </c>
      <c r="B557" cm="1">
        <f t="array" ref="B557">INDEX('Rate Change Impact'!A:A, ROUNDUP(ROWS('Rate Change Impact'!$2:593)/36,0))</f>
        <v>16</v>
      </c>
      <c r="C557" t="str" cm="1">
        <f t="array" ref="C557">INDEX('Rate Change Impact'!B:B, ROUNDUP(ROWS('Rate Change Impact'!$2:593)/36,0))</f>
        <v>General</v>
      </c>
      <c r="D557" t="str" cm="1">
        <f t="array" ref="D557">INDEX('Rate Change Impact'!C:C, ROUNDUP(ROWS('Rate Change Impact'!$2:593)/36,0))</f>
        <v>All Other</v>
      </c>
      <c r="E557" t="str" cm="1">
        <f t="array" ref="E557">INDEX('Rate Change Impact'!D:D, ROUNDUP(ROWS('Rate Change Impact'!$2:593)/36,0))</f>
        <v>CA</v>
      </c>
      <c r="F557" s="107" cm="1">
        <f t="array" ref="F557">INDEX('Rate Change Impact'!E:E, ROUNDUP(ROWS('Rate Change Impact'!$2:593)/36,0))</f>
        <v>45474</v>
      </c>
      <c r="G557" s="81" cm="1">
        <f t="array" ref="G557">INDEX('Rate Change Impact'!F:F, ROUNDUP(ROWS('Rate Change Impact'!$2:593)/36,0))</f>
        <v>182650728</v>
      </c>
      <c r="H557" s="81" cm="1">
        <f t="array" ref="H557">INDEX('Rate Change Impact'!G:G, ROUNDUP(ROWS('Rate Change Impact'!$2:593)/36,0))</f>
        <v>40183160.159999996</v>
      </c>
      <c r="I557" s="81" cm="1">
        <f t="array" ref="I557">INDEX('Rate Change Impact'!H:H, ROUNDUP(ROWS('Rate Change Impact'!$2:593)/36,0))</f>
        <v>-142467567.84</v>
      </c>
      <c r="J557" s="95" cm="1">
        <f t="array" ref="J557">INDEX('Rate Change Impact'!I:I, ROUNDUP(ROWS('Rate Change Impact'!$2:593)/36,0))</f>
        <v>-0.78</v>
      </c>
      <c r="K557" s="93">
        <f t="shared" si="103"/>
        <v>45838</v>
      </c>
      <c r="L557" s="94">
        <f t="shared" ca="1" si="104"/>
        <v>16</v>
      </c>
      <c r="M557" s="93">
        <f t="shared" ca="1" si="105"/>
        <v>45748</v>
      </c>
      <c r="N557">
        <f t="shared" ca="1" si="99"/>
        <v>2025</v>
      </c>
      <c r="O557">
        <f t="shared" ca="1" si="108"/>
        <v>4</v>
      </c>
      <c r="P557" s="74">
        <f t="shared" si="97"/>
        <v>-11872297.32</v>
      </c>
      <c r="Q557" s="74">
        <f t="shared" si="98"/>
        <v>-5936148.6600000001</v>
      </c>
      <c r="R557">
        <f t="shared" ca="1" si="106"/>
        <v>1</v>
      </c>
      <c r="S557">
        <f t="shared" ca="1" si="100"/>
        <v>10</v>
      </c>
      <c r="T557">
        <f t="shared" ca="1" si="107"/>
        <v>12</v>
      </c>
      <c r="U557" s="73">
        <f t="shared" ca="1" si="101"/>
        <v>-11872297.32</v>
      </c>
    </row>
    <row r="558" spans="1:21" x14ac:dyDescent="0.25">
      <c r="A558" s="106" t="str">
        <f t="shared" ca="1" si="102"/>
        <v>General_All Other_2025_5</v>
      </c>
      <c r="B558" cm="1">
        <f t="array" ref="B558">INDEX('Rate Change Impact'!A:A, ROUNDUP(ROWS('Rate Change Impact'!$2:594)/36,0))</f>
        <v>16</v>
      </c>
      <c r="C558" t="str" cm="1">
        <f t="array" ref="C558">INDEX('Rate Change Impact'!B:B, ROUNDUP(ROWS('Rate Change Impact'!$2:594)/36,0))</f>
        <v>General</v>
      </c>
      <c r="D558" t="str" cm="1">
        <f t="array" ref="D558">INDEX('Rate Change Impact'!C:C, ROUNDUP(ROWS('Rate Change Impact'!$2:594)/36,0))</f>
        <v>All Other</v>
      </c>
      <c r="E558" t="str" cm="1">
        <f t="array" ref="E558">INDEX('Rate Change Impact'!D:D, ROUNDUP(ROWS('Rate Change Impact'!$2:594)/36,0))</f>
        <v>CA</v>
      </c>
      <c r="F558" s="107" cm="1">
        <f t="array" ref="F558">INDEX('Rate Change Impact'!E:E, ROUNDUP(ROWS('Rate Change Impact'!$2:594)/36,0))</f>
        <v>45474</v>
      </c>
      <c r="G558" s="81" cm="1">
        <f t="array" ref="G558">INDEX('Rate Change Impact'!F:F, ROUNDUP(ROWS('Rate Change Impact'!$2:594)/36,0))</f>
        <v>182650728</v>
      </c>
      <c r="H558" s="81" cm="1">
        <f t="array" ref="H558">INDEX('Rate Change Impact'!G:G, ROUNDUP(ROWS('Rate Change Impact'!$2:594)/36,0))</f>
        <v>40183160.159999996</v>
      </c>
      <c r="I558" s="81" cm="1">
        <f t="array" ref="I558">INDEX('Rate Change Impact'!H:H, ROUNDUP(ROWS('Rate Change Impact'!$2:594)/36,0))</f>
        <v>-142467567.84</v>
      </c>
      <c r="J558" s="95" cm="1">
        <f t="array" ref="J558">INDEX('Rate Change Impact'!I:I, ROUNDUP(ROWS('Rate Change Impact'!$2:594)/36,0))</f>
        <v>-0.78</v>
      </c>
      <c r="K558" s="93">
        <f t="shared" si="103"/>
        <v>45838</v>
      </c>
      <c r="L558" s="94">
        <f t="shared" ca="1" si="104"/>
        <v>17</v>
      </c>
      <c r="M558" s="93">
        <f t="shared" ca="1" si="105"/>
        <v>45778</v>
      </c>
      <c r="N558">
        <f t="shared" ca="1" si="99"/>
        <v>2025</v>
      </c>
      <c r="O558">
        <f t="shared" ca="1" si="108"/>
        <v>5</v>
      </c>
      <c r="P558" s="74">
        <f t="shared" si="97"/>
        <v>-11872297.32</v>
      </c>
      <c r="Q558" s="74">
        <f t="shared" si="98"/>
        <v>-5936148.6600000001</v>
      </c>
      <c r="R558">
        <f t="shared" ca="1" si="106"/>
        <v>1</v>
      </c>
      <c r="S558">
        <f t="shared" ca="1" si="100"/>
        <v>11</v>
      </c>
      <c r="T558">
        <f t="shared" ca="1" si="107"/>
        <v>12</v>
      </c>
      <c r="U558" s="73">
        <f t="shared" ca="1" si="101"/>
        <v>-11872297.32</v>
      </c>
    </row>
    <row r="559" spans="1:21" x14ac:dyDescent="0.25">
      <c r="A559" s="106" t="str">
        <f t="shared" ca="1" si="102"/>
        <v>General_All Other_2025_6</v>
      </c>
      <c r="B559" cm="1">
        <f t="array" ref="B559">INDEX('Rate Change Impact'!A:A, ROUNDUP(ROWS('Rate Change Impact'!$2:595)/36,0))</f>
        <v>16</v>
      </c>
      <c r="C559" t="str" cm="1">
        <f t="array" ref="C559">INDEX('Rate Change Impact'!B:B, ROUNDUP(ROWS('Rate Change Impact'!$2:595)/36,0))</f>
        <v>General</v>
      </c>
      <c r="D559" t="str" cm="1">
        <f t="array" ref="D559">INDEX('Rate Change Impact'!C:C, ROUNDUP(ROWS('Rate Change Impact'!$2:595)/36,0))</f>
        <v>All Other</v>
      </c>
      <c r="E559" t="str" cm="1">
        <f t="array" ref="E559">INDEX('Rate Change Impact'!D:D, ROUNDUP(ROWS('Rate Change Impact'!$2:595)/36,0))</f>
        <v>CA</v>
      </c>
      <c r="F559" s="107" cm="1">
        <f t="array" ref="F559">INDEX('Rate Change Impact'!E:E, ROUNDUP(ROWS('Rate Change Impact'!$2:595)/36,0))</f>
        <v>45474</v>
      </c>
      <c r="G559" s="81" cm="1">
        <f t="array" ref="G559">INDEX('Rate Change Impact'!F:F, ROUNDUP(ROWS('Rate Change Impact'!$2:595)/36,0))</f>
        <v>182650728</v>
      </c>
      <c r="H559" s="81" cm="1">
        <f t="array" ref="H559">INDEX('Rate Change Impact'!G:G, ROUNDUP(ROWS('Rate Change Impact'!$2:595)/36,0))</f>
        <v>40183160.159999996</v>
      </c>
      <c r="I559" s="81" cm="1">
        <f t="array" ref="I559">INDEX('Rate Change Impact'!H:H, ROUNDUP(ROWS('Rate Change Impact'!$2:595)/36,0))</f>
        <v>-142467567.84</v>
      </c>
      <c r="J559" s="95" cm="1">
        <f t="array" ref="J559">INDEX('Rate Change Impact'!I:I, ROUNDUP(ROWS('Rate Change Impact'!$2:595)/36,0))</f>
        <v>-0.78</v>
      </c>
      <c r="K559" s="93">
        <f t="shared" si="103"/>
        <v>45838</v>
      </c>
      <c r="L559" s="94">
        <f t="shared" ca="1" si="104"/>
        <v>18</v>
      </c>
      <c r="M559" s="93">
        <f t="shared" ca="1" si="105"/>
        <v>45809</v>
      </c>
      <c r="N559">
        <f t="shared" ca="1" si="99"/>
        <v>2025</v>
      </c>
      <c r="O559">
        <f t="shared" ca="1" si="108"/>
        <v>6</v>
      </c>
      <c r="P559" s="74">
        <f t="shared" si="97"/>
        <v>-11872297.32</v>
      </c>
      <c r="Q559" s="74">
        <f t="shared" si="98"/>
        <v>-5936148.6600000001</v>
      </c>
      <c r="R559">
        <f t="shared" ca="1" si="106"/>
        <v>1</v>
      </c>
      <c r="S559">
        <f t="shared" ca="1" si="100"/>
        <v>12</v>
      </c>
      <c r="T559">
        <f t="shared" ca="1" si="107"/>
        <v>12</v>
      </c>
      <c r="U559" s="73">
        <f t="shared" ca="1" si="101"/>
        <v>-11872297.32</v>
      </c>
    </row>
    <row r="560" spans="1:21" x14ac:dyDescent="0.25">
      <c r="A560" s="106" t="str">
        <f t="shared" ca="1" si="102"/>
        <v>General_All Other_2025_7</v>
      </c>
      <c r="B560" cm="1">
        <f t="array" ref="B560">INDEX('Rate Change Impact'!A:A, ROUNDUP(ROWS('Rate Change Impact'!$2:596)/36,0))</f>
        <v>16</v>
      </c>
      <c r="C560" t="str" cm="1">
        <f t="array" ref="C560">INDEX('Rate Change Impact'!B:B, ROUNDUP(ROWS('Rate Change Impact'!$2:596)/36,0))</f>
        <v>General</v>
      </c>
      <c r="D560" t="str" cm="1">
        <f t="array" ref="D560">INDEX('Rate Change Impact'!C:C, ROUNDUP(ROWS('Rate Change Impact'!$2:596)/36,0))</f>
        <v>All Other</v>
      </c>
      <c r="E560" t="str" cm="1">
        <f t="array" ref="E560">INDEX('Rate Change Impact'!D:D, ROUNDUP(ROWS('Rate Change Impact'!$2:596)/36,0))</f>
        <v>CA</v>
      </c>
      <c r="F560" s="107" cm="1">
        <f t="array" ref="F560">INDEX('Rate Change Impact'!E:E, ROUNDUP(ROWS('Rate Change Impact'!$2:596)/36,0))</f>
        <v>45474</v>
      </c>
      <c r="G560" s="81" cm="1">
        <f t="array" ref="G560">INDEX('Rate Change Impact'!F:F, ROUNDUP(ROWS('Rate Change Impact'!$2:596)/36,0))</f>
        <v>182650728</v>
      </c>
      <c r="H560" s="81" cm="1">
        <f t="array" ref="H560">INDEX('Rate Change Impact'!G:G, ROUNDUP(ROWS('Rate Change Impact'!$2:596)/36,0))</f>
        <v>40183160.159999996</v>
      </c>
      <c r="I560" s="81" cm="1">
        <f t="array" ref="I560">INDEX('Rate Change Impact'!H:H, ROUNDUP(ROWS('Rate Change Impact'!$2:596)/36,0))</f>
        <v>-142467567.84</v>
      </c>
      <c r="J560" s="95" cm="1">
        <f t="array" ref="J560">INDEX('Rate Change Impact'!I:I, ROUNDUP(ROWS('Rate Change Impact'!$2:596)/36,0))</f>
        <v>-0.78</v>
      </c>
      <c r="K560" s="93">
        <f t="shared" si="103"/>
        <v>45838</v>
      </c>
      <c r="L560" s="94">
        <f t="shared" ca="1" si="104"/>
        <v>19</v>
      </c>
      <c r="M560" s="93">
        <f t="shared" ca="1" si="105"/>
        <v>45839</v>
      </c>
      <c r="N560">
        <f t="shared" ca="1" si="99"/>
        <v>2025</v>
      </c>
      <c r="O560">
        <f t="shared" ca="1" si="108"/>
        <v>7</v>
      </c>
      <c r="P560" s="74">
        <f t="shared" si="97"/>
        <v>-11872297.32</v>
      </c>
      <c r="Q560" s="74">
        <f t="shared" si="98"/>
        <v>-5936148.6600000001</v>
      </c>
      <c r="R560">
        <f t="shared" ca="1" si="106"/>
        <v>0</v>
      </c>
      <c r="S560">
        <f t="shared" ca="1" si="100"/>
        <v>0</v>
      </c>
      <c r="T560">
        <f t="shared" ca="1" si="107"/>
        <v>12</v>
      </c>
      <c r="U560" s="73">
        <f t="shared" ca="1" si="101"/>
        <v>0</v>
      </c>
    </row>
    <row r="561" spans="1:21" x14ac:dyDescent="0.25">
      <c r="A561" s="106" t="str">
        <f t="shared" ca="1" si="102"/>
        <v>General_All Other_2025_8</v>
      </c>
      <c r="B561" cm="1">
        <f t="array" ref="B561">INDEX('Rate Change Impact'!A:A, ROUNDUP(ROWS('Rate Change Impact'!$2:597)/36,0))</f>
        <v>16</v>
      </c>
      <c r="C561" t="str" cm="1">
        <f t="array" ref="C561">INDEX('Rate Change Impact'!B:B, ROUNDUP(ROWS('Rate Change Impact'!$2:597)/36,0))</f>
        <v>General</v>
      </c>
      <c r="D561" t="str" cm="1">
        <f t="array" ref="D561">INDEX('Rate Change Impact'!C:C, ROUNDUP(ROWS('Rate Change Impact'!$2:597)/36,0))</f>
        <v>All Other</v>
      </c>
      <c r="E561" t="str" cm="1">
        <f t="array" ref="E561">INDEX('Rate Change Impact'!D:D, ROUNDUP(ROWS('Rate Change Impact'!$2:597)/36,0))</f>
        <v>CA</v>
      </c>
      <c r="F561" s="107" cm="1">
        <f t="array" ref="F561">INDEX('Rate Change Impact'!E:E, ROUNDUP(ROWS('Rate Change Impact'!$2:597)/36,0))</f>
        <v>45474</v>
      </c>
      <c r="G561" s="81" cm="1">
        <f t="array" ref="G561">INDEX('Rate Change Impact'!F:F, ROUNDUP(ROWS('Rate Change Impact'!$2:597)/36,0))</f>
        <v>182650728</v>
      </c>
      <c r="H561" s="81" cm="1">
        <f t="array" ref="H561">INDEX('Rate Change Impact'!G:G, ROUNDUP(ROWS('Rate Change Impact'!$2:597)/36,0))</f>
        <v>40183160.159999996</v>
      </c>
      <c r="I561" s="81" cm="1">
        <f t="array" ref="I561">INDEX('Rate Change Impact'!H:H, ROUNDUP(ROWS('Rate Change Impact'!$2:597)/36,0))</f>
        <v>-142467567.84</v>
      </c>
      <c r="J561" s="95" cm="1">
        <f t="array" ref="J561">INDEX('Rate Change Impact'!I:I, ROUNDUP(ROWS('Rate Change Impact'!$2:597)/36,0))</f>
        <v>-0.78</v>
      </c>
      <c r="K561" s="93">
        <f t="shared" si="103"/>
        <v>45838</v>
      </c>
      <c r="L561" s="94">
        <f t="shared" ca="1" si="104"/>
        <v>20</v>
      </c>
      <c r="M561" s="93">
        <f t="shared" ca="1" si="105"/>
        <v>45870</v>
      </c>
      <c r="N561">
        <f t="shared" ca="1" si="99"/>
        <v>2025</v>
      </c>
      <c r="O561">
        <f t="shared" ca="1" si="108"/>
        <v>8</v>
      </c>
      <c r="P561" s="74">
        <f t="shared" si="97"/>
        <v>-11872297.32</v>
      </c>
      <c r="Q561" s="74">
        <f t="shared" si="98"/>
        <v>-5936148.6600000001</v>
      </c>
      <c r="R561">
        <f t="shared" ca="1" si="106"/>
        <v>0</v>
      </c>
      <c r="S561">
        <f t="shared" ca="1" si="100"/>
        <v>0</v>
      </c>
      <c r="T561">
        <f t="shared" ca="1" si="107"/>
        <v>12</v>
      </c>
      <c r="U561" s="73">
        <f t="shared" ca="1" si="101"/>
        <v>0</v>
      </c>
    </row>
    <row r="562" spans="1:21" x14ac:dyDescent="0.25">
      <c r="A562" s="106" t="str">
        <f t="shared" ca="1" si="102"/>
        <v>General_All Other_2025_9</v>
      </c>
      <c r="B562" cm="1">
        <f t="array" ref="B562">INDEX('Rate Change Impact'!A:A, ROUNDUP(ROWS('Rate Change Impact'!$2:598)/36,0))</f>
        <v>16</v>
      </c>
      <c r="C562" t="str" cm="1">
        <f t="array" ref="C562">INDEX('Rate Change Impact'!B:B, ROUNDUP(ROWS('Rate Change Impact'!$2:598)/36,0))</f>
        <v>General</v>
      </c>
      <c r="D562" t="str" cm="1">
        <f t="array" ref="D562">INDEX('Rate Change Impact'!C:C, ROUNDUP(ROWS('Rate Change Impact'!$2:598)/36,0))</f>
        <v>All Other</v>
      </c>
      <c r="E562" t="str" cm="1">
        <f t="array" ref="E562">INDEX('Rate Change Impact'!D:D, ROUNDUP(ROWS('Rate Change Impact'!$2:598)/36,0))</f>
        <v>CA</v>
      </c>
      <c r="F562" s="107" cm="1">
        <f t="array" ref="F562">INDEX('Rate Change Impact'!E:E, ROUNDUP(ROWS('Rate Change Impact'!$2:598)/36,0))</f>
        <v>45474</v>
      </c>
      <c r="G562" s="81" cm="1">
        <f t="array" ref="G562">INDEX('Rate Change Impact'!F:F, ROUNDUP(ROWS('Rate Change Impact'!$2:598)/36,0))</f>
        <v>182650728</v>
      </c>
      <c r="H562" s="81" cm="1">
        <f t="array" ref="H562">INDEX('Rate Change Impact'!G:G, ROUNDUP(ROWS('Rate Change Impact'!$2:598)/36,0))</f>
        <v>40183160.159999996</v>
      </c>
      <c r="I562" s="81" cm="1">
        <f t="array" ref="I562">INDEX('Rate Change Impact'!H:H, ROUNDUP(ROWS('Rate Change Impact'!$2:598)/36,0))</f>
        <v>-142467567.84</v>
      </c>
      <c r="J562" s="95" cm="1">
        <f t="array" ref="J562">INDEX('Rate Change Impact'!I:I, ROUNDUP(ROWS('Rate Change Impact'!$2:598)/36,0))</f>
        <v>-0.78</v>
      </c>
      <c r="K562" s="93">
        <f t="shared" si="103"/>
        <v>45838</v>
      </c>
      <c r="L562" s="94">
        <f t="shared" ca="1" si="104"/>
        <v>21</v>
      </c>
      <c r="M562" s="93">
        <f t="shared" ca="1" si="105"/>
        <v>45901</v>
      </c>
      <c r="N562">
        <f t="shared" ca="1" si="99"/>
        <v>2025</v>
      </c>
      <c r="O562">
        <f t="shared" ca="1" si="108"/>
        <v>9</v>
      </c>
      <c r="P562" s="74">
        <f t="shared" si="97"/>
        <v>-11872297.32</v>
      </c>
      <c r="Q562" s="74">
        <f t="shared" si="98"/>
        <v>-5936148.6600000001</v>
      </c>
      <c r="R562">
        <f t="shared" ca="1" si="106"/>
        <v>0</v>
      </c>
      <c r="S562">
        <f t="shared" ca="1" si="100"/>
        <v>0</v>
      </c>
      <c r="T562">
        <f t="shared" ca="1" si="107"/>
        <v>12</v>
      </c>
      <c r="U562" s="73">
        <f t="shared" ca="1" si="101"/>
        <v>0</v>
      </c>
    </row>
    <row r="563" spans="1:21" x14ac:dyDescent="0.25">
      <c r="A563" s="106" t="str">
        <f t="shared" ca="1" si="102"/>
        <v>General_All Other_2025_10</v>
      </c>
      <c r="B563" cm="1">
        <f t="array" ref="B563">INDEX('Rate Change Impact'!A:A, ROUNDUP(ROWS('Rate Change Impact'!$2:599)/36,0))</f>
        <v>16</v>
      </c>
      <c r="C563" t="str" cm="1">
        <f t="array" ref="C563">INDEX('Rate Change Impact'!B:B, ROUNDUP(ROWS('Rate Change Impact'!$2:599)/36,0))</f>
        <v>General</v>
      </c>
      <c r="D563" t="str" cm="1">
        <f t="array" ref="D563">INDEX('Rate Change Impact'!C:C, ROUNDUP(ROWS('Rate Change Impact'!$2:599)/36,0))</f>
        <v>All Other</v>
      </c>
      <c r="E563" t="str" cm="1">
        <f t="array" ref="E563">INDEX('Rate Change Impact'!D:D, ROUNDUP(ROWS('Rate Change Impact'!$2:599)/36,0))</f>
        <v>CA</v>
      </c>
      <c r="F563" s="107" cm="1">
        <f t="array" ref="F563">INDEX('Rate Change Impact'!E:E, ROUNDUP(ROWS('Rate Change Impact'!$2:599)/36,0))</f>
        <v>45474</v>
      </c>
      <c r="G563" s="81" cm="1">
        <f t="array" ref="G563">INDEX('Rate Change Impact'!F:F, ROUNDUP(ROWS('Rate Change Impact'!$2:599)/36,0))</f>
        <v>182650728</v>
      </c>
      <c r="H563" s="81" cm="1">
        <f t="array" ref="H563">INDEX('Rate Change Impact'!G:G, ROUNDUP(ROWS('Rate Change Impact'!$2:599)/36,0))</f>
        <v>40183160.159999996</v>
      </c>
      <c r="I563" s="81" cm="1">
        <f t="array" ref="I563">INDEX('Rate Change Impact'!H:H, ROUNDUP(ROWS('Rate Change Impact'!$2:599)/36,0))</f>
        <v>-142467567.84</v>
      </c>
      <c r="J563" s="95" cm="1">
        <f t="array" ref="J563">INDEX('Rate Change Impact'!I:I, ROUNDUP(ROWS('Rate Change Impact'!$2:599)/36,0))</f>
        <v>-0.78</v>
      </c>
      <c r="K563" s="93">
        <f t="shared" si="103"/>
        <v>45838</v>
      </c>
      <c r="L563" s="94">
        <f t="shared" ca="1" si="104"/>
        <v>22</v>
      </c>
      <c r="M563" s="93">
        <f t="shared" ca="1" si="105"/>
        <v>45931</v>
      </c>
      <c r="N563">
        <f t="shared" ca="1" si="99"/>
        <v>2025</v>
      </c>
      <c r="O563">
        <f t="shared" ca="1" si="108"/>
        <v>10</v>
      </c>
      <c r="P563" s="74">
        <f t="shared" si="97"/>
        <v>-11872297.32</v>
      </c>
      <c r="Q563" s="74">
        <f t="shared" si="98"/>
        <v>-5936148.6600000001</v>
      </c>
      <c r="R563">
        <f t="shared" ca="1" si="106"/>
        <v>0</v>
      </c>
      <c r="S563">
        <f t="shared" ca="1" si="100"/>
        <v>0</v>
      </c>
      <c r="T563">
        <f t="shared" ca="1" si="107"/>
        <v>12</v>
      </c>
      <c r="U563" s="73">
        <f t="shared" ca="1" si="101"/>
        <v>0</v>
      </c>
    </row>
    <row r="564" spans="1:21" x14ac:dyDescent="0.25">
      <c r="A564" s="106" t="str">
        <f t="shared" ca="1" si="102"/>
        <v>General_All Other_2025_11</v>
      </c>
      <c r="B564" cm="1">
        <f t="array" ref="B564">INDEX('Rate Change Impact'!A:A, ROUNDUP(ROWS('Rate Change Impact'!$2:600)/36,0))</f>
        <v>16</v>
      </c>
      <c r="C564" t="str" cm="1">
        <f t="array" ref="C564">INDEX('Rate Change Impact'!B:B, ROUNDUP(ROWS('Rate Change Impact'!$2:600)/36,0))</f>
        <v>General</v>
      </c>
      <c r="D564" t="str" cm="1">
        <f t="array" ref="D564">INDEX('Rate Change Impact'!C:C, ROUNDUP(ROWS('Rate Change Impact'!$2:600)/36,0))</f>
        <v>All Other</v>
      </c>
      <c r="E564" t="str" cm="1">
        <f t="array" ref="E564">INDEX('Rate Change Impact'!D:D, ROUNDUP(ROWS('Rate Change Impact'!$2:600)/36,0))</f>
        <v>CA</v>
      </c>
      <c r="F564" s="107" cm="1">
        <f t="array" ref="F564">INDEX('Rate Change Impact'!E:E, ROUNDUP(ROWS('Rate Change Impact'!$2:600)/36,0))</f>
        <v>45474</v>
      </c>
      <c r="G564" s="81" cm="1">
        <f t="array" ref="G564">INDEX('Rate Change Impact'!F:F, ROUNDUP(ROWS('Rate Change Impact'!$2:600)/36,0))</f>
        <v>182650728</v>
      </c>
      <c r="H564" s="81" cm="1">
        <f t="array" ref="H564">INDEX('Rate Change Impact'!G:G, ROUNDUP(ROWS('Rate Change Impact'!$2:600)/36,0))</f>
        <v>40183160.159999996</v>
      </c>
      <c r="I564" s="81" cm="1">
        <f t="array" ref="I564">INDEX('Rate Change Impact'!H:H, ROUNDUP(ROWS('Rate Change Impact'!$2:600)/36,0))</f>
        <v>-142467567.84</v>
      </c>
      <c r="J564" s="95" cm="1">
        <f t="array" ref="J564">INDEX('Rate Change Impact'!I:I, ROUNDUP(ROWS('Rate Change Impact'!$2:600)/36,0))</f>
        <v>-0.78</v>
      </c>
      <c r="K564" s="93">
        <f t="shared" si="103"/>
        <v>45838</v>
      </c>
      <c r="L564" s="94">
        <f t="shared" ca="1" si="104"/>
        <v>23</v>
      </c>
      <c r="M564" s="93">
        <f t="shared" ca="1" si="105"/>
        <v>45962</v>
      </c>
      <c r="N564">
        <f t="shared" ca="1" si="99"/>
        <v>2025</v>
      </c>
      <c r="O564">
        <f t="shared" ca="1" si="108"/>
        <v>11</v>
      </c>
      <c r="P564" s="74">
        <f t="shared" si="97"/>
        <v>-11872297.32</v>
      </c>
      <c r="Q564" s="74">
        <f t="shared" si="98"/>
        <v>-5936148.6600000001</v>
      </c>
      <c r="R564">
        <f t="shared" ca="1" si="106"/>
        <v>0</v>
      </c>
      <c r="S564">
        <f t="shared" ca="1" si="100"/>
        <v>0</v>
      </c>
      <c r="T564">
        <f t="shared" ca="1" si="107"/>
        <v>12</v>
      </c>
      <c r="U564" s="73">
        <f t="shared" ca="1" si="101"/>
        <v>0</v>
      </c>
    </row>
    <row r="565" spans="1:21" x14ac:dyDescent="0.25">
      <c r="A565" s="106" t="str">
        <f t="shared" ca="1" si="102"/>
        <v>General_All Other_2025_12</v>
      </c>
      <c r="B565" cm="1">
        <f t="array" ref="B565">INDEX('Rate Change Impact'!A:A, ROUNDUP(ROWS('Rate Change Impact'!$2:601)/36,0))</f>
        <v>16</v>
      </c>
      <c r="C565" t="str" cm="1">
        <f t="array" ref="C565">INDEX('Rate Change Impact'!B:B, ROUNDUP(ROWS('Rate Change Impact'!$2:601)/36,0))</f>
        <v>General</v>
      </c>
      <c r="D565" t="str" cm="1">
        <f t="array" ref="D565">INDEX('Rate Change Impact'!C:C, ROUNDUP(ROWS('Rate Change Impact'!$2:601)/36,0))</f>
        <v>All Other</v>
      </c>
      <c r="E565" t="str" cm="1">
        <f t="array" ref="E565">INDEX('Rate Change Impact'!D:D, ROUNDUP(ROWS('Rate Change Impact'!$2:601)/36,0))</f>
        <v>CA</v>
      </c>
      <c r="F565" s="107" cm="1">
        <f t="array" ref="F565">INDEX('Rate Change Impact'!E:E, ROUNDUP(ROWS('Rate Change Impact'!$2:601)/36,0))</f>
        <v>45474</v>
      </c>
      <c r="G565" s="81" cm="1">
        <f t="array" ref="G565">INDEX('Rate Change Impact'!F:F, ROUNDUP(ROWS('Rate Change Impact'!$2:601)/36,0))</f>
        <v>182650728</v>
      </c>
      <c r="H565" s="81" cm="1">
        <f t="array" ref="H565">INDEX('Rate Change Impact'!G:G, ROUNDUP(ROWS('Rate Change Impact'!$2:601)/36,0))</f>
        <v>40183160.159999996</v>
      </c>
      <c r="I565" s="81" cm="1">
        <f t="array" ref="I565">INDEX('Rate Change Impact'!H:H, ROUNDUP(ROWS('Rate Change Impact'!$2:601)/36,0))</f>
        <v>-142467567.84</v>
      </c>
      <c r="J565" s="95" cm="1">
        <f t="array" ref="J565">INDEX('Rate Change Impact'!I:I, ROUNDUP(ROWS('Rate Change Impact'!$2:601)/36,0))</f>
        <v>-0.78</v>
      </c>
      <c r="K565" s="93">
        <f t="shared" si="103"/>
        <v>45838</v>
      </c>
      <c r="L565" s="94">
        <f t="shared" ca="1" si="104"/>
        <v>24</v>
      </c>
      <c r="M565" s="93">
        <f t="shared" ca="1" si="105"/>
        <v>45992</v>
      </c>
      <c r="N565">
        <f t="shared" ca="1" si="99"/>
        <v>2025</v>
      </c>
      <c r="O565">
        <f t="shared" ca="1" si="108"/>
        <v>12</v>
      </c>
      <c r="P565" s="74">
        <f t="shared" si="97"/>
        <v>-11872297.32</v>
      </c>
      <c r="Q565" s="74">
        <f t="shared" si="98"/>
        <v>-5936148.6600000001</v>
      </c>
      <c r="R565">
        <f t="shared" ca="1" si="106"/>
        <v>0</v>
      </c>
      <c r="S565">
        <f t="shared" ca="1" si="100"/>
        <v>0</v>
      </c>
      <c r="T565">
        <f t="shared" ca="1" si="107"/>
        <v>12</v>
      </c>
      <c r="U565" s="73">
        <f t="shared" ca="1" si="101"/>
        <v>0</v>
      </c>
    </row>
    <row r="566" spans="1:21" x14ac:dyDescent="0.25">
      <c r="A566" s="106" t="str">
        <f t="shared" ca="1" si="102"/>
        <v>General_All Other_2026_1</v>
      </c>
      <c r="B566" cm="1">
        <f t="array" ref="B566">INDEX('Rate Change Impact'!A:A, ROUNDUP(ROWS('Rate Change Impact'!$2:602)/36,0))</f>
        <v>16</v>
      </c>
      <c r="C566" t="str" cm="1">
        <f t="array" ref="C566">INDEX('Rate Change Impact'!B:B, ROUNDUP(ROWS('Rate Change Impact'!$2:602)/36,0))</f>
        <v>General</v>
      </c>
      <c r="D566" t="str" cm="1">
        <f t="array" ref="D566">INDEX('Rate Change Impact'!C:C, ROUNDUP(ROWS('Rate Change Impact'!$2:602)/36,0))</f>
        <v>All Other</v>
      </c>
      <c r="E566" t="str" cm="1">
        <f t="array" ref="E566">INDEX('Rate Change Impact'!D:D, ROUNDUP(ROWS('Rate Change Impact'!$2:602)/36,0))</f>
        <v>CA</v>
      </c>
      <c r="F566" s="107" cm="1">
        <f t="array" ref="F566">INDEX('Rate Change Impact'!E:E, ROUNDUP(ROWS('Rate Change Impact'!$2:602)/36,0))</f>
        <v>45474</v>
      </c>
      <c r="G566" s="81" cm="1">
        <f t="array" ref="G566">INDEX('Rate Change Impact'!F:F, ROUNDUP(ROWS('Rate Change Impact'!$2:602)/36,0))</f>
        <v>182650728</v>
      </c>
      <c r="H566" s="81" cm="1">
        <f t="array" ref="H566">INDEX('Rate Change Impact'!G:G, ROUNDUP(ROWS('Rate Change Impact'!$2:602)/36,0))</f>
        <v>40183160.159999996</v>
      </c>
      <c r="I566" s="81" cm="1">
        <f t="array" ref="I566">INDEX('Rate Change Impact'!H:H, ROUNDUP(ROWS('Rate Change Impact'!$2:602)/36,0))</f>
        <v>-142467567.84</v>
      </c>
      <c r="J566" s="95" cm="1">
        <f t="array" ref="J566">INDEX('Rate Change Impact'!I:I, ROUNDUP(ROWS('Rate Change Impact'!$2:602)/36,0))</f>
        <v>-0.78</v>
      </c>
      <c r="K566" s="93">
        <f t="shared" si="103"/>
        <v>45838</v>
      </c>
      <c r="L566" s="94">
        <f t="shared" ca="1" si="104"/>
        <v>25</v>
      </c>
      <c r="M566" s="93">
        <f t="shared" ca="1" si="105"/>
        <v>46023</v>
      </c>
      <c r="N566">
        <f t="shared" ca="1" si="99"/>
        <v>2026</v>
      </c>
      <c r="O566">
        <f t="shared" ca="1" si="108"/>
        <v>1</v>
      </c>
      <c r="P566" s="74">
        <f t="shared" si="97"/>
        <v>-11872297.32</v>
      </c>
      <c r="Q566" s="74">
        <f t="shared" si="98"/>
        <v>-5936148.6600000001</v>
      </c>
      <c r="R566">
        <f t="shared" ca="1" si="106"/>
        <v>0</v>
      </c>
      <c r="S566">
        <f t="shared" ca="1" si="100"/>
        <v>0</v>
      </c>
      <c r="T566">
        <f t="shared" ca="1" si="107"/>
        <v>12</v>
      </c>
      <c r="U566" s="73">
        <f t="shared" ca="1" si="101"/>
        <v>0</v>
      </c>
    </row>
    <row r="567" spans="1:21" x14ac:dyDescent="0.25">
      <c r="A567" s="106" t="str">
        <f t="shared" ca="1" si="102"/>
        <v>General_All Other_2026_2</v>
      </c>
      <c r="B567" cm="1">
        <f t="array" ref="B567">INDEX('Rate Change Impact'!A:A, ROUNDUP(ROWS('Rate Change Impact'!$2:603)/36,0))</f>
        <v>16</v>
      </c>
      <c r="C567" t="str" cm="1">
        <f t="array" ref="C567">INDEX('Rate Change Impact'!B:B, ROUNDUP(ROWS('Rate Change Impact'!$2:603)/36,0))</f>
        <v>General</v>
      </c>
      <c r="D567" t="str" cm="1">
        <f t="array" ref="D567">INDEX('Rate Change Impact'!C:C, ROUNDUP(ROWS('Rate Change Impact'!$2:603)/36,0))</f>
        <v>All Other</v>
      </c>
      <c r="E567" t="str" cm="1">
        <f t="array" ref="E567">INDEX('Rate Change Impact'!D:D, ROUNDUP(ROWS('Rate Change Impact'!$2:603)/36,0))</f>
        <v>CA</v>
      </c>
      <c r="F567" s="107" cm="1">
        <f t="array" ref="F567">INDEX('Rate Change Impact'!E:E, ROUNDUP(ROWS('Rate Change Impact'!$2:603)/36,0))</f>
        <v>45474</v>
      </c>
      <c r="G567" s="81" cm="1">
        <f t="array" ref="G567">INDEX('Rate Change Impact'!F:F, ROUNDUP(ROWS('Rate Change Impact'!$2:603)/36,0))</f>
        <v>182650728</v>
      </c>
      <c r="H567" s="81" cm="1">
        <f t="array" ref="H567">INDEX('Rate Change Impact'!G:G, ROUNDUP(ROWS('Rate Change Impact'!$2:603)/36,0))</f>
        <v>40183160.159999996</v>
      </c>
      <c r="I567" s="81" cm="1">
        <f t="array" ref="I567">INDEX('Rate Change Impact'!H:H, ROUNDUP(ROWS('Rate Change Impact'!$2:603)/36,0))</f>
        <v>-142467567.84</v>
      </c>
      <c r="J567" s="95" cm="1">
        <f t="array" ref="J567">INDEX('Rate Change Impact'!I:I, ROUNDUP(ROWS('Rate Change Impact'!$2:603)/36,0))</f>
        <v>-0.78</v>
      </c>
      <c r="K567" s="93">
        <f t="shared" si="103"/>
        <v>45838</v>
      </c>
      <c r="L567" s="94">
        <f t="shared" ca="1" si="104"/>
        <v>26</v>
      </c>
      <c r="M567" s="93">
        <f t="shared" ca="1" si="105"/>
        <v>46054</v>
      </c>
      <c r="N567">
        <f t="shared" ca="1" si="99"/>
        <v>2026</v>
      </c>
      <c r="O567">
        <f t="shared" ca="1" si="108"/>
        <v>2</v>
      </c>
      <c r="P567" s="74">
        <f t="shared" si="97"/>
        <v>-11872297.32</v>
      </c>
      <c r="Q567" s="74">
        <f t="shared" si="98"/>
        <v>-5936148.6600000001</v>
      </c>
      <c r="R567">
        <f t="shared" ca="1" si="106"/>
        <v>0</v>
      </c>
      <c r="S567">
        <f t="shared" ca="1" si="100"/>
        <v>0</v>
      </c>
      <c r="T567">
        <f t="shared" ca="1" si="107"/>
        <v>12</v>
      </c>
      <c r="U567" s="73">
        <f t="shared" ca="1" si="101"/>
        <v>0</v>
      </c>
    </row>
    <row r="568" spans="1:21" x14ac:dyDescent="0.25">
      <c r="A568" s="106" t="str">
        <f t="shared" ca="1" si="102"/>
        <v>General_All Other_2026_3</v>
      </c>
      <c r="B568" cm="1">
        <f t="array" ref="B568">INDEX('Rate Change Impact'!A:A, ROUNDUP(ROWS('Rate Change Impact'!$2:604)/36,0))</f>
        <v>16</v>
      </c>
      <c r="C568" t="str" cm="1">
        <f t="array" ref="C568">INDEX('Rate Change Impact'!B:B, ROUNDUP(ROWS('Rate Change Impact'!$2:604)/36,0))</f>
        <v>General</v>
      </c>
      <c r="D568" t="str" cm="1">
        <f t="array" ref="D568">INDEX('Rate Change Impact'!C:C, ROUNDUP(ROWS('Rate Change Impact'!$2:604)/36,0))</f>
        <v>All Other</v>
      </c>
      <c r="E568" t="str" cm="1">
        <f t="array" ref="E568">INDEX('Rate Change Impact'!D:D, ROUNDUP(ROWS('Rate Change Impact'!$2:604)/36,0))</f>
        <v>CA</v>
      </c>
      <c r="F568" s="107" cm="1">
        <f t="array" ref="F568">INDEX('Rate Change Impact'!E:E, ROUNDUP(ROWS('Rate Change Impact'!$2:604)/36,0))</f>
        <v>45474</v>
      </c>
      <c r="G568" s="81" cm="1">
        <f t="array" ref="G568">INDEX('Rate Change Impact'!F:F, ROUNDUP(ROWS('Rate Change Impact'!$2:604)/36,0))</f>
        <v>182650728</v>
      </c>
      <c r="H568" s="81" cm="1">
        <f t="array" ref="H568">INDEX('Rate Change Impact'!G:G, ROUNDUP(ROWS('Rate Change Impact'!$2:604)/36,0))</f>
        <v>40183160.159999996</v>
      </c>
      <c r="I568" s="81" cm="1">
        <f t="array" ref="I568">INDEX('Rate Change Impact'!H:H, ROUNDUP(ROWS('Rate Change Impact'!$2:604)/36,0))</f>
        <v>-142467567.84</v>
      </c>
      <c r="J568" s="95" cm="1">
        <f t="array" ref="J568">INDEX('Rate Change Impact'!I:I, ROUNDUP(ROWS('Rate Change Impact'!$2:604)/36,0))</f>
        <v>-0.78</v>
      </c>
      <c r="K568" s="93">
        <f t="shared" si="103"/>
        <v>45838</v>
      </c>
      <c r="L568" s="94">
        <f t="shared" ca="1" si="104"/>
        <v>27</v>
      </c>
      <c r="M568" s="93">
        <f t="shared" ca="1" si="105"/>
        <v>46082</v>
      </c>
      <c r="N568">
        <f t="shared" ca="1" si="99"/>
        <v>2026</v>
      </c>
      <c r="O568">
        <f t="shared" ca="1" si="108"/>
        <v>3</v>
      </c>
      <c r="P568" s="74">
        <f t="shared" si="97"/>
        <v>-11872297.32</v>
      </c>
      <c r="Q568" s="74">
        <f t="shared" si="98"/>
        <v>-5936148.6600000001</v>
      </c>
      <c r="R568">
        <f t="shared" ca="1" si="106"/>
        <v>0</v>
      </c>
      <c r="S568">
        <f t="shared" ca="1" si="100"/>
        <v>0</v>
      </c>
      <c r="T568">
        <f t="shared" ca="1" si="107"/>
        <v>12</v>
      </c>
      <c r="U568" s="73">
        <f t="shared" ca="1" si="101"/>
        <v>0</v>
      </c>
    </row>
    <row r="569" spans="1:21" x14ac:dyDescent="0.25">
      <c r="A569" s="106" t="str">
        <f t="shared" ca="1" si="102"/>
        <v>General_All Other_2026_4</v>
      </c>
      <c r="B569" cm="1">
        <f t="array" ref="B569">INDEX('Rate Change Impact'!A:A, ROUNDUP(ROWS('Rate Change Impact'!$2:605)/36,0))</f>
        <v>16</v>
      </c>
      <c r="C569" t="str" cm="1">
        <f t="array" ref="C569">INDEX('Rate Change Impact'!B:B, ROUNDUP(ROWS('Rate Change Impact'!$2:605)/36,0))</f>
        <v>General</v>
      </c>
      <c r="D569" t="str" cm="1">
        <f t="array" ref="D569">INDEX('Rate Change Impact'!C:C, ROUNDUP(ROWS('Rate Change Impact'!$2:605)/36,0))</f>
        <v>All Other</v>
      </c>
      <c r="E569" t="str" cm="1">
        <f t="array" ref="E569">INDEX('Rate Change Impact'!D:D, ROUNDUP(ROWS('Rate Change Impact'!$2:605)/36,0))</f>
        <v>CA</v>
      </c>
      <c r="F569" s="107" cm="1">
        <f t="array" ref="F569">INDEX('Rate Change Impact'!E:E, ROUNDUP(ROWS('Rate Change Impact'!$2:605)/36,0))</f>
        <v>45474</v>
      </c>
      <c r="G569" s="81" cm="1">
        <f t="array" ref="G569">INDEX('Rate Change Impact'!F:F, ROUNDUP(ROWS('Rate Change Impact'!$2:605)/36,0))</f>
        <v>182650728</v>
      </c>
      <c r="H569" s="81" cm="1">
        <f t="array" ref="H569">INDEX('Rate Change Impact'!G:G, ROUNDUP(ROWS('Rate Change Impact'!$2:605)/36,0))</f>
        <v>40183160.159999996</v>
      </c>
      <c r="I569" s="81" cm="1">
        <f t="array" ref="I569">INDEX('Rate Change Impact'!H:H, ROUNDUP(ROWS('Rate Change Impact'!$2:605)/36,0))</f>
        <v>-142467567.84</v>
      </c>
      <c r="J569" s="95" cm="1">
        <f t="array" ref="J569">INDEX('Rate Change Impact'!I:I, ROUNDUP(ROWS('Rate Change Impact'!$2:605)/36,0))</f>
        <v>-0.78</v>
      </c>
      <c r="K569" s="93">
        <f t="shared" si="103"/>
        <v>45838</v>
      </c>
      <c r="L569" s="94">
        <f t="shared" ca="1" si="104"/>
        <v>28</v>
      </c>
      <c r="M569" s="93">
        <f t="shared" ca="1" si="105"/>
        <v>46113</v>
      </c>
      <c r="N569">
        <f t="shared" ca="1" si="99"/>
        <v>2026</v>
      </c>
      <c r="O569">
        <f t="shared" ca="1" si="108"/>
        <v>4</v>
      </c>
      <c r="P569" s="74">
        <f t="shared" ref="P569:P632" si="109">I569/12</f>
        <v>-11872297.32</v>
      </c>
      <c r="Q569" s="74">
        <f t="shared" ref="Q569:Q632" si="110">I569/24</f>
        <v>-5936148.6600000001</v>
      </c>
      <c r="R569">
        <f t="shared" ca="1" si="106"/>
        <v>0</v>
      </c>
      <c r="S569">
        <f t="shared" ca="1" si="100"/>
        <v>0</v>
      </c>
      <c r="T569">
        <f t="shared" ca="1" si="107"/>
        <v>12</v>
      </c>
      <c r="U569" s="73">
        <f t="shared" ca="1" si="101"/>
        <v>0</v>
      </c>
    </row>
    <row r="570" spans="1:21" x14ac:dyDescent="0.25">
      <c r="A570" s="106" t="str">
        <f t="shared" ca="1" si="102"/>
        <v>General_All Other_2026_5</v>
      </c>
      <c r="B570" cm="1">
        <f t="array" ref="B570">INDEX('Rate Change Impact'!A:A, ROUNDUP(ROWS('Rate Change Impact'!$2:606)/36,0))</f>
        <v>16</v>
      </c>
      <c r="C570" t="str" cm="1">
        <f t="array" ref="C570">INDEX('Rate Change Impact'!B:B, ROUNDUP(ROWS('Rate Change Impact'!$2:606)/36,0))</f>
        <v>General</v>
      </c>
      <c r="D570" t="str" cm="1">
        <f t="array" ref="D570">INDEX('Rate Change Impact'!C:C, ROUNDUP(ROWS('Rate Change Impact'!$2:606)/36,0))</f>
        <v>All Other</v>
      </c>
      <c r="E570" t="str" cm="1">
        <f t="array" ref="E570">INDEX('Rate Change Impact'!D:D, ROUNDUP(ROWS('Rate Change Impact'!$2:606)/36,0))</f>
        <v>CA</v>
      </c>
      <c r="F570" s="107" cm="1">
        <f t="array" ref="F570">INDEX('Rate Change Impact'!E:E, ROUNDUP(ROWS('Rate Change Impact'!$2:606)/36,0))</f>
        <v>45474</v>
      </c>
      <c r="G570" s="81" cm="1">
        <f t="array" ref="G570">INDEX('Rate Change Impact'!F:F, ROUNDUP(ROWS('Rate Change Impact'!$2:606)/36,0))</f>
        <v>182650728</v>
      </c>
      <c r="H570" s="81" cm="1">
        <f t="array" ref="H570">INDEX('Rate Change Impact'!G:G, ROUNDUP(ROWS('Rate Change Impact'!$2:606)/36,0))</f>
        <v>40183160.159999996</v>
      </c>
      <c r="I570" s="81" cm="1">
        <f t="array" ref="I570">INDEX('Rate Change Impact'!H:H, ROUNDUP(ROWS('Rate Change Impact'!$2:606)/36,0))</f>
        <v>-142467567.84</v>
      </c>
      <c r="J570" s="95" cm="1">
        <f t="array" ref="J570">INDEX('Rate Change Impact'!I:I, ROUNDUP(ROWS('Rate Change Impact'!$2:606)/36,0))</f>
        <v>-0.78</v>
      </c>
      <c r="K570" s="93">
        <f t="shared" si="103"/>
        <v>45838</v>
      </c>
      <c r="L570" s="94">
        <f t="shared" ca="1" si="104"/>
        <v>29</v>
      </c>
      <c r="M570" s="93">
        <f t="shared" ca="1" si="105"/>
        <v>46143</v>
      </c>
      <c r="N570">
        <f t="shared" ref="N570:N633" ca="1" si="111">YEAR(M570)</f>
        <v>2026</v>
      </c>
      <c r="O570">
        <f t="shared" ca="1" si="108"/>
        <v>5</v>
      </c>
      <c r="P570" s="74">
        <f t="shared" si="109"/>
        <v>-11872297.32</v>
      </c>
      <c r="Q570" s="74">
        <f t="shared" si="110"/>
        <v>-5936148.6600000001</v>
      </c>
      <c r="R570">
        <f t="shared" ca="1" si="106"/>
        <v>0</v>
      </c>
      <c r="S570">
        <f t="shared" ref="S570:S633" ca="1" si="112">IF(R570=0,0,R570+S569)</f>
        <v>0</v>
      </c>
      <c r="T570">
        <f t="shared" ca="1" si="107"/>
        <v>12</v>
      </c>
      <c r="U570" s="73">
        <f t="shared" ref="U570:U633" ca="1" si="113">IF(S570=0,0,IF(AND(T570=13,OR(S570=1,S570=13)),Q570,P570))</f>
        <v>0</v>
      </c>
    </row>
    <row r="571" spans="1:21" x14ac:dyDescent="0.25">
      <c r="A571" s="106" t="str">
        <f t="shared" ca="1" si="102"/>
        <v>General_All Other_2026_6</v>
      </c>
      <c r="B571" cm="1">
        <f t="array" ref="B571">INDEX('Rate Change Impact'!A:A, ROUNDUP(ROWS('Rate Change Impact'!$2:607)/36,0))</f>
        <v>16</v>
      </c>
      <c r="C571" t="str" cm="1">
        <f t="array" ref="C571">INDEX('Rate Change Impact'!B:B, ROUNDUP(ROWS('Rate Change Impact'!$2:607)/36,0))</f>
        <v>General</v>
      </c>
      <c r="D571" t="str" cm="1">
        <f t="array" ref="D571">INDEX('Rate Change Impact'!C:C, ROUNDUP(ROWS('Rate Change Impact'!$2:607)/36,0))</f>
        <v>All Other</v>
      </c>
      <c r="E571" t="str" cm="1">
        <f t="array" ref="E571">INDEX('Rate Change Impact'!D:D, ROUNDUP(ROWS('Rate Change Impact'!$2:607)/36,0))</f>
        <v>CA</v>
      </c>
      <c r="F571" s="107" cm="1">
        <f t="array" ref="F571">INDEX('Rate Change Impact'!E:E, ROUNDUP(ROWS('Rate Change Impact'!$2:607)/36,0))</f>
        <v>45474</v>
      </c>
      <c r="G571" s="81" cm="1">
        <f t="array" ref="G571">INDEX('Rate Change Impact'!F:F, ROUNDUP(ROWS('Rate Change Impact'!$2:607)/36,0))</f>
        <v>182650728</v>
      </c>
      <c r="H571" s="81" cm="1">
        <f t="array" ref="H571">INDEX('Rate Change Impact'!G:G, ROUNDUP(ROWS('Rate Change Impact'!$2:607)/36,0))</f>
        <v>40183160.159999996</v>
      </c>
      <c r="I571" s="81" cm="1">
        <f t="array" ref="I571">INDEX('Rate Change Impact'!H:H, ROUNDUP(ROWS('Rate Change Impact'!$2:607)/36,0))</f>
        <v>-142467567.84</v>
      </c>
      <c r="J571" s="95" cm="1">
        <f t="array" ref="J571">INDEX('Rate Change Impact'!I:I, ROUNDUP(ROWS('Rate Change Impact'!$2:607)/36,0))</f>
        <v>-0.78</v>
      </c>
      <c r="K571" s="93">
        <f t="shared" si="103"/>
        <v>45838</v>
      </c>
      <c r="L571" s="94">
        <f t="shared" ca="1" si="104"/>
        <v>30</v>
      </c>
      <c r="M571" s="93">
        <f t="shared" ca="1" si="105"/>
        <v>46174</v>
      </c>
      <c r="N571">
        <f t="shared" ca="1" si="111"/>
        <v>2026</v>
      </c>
      <c r="O571">
        <f t="shared" ca="1" si="108"/>
        <v>6</v>
      </c>
      <c r="P571" s="74">
        <f t="shared" si="109"/>
        <v>-11872297.32</v>
      </c>
      <c r="Q571" s="74">
        <f t="shared" si="110"/>
        <v>-5936148.6600000001</v>
      </c>
      <c r="R571">
        <f t="shared" ca="1" si="106"/>
        <v>0</v>
      </c>
      <c r="S571">
        <f t="shared" ca="1" si="112"/>
        <v>0</v>
      </c>
      <c r="T571">
        <f t="shared" ca="1" si="107"/>
        <v>12</v>
      </c>
      <c r="U571" s="73">
        <f t="shared" ca="1" si="113"/>
        <v>0</v>
      </c>
    </row>
    <row r="572" spans="1:21" x14ac:dyDescent="0.25">
      <c r="A572" s="106" t="str">
        <f t="shared" ca="1" si="102"/>
        <v>General_All Other_2026_7</v>
      </c>
      <c r="B572" cm="1">
        <f t="array" ref="B572">INDEX('Rate Change Impact'!A:A, ROUNDUP(ROWS('Rate Change Impact'!$2:608)/36,0))</f>
        <v>16</v>
      </c>
      <c r="C572" t="str" cm="1">
        <f t="array" ref="C572">INDEX('Rate Change Impact'!B:B, ROUNDUP(ROWS('Rate Change Impact'!$2:608)/36,0))</f>
        <v>General</v>
      </c>
      <c r="D572" t="str" cm="1">
        <f t="array" ref="D572">INDEX('Rate Change Impact'!C:C, ROUNDUP(ROWS('Rate Change Impact'!$2:608)/36,0))</f>
        <v>All Other</v>
      </c>
      <c r="E572" t="str" cm="1">
        <f t="array" ref="E572">INDEX('Rate Change Impact'!D:D, ROUNDUP(ROWS('Rate Change Impact'!$2:608)/36,0))</f>
        <v>CA</v>
      </c>
      <c r="F572" s="107" cm="1">
        <f t="array" ref="F572">INDEX('Rate Change Impact'!E:E, ROUNDUP(ROWS('Rate Change Impact'!$2:608)/36,0))</f>
        <v>45474</v>
      </c>
      <c r="G572" s="81" cm="1">
        <f t="array" ref="G572">INDEX('Rate Change Impact'!F:F, ROUNDUP(ROWS('Rate Change Impact'!$2:608)/36,0))</f>
        <v>182650728</v>
      </c>
      <c r="H572" s="81" cm="1">
        <f t="array" ref="H572">INDEX('Rate Change Impact'!G:G, ROUNDUP(ROWS('Rate Change Impact'!$2:608)/36,0))</f>
        <v>40183160.159999996</v>
      </c>
      <c r="I572" s="81" cm="1">
        <f t="array" ref="I572">INDEX('Rate Change Impact'!H:H, ROUNDUP(ROWS('Rate Change Impact'!$2:608)/36,0))</f>
        <v>-142467567.84</v>
      </c>
      <c r="J572" s="95" cm="1">
        <f t="array" ref="J572">INDEX('Rate Change Impact'!I:I, ROUNDUP(ROWS('Rate Change Impact'!$2:608)/36,0))</f>
        <v>-0.78</v>
      </c>
      <c r="K572" s="93">
        <f t="shared" si="103"/>
        <v>45838</v>
      </c>
      <c r="L572" s="94">
        <f t="shared" ca="1" si="104"/>
        <v>31</v>
      </c>
      <c r="M572" s="93">
        <f t="shared" ca="1" si="105"/>
        <v>46204</v>
      </c>
      <c r="N572">
        <f t="shared" ca="1" si="111"/>
        <v>2026</v>
      </c>
      <c r="O572">
        <f t="shared" ca="1" si="108"/>
        <v>7</v>
      </c>
      <c r="P572" s="74">
        <f t="shared" si="109"/>
        <v>-11872297.32</v>
      </c>
      <c r="Q572" s="74">
        <f t="shared" si="110"/>
        <v>-5936148.6600000001</v>
      </c>
      <c r="R572">
        <f t="shared" ca="1" si="106"/>
        <v>0</v>
      </c>
      <c r="S572">
        <f t="shared" ca="1" si="112"/>
        <v>0</v>
      </c>
      <c r="T572">
        <f t="shared" ca="1" si="107"/>
        <v>12</v>
      </c>
      <c r="U572" s="73">
        <f t="shared" ca="1" si="113"/>
        <v>0</v>
      </c>
    </row>
    <row r="573" spans="1:21" x14ac:dyDescent="0.25">
      <c r="A573" s="106" t="str">
        <f t="shared" ca="1" si="102"/>
        <v>General_All Other_2026_8</v>
      </c>
      <c r="B573" cm="1">
        <f t="array" ref="B573">INDEX('Rate Change Impact'!A:A, ROUNDUP(ROWS('Rate Change Impact'!$2:609)/36,0))</f>
        <v>16</v>
      </c>
      <c r="C573" t="str" cm="1">
        <f t="array" ref="C573">INDEX('Rate Change Impact'!B:B, ROUNDUP(ROWS('Rate Change Impact'!$2:609)/36,0))</f>
        <v>General</v>
      </c>
      <c r="D573" t="str" cm="1">
        <f t="array" ref="D573">INDEX('Rate Change Impact'!C:C, ROUNDUP(ROWS('Rate Change Impact'!$2:609)/36,0))</f>
        <v>All Other</v>
      </c>
      <c r="E573" t="str" cm="1">
        <f t="array" ref="E573">INDEX('Rate Change Impact'!D:D, ROUNDUP(ROWS('Rate Change Impact'!$2:609)/36,0))</f>
        <v>CA</v>
      </c>
      <c r="F573" s="107" cm="1">
        <f t="array" ref="F573">INDEX('Rate Change Impact'!E:E, ROUNDUP(ROWS('Rate Change Impact'!$2:609)/36,0))</f>
        <v>45474</v>
      </c>
      <c r="G573" s="81" cm="1">
        <f t="array" ref="G573">INDEX('Rate Change Impact'!F:F, ROUNDUP(ROWS('Rate Change Impact'!$2:609)/36,0))</f>
        <v>182650728</v>
      </c>
      <c r="H573" s="81" cm="1">
        <f t="array" ref="H573">INDEX('Rate Change Impact'!G:G, ROUNDUP(ROWS('Rate Change Impact'!$2:609)/36,0))</f>
        <v>40183160.159999996</v>
      </c>
      <c r="I573" s="81" cm="1">
        <f t="array" ref="I573">INDEX('Rate Change Impact'!H:H, ROUNDUP(ROWS('Rate Change Impact'!$2:609)/36,0))</f>
        <v>-142467567.84</v>
      </c>
      <c r="J573" s="95" cm="1">
        <f t="array" ref="J573">INDEX('Rate Change Impact'!I:I, ROUNDUP(ROWS('Rate Change Impact'!$2:609)/36,0))</f>
        <v>-0.78</v>
      </c>
      <c r="K573" s="93">
        <f t="shared" si="103"/>
        <v>45838</v>
      </c>
      <c r="L573" s="94">
        <f t="shared" ca="1" si="104"/>
        <v>32</v>
      </c>
      <c r="M573" s="93">
        <f t="shared" ca="1" si="105"/>
        <v>46235</v>
      </c>
      <c r="N573">
        <f t="shared" ca="1" si="111"/>
        <v>2026</v>
      </c>
      <c r="O573">
        <f t="shared" ca="1" si="108"/>
        <v>8</v>
      </c>
      <c r="P573" s="74">
        <f t="shared" si="109"/>
        <v>-11872297.32</v>
      </c>
      <c r="Q573" s="74">
        <f t="shared" si="110"/>
        <v>-5936148.6600000001</v>
      </c>
      <c r="R573">
        <f t="shared" ca="1" si="106"/>
        <v>0</v>
      </c>
      <c r="S573">
        <f t="shared" ca="1" si="112"/>
        <v>0</v>
      </c>
      <c r="T573">
        <f t="shared" ca="1" si="107"/>
        <v>12</v>
      </c>
      <c r="U573" s="73">
        <f t="shared" ca="1" si="113"/>
        <v>0</v>
      </c>
    </row>
    <row r="574" spans="1:21" x14ac:dyDescent="0.25">
      <c r="A574" s="106" t="str">
        <f t="shared" ca="1" si="102"/>
        <v>General_All Other_2026_9</v>
      </c>
      <c r="B574" cm="1">
        <f t="array" ref="B574">INDEX('Rate Change Impact'!A:A, ROUNDUP(ROWS('Rate Change Impact'!$2:610)/36,0))</f>
        <v>16</v>
      </c>
      <c r="C574" t="str" cm="1">
        <f t="array" ref="C574">INDEX('Rate Change Impact'!B:B, ROUNDUP(ROWS('Rate Change Impact'!$2:610)/36,0))</f>
        <v>General</v>
      </c>
      <c r="D574" t="str" cm="1">
        <f t="array" ref="D574">INDEX('Rate Change Impact'!C:C, ROUNDUP(ROWS('Rate Change Impact'!$2:610)/36,0))</f>
        <v>All Other</v>
      </c>
      <c r="E574" t="str" cm="1">
        <f t="array" ref="E574">INDEX('Rate Change Impact'!D:D, ROUNDUP(ROWS('Rate Change Impact'!$2:610)/36,0))</f>
        <v>CA</v>
      </c>
      <c r="F574" s="107" cm="1">
        <f t="array" ref="F574">INDEX('Rate Change Impact'!E:E, ROUNDUP(ROWS('Rate Change Impact'!$2:610)/36,0))</f>
        <v>45474</v>
      </c>
      <c r="G574" s="81" cm="1">
        <f t="array" ref="G574">INDEX('Rate Change Impact'!F:F, ROUNDUP(ROWS('Rate Change Impact'!$2:610)/36,0))</f>
        <v>182650728</v>
      </c>
      <c r="H574" s="81" cm="1">
        <f t="array" ref="H574">INDEX('Rate Change Impact'!G:G, ROUNDUP(ROWS('Rate Change Impact'!$2:610)/36,0))</f>
        <v>40183160.159999996</v>
      </c>
      <c r="I574" s="81" cm="1">
        <f t="array" ref="I574">INDEX('Rate Change Impact'!H:H, ROUNDUP(ROWS('Rate Change Impact'!$2:610)/36,0))</f>
        <v>-142467567.84</v>
      </c>
      <c r="J574" s="95" cm="1">
        <f t="array" ref="J574">INDEX('Rate Change Impact'!I:I, ROUNDUP(ROWS('Rate Change Impact'!$2:610)/36,0))</f>
        <v>-0.78</v>
      </c>
      <c r="K574" s="93">
        <f t="shared" si="103"/>
        <v>45838</v>
      </c>
      <c r="L574" s="94">
        <f t="shared" ca="1" si="104"/>
        <v>33</v>
      </c>
      <c r="M574" s="93">
        <f t="shared" ca="1" si="105"/>
        <v>46266</v>
      </c>
      <c r="N574">
        <f t="shared" ca="1" si="111"/>
        <v>2026</v>
      </c>
      <c r="O574">
        <f t="shared" ca="1" si="108"/>
        <v>9</v>
      </c>
      <c r="P574" s="74">
        <f t="shared" si="109"/>
        <v>-11872297.32</v>
      </c>
      <c r="Q574" s="74">
        <f t="shared" si="110"/>
        <v>-5936148.6600000001</v>
      </c>
      <c r="R574">
        <f t="shared" ca="1" si="106"/>
        <v>0</v>
      </c>
      <c r="S574">
        <f t="shared" ca="1" si="112"/>
        <v>0</v>
      </c>
      <c r="T574">
        <f t="shared" ca="1" si="107"/>
        <v>12</v>
      </c>
      <c r="U574" s="73">
        <f t="shared" ca="1" si="113"/>
        <v>0</v>
      </c>
    </row>
    <row r="575" spans="1:21" x14ac:dyDescent="0.25">
      <c r="A575" s="106" t="str">
        <f t="shared" ca="1" si="102"/>
        <v>General_All Other_2026_10</v>
      </c>
      <c r="B575" cm="1">
        <f t="array" ref="B575">INDEX('Rate Change Impact'!A:A, ROUNDUP(ROWS('Rate Change Impact'!$2:611)/36,0))</f>
        <v>16</v>
      </c>
      <c r="C575" t="str" cm="1">
        <f t="array" ref="C575">INDEX('Rate Change Impact'!B:B, ROUNDUP(ROWS('Rate Change Impact'!$2:611)/36,0))</f>
        <v>General</v>
      </c>
      <c r="D575" t="str" cm="1">
        <f t="array" ref="D575">INDEX('Rate Change Impact'!C:C, ROUNDUP(ROWS('Rate Change Impact'!$2:611)/36,0))</f>
        <v>All Other</v>
      </c>
      <c r="E575" t="str" cm="1">
        <f t="array" ref="E575">INDEX('Rate Change Impact'!D:D, ROUNDUP(ROWS('Rate Change Impact'!$2:611)/36,0))</f>
        <v>CA</v>
      </c>
      <c r="F575" s="107" cm="1">
        <f t="array" ref="F575">INDEX('Rate Change Impact'!E:E, ROUNDUP(ROWS('Rate Change Impact'!$2:611)/36,0))</f>
        <v>45474</v>
      </c>
      <c r="G575" s="81" cm="1">
        <f t="array" ref="G575">INDEX('Rate Change Impact'!F:F, ROUNDUP(ROWS('Rate Change Impact'!$2:611)/36,0))</f>
        <v>182650728</v>
      </c>
      <c r="H575" s="81" cm="1">
        <f t="array" ref="H575">INDEX('Rate Change Impact'!G:G, ROUNDUP(ROWS('Rate Change Impact'!$2:611)/36,0))</f>
        <v>40183160.159999996</v>
      </c>
      <c r="I575" s="81" cm="1">
        <f t="array" ref="I575">INDEX('Rate Change Impact'!H:H, ROUNDUP(ROWS('Rate Change Impact'!$2:611)/36,0))</f>
        <v>-142467567.84</v>
      </c>
      <c r="J575" s="95" cm="1">
        <f t="array" ref="J575">INDEX('Rate Change Impact'!I:I, ROUNDUP(ROWS('Rate Change Impact'!$2:611)/36,0))</f>
        <v>-0.78</v>
      </c>
      <c r="K575" s="93">
        <f t="shared" si="103"/>
        <v>45838</v>
      </c>
      <c r="L575" s="94">
        <f t="shared" ca="1" si="104"/>
        <v>34</v>
      </c>
      <c r="M575" s="93">
        <f t="shared" ca="1" si="105"/>
        <v>46296</v>
      </c>
      <c r="N575">
        <f t="shared" ca="1" si="111"/>
        <v>2026</v>
      </c>
      <c r="O575">
        <f t="shared" ca="1" si="108"/>
        <v>10</v>
      </c>
      <c r="P575" s="74">
        <f t="shared" si="109"/>
        <v>-11872297.32</v>
      </c>
      <c r="Q575" s="74">
        <f t="shared" si="110"/>
        <v>-5936148.6600000001</v>
      </c>
      <c r="R575">
        <f t="shared" ca="1" si="106"/>
        <v>0</v>
      </c>
      <c r="S575">
        <f t="shared" ca="1" si="112"/>
        <v>0</v>
      </c>
      <c r="T575">
        <f t="shared" ca="1" si="107"/>
        <v>12</v>
      </c>
      <c r="U575" s="73">
        <f t="shared" ca="1" si="113"/>
        <v>0</v>
      </c>
    </row>
    <row r="576" spans="1:21" x14ac:dyDescent="0.25">
      <c r="A576" s="106" t="str">
        <f t="shared" ca="1" si="102"/>
        <v>General_All Other_2026_11</v>
      </c>
      <c r="B576" cm="1">
        <f t="array" ref="B576">INDEX('Rate Change Impact'!A:A, ROUNDUP(ROWS('Rate Change Impact'!$2:612)/36,0))</f>
        <v>16</v>
      </c>
      <c r="C576" t="str" cm="1">
        <f t="array" ref="C576">INDEX('Rate Change Impact'!B:B, ROUNDUP(ROWS('Rate Change Impact'!$2:612)/36,0))</f>
        <v>General</v>
      </c>
      <c r="D576" t="str" cm="1">
        <f t="array" ref="D576">INDEX('Rate Change Impact'!C:C, ROUNDUP(ROWS('Rate Change Impact'!$2:612)/36,0))</f>
        <v>All Other</v>
      </c>
      <c r="E576" t="str" cm="1">
        <f t="array" ref="E576">INDEX('Rate Change Impact'!D:D, ROUNDUP(ROWS('Rate Change Impact'!$2:612)/36,0))</f>
        <v>CA</v>
      </c>
      <c r="F576" s="107" cm="1">
        <f t="array" ref="F576">INDEX('Rate Change Impact'!E:E, ROUNDUP(ROWS('Rate Change Impact'!$2:612)/36,0))</f>
        <v>45474</v>
      </c>
      <c r="G576" s="81" cm="1">
        <f t="array" ref="G576">INDEX('Rate Change Impact'!F:F, ROUNDUP(ROWS('Rate Change Impact'!$2:612)/36,0))</f>
        <v>182650728</v>
      </c>
      <c r="H576" s="81" cm="1">
        <f t="array" ref="H576">INDEX('Rate Change Impact'!G:G, ROUNDUP(ROWS('Rate Change Impact'!$2:612)/36,0))</f>
        <v>40183160.159999996</v>
      </c>
      <c r="I576" s="81" cm="1">
        <f t="array" ref="I576">INDEX('Rate Change Impact'!H:H, ROUNDUP(ROWS('Rate Change Impact'!$2:612)/36,0))</f>
        <v>-142467567.84</v>
      </c>
      <c r="J576" s="95" cm="1">
        <f t="array" ref="J576">INDEX('Rate Change Impact'!I:I, ROUNDUP(ROWS('Rate Change Impact'!$2:612)/36,0))</f>
        <v>-0.78</v>
      </c>
      <c r="K576" s="93">
        <f t="shared" si="103"/>
        <v>45838</v>
      </c>
      <c r="L576" s="94">
        <f t="shared" ca="1" si="104"/>
        <v>35</v>
      </c>
      <c r="M576" s="93">
        <f t="shared" ca="1" si="105"/>
        <v>46327</v>
      </c>
      <c r="N576">
        <f t="shared" ca="1" si="111"/>
        <v>2026</v>
      </c>
      <c r="O576">
        <f t="shared" ca="1" si="108"/>
        <v>11</v>
      </c>
      <c r="P576" s="74">
        <f t="shared" si="109"/>
        <v>-11872297.32</v>
      </c>
      <c r="Q576" s="74">
        <f t="shared" si="110"/>
        <v>-5936148.6600000001</v>
      </c>
      <c r="R576">
        <f t="shared" ca="1" si="106"/>
        <v>0</v>
      </c>
      <c r="S576">
        <f t="shared" ca="1" si="112"/>
        <v>0</v>
      </c>
      <c r="T576">
        <f t="shared" ca="1" si="107"/>
        <v>12</v>
      </c>
      <c r="U576" s="73">
        <f t="shared" ca="1" si="113"/>
        <v>0</v>
      </c>
    </row>
    <row r="577" spans="1:21" x14ac:dyDescent="0.25">
      <c r="A577" s="106" t="str">
        <f t="shared" ca="1" si="102"/>
        <v>General_All Other_2026_12</v>
      </c>
      <c r="B577" cm="1">
        <f t="array" ref="B577">INDEX('Rate Change Impact'!A:A, ROUNDUP(ROWS('Rate Change Impact'!$2:613)/36,0))</f>
        <v>16</v>
      </c>
      <c r="C577" t="str" cm="1">
        <f t="array" ref="C577">INDEX('Rate Change Impact'!B:B, ROUNDUP(ROWS('Rate Change Impact'!$2:613)/36,0))</f>
        <v>General</v>
      </c>
      <c r="D577" t="str" cm="1">
        <f t="array" ref="D577">INDEX('Rate Change Impact'!C:C, ROUNDUP(ROWS('Rate Change Impact'!$2:613)/36,0))</f>
        <v>All Other</v>
      </c>
      <c r="E577" t="str" cm="1">
        <f t="array" ref="E577">INDEX('Rate Change Impact'!D:D, ROUNDUP(ROWS('Rate Change Impact'!$2:613)/36,0))</f>
        <v>CA</v>
      </c>
      <c r="F577" s="107" cm="1">
        <f t="array" ref="F577">INDEX('Rate Change Impact'!E:E, ROUNDUP(ROWS('Rate Change Impact'!$2:613)/36,0))</f>
        <v>45474</v>
      </c>
      <c r="G577" s="81" cm="1">
        <f t="array" ref="G577">INDEX('Rate Change Impact'!F:F, ROUNDUP(ROWS('Rate Change Impact'!$2:613)/36,0))</f>
        <v>182650728</v>
      </c>
      <c r="H577" s="81" cm="1">
        <f t="array" ref="H577">INDEX('Rate Change Impact'!G:G, ROUNDUP(ROWS('Rate Change Impact'!$2:613)/36,0))</f>
        <v>40183160.159999996</v>
      </c>
      <c r="I577" s="81" cm="1">
        <f t="array" ref="I577">INDEX('Rate Change Impact'!H:H, ROUNDUP(ROWS('Rate Change Impact'!$2:613)/36,0))</f>
        <v>-142467567.84</v>
      </c>
      <c r="J577" s="95" cm="1">
        <f t="array" ref="J577">INDEX('Rate Change Impact'!I:I, ROUNDUP(ROWS('Rate Change Impact'!$2:613)/36,0))</f>
        <v>-0.78</v>
      </c>
      <c r="K577" s="93">
        <f t="shared" si="103"/>
        <v>45838</v>
      </c>
      <c r="L577" s="94">
        <f t="shared" ca="1" si="104"/>
        <v>36</v>
      </c>
      <c r="M577" s="93">
        <f t="shared" ca="1" si="105"/>
        <v>46357</v>
      </c>
      <c r="N577">
        <f t="shared" ca="1" si="111"/>
        <v>2026</v>
      </c>
      <c r="O577">
        <f t="shared" ca="1" si="108"/>
        <v>12</v>
      </c>
      <c r="P577" s="74">
        <f t="shared" si="109"/>
        <v>-11872297.32</v>
      </c>
      <c r="Q577" s="74">
        <f t="shared" si="110"/>
        <v>-5936148.6600000001</v>
      </c>
      <c r="R577">
        <f t="shared" ca="1" si="106"/>
        <v>0</v>
      </c>
      <c r="S577">
        <f t="shared" ca="1" si="112"/>
        <v>0</v>
      </c>
      <c r="T577">
        <f t="shared" ca="1" si="107"/>
        <v>12</v>
      </c>
      <c r="U577" s="73">
        <f t="shared" ca="1" si="113"/>
        <v>0</v>
      </c>
    </row>
    <row r="578" spans="1:21" x14ac:dyDescent="0.25">
      <c r="A578" s="106" t="str">
        <f t="shared" ref="A578:A641" ca="1" si="114">C578&amp;"_"&amp;D578&amp;"_"&amp;N578&amp;"_"&amp;O578</f>
        <v>General_All Other_2024_1</v>
      </c>
      <c r="B578" cm="1">
        <f t="array" ref="B578">INDEX('Rate Change Impact'!A:A, ROUNDUP(ROWS('Rate Change Impact'!$2:614)/36,0))</f>
        <v>17</v>
      </c>
      <c r="C578" t="str" cm="1">
        <f t="array" ref="C578">INDEX('Rate Change Impact'!B:B, ROUNDUP(ROWS('Rate Change Impact'!$2:614)/36,0))</f>
        <v>General</v>
      </c>
      <c r="D578" t="str" cm="1">
        <f t="array" ref="D578">INDEX('Rate Change Impact'!C:C, ROUNDUP(ROWS('Rate Change Impact'!$2:614)/36,0))</f>
        <v>All Other</v>
      </c>
      <c r="E578" t="str" cm="1">
        <f t="array" ref="E578">INDEX('Rate Change Impact'!D:D, ROUNDUP(ROWS('Rate Change Impact'!$2:614)/36,0))</f>
        <v>CA</v>
      </c>
      <c r="F578" s="107" cm="1">
        <f t="array" ref="F578">INDEX('Rate Change Impact'!E:E, ROUNDUP(ROWS('Rate Change Impact'!$2:614)/36,0))</f>
        <v>45505</v>
      </c>
      <c r="G578" s="81" cm="1">
        <f t="array" ref="G578">INDEX('Rate Change Impact'!F:F, ROUNDUP(ROWS('Rate Change Impact'!$2:614)/36,0))</f>
        <v>3963075.31</v>
      </c>
      <c r="H578" s="81" cm="1">
        <f t="array" ref="H578">INDEX('Rate Change Impact'!G:G, ROUNDUP(ROWS('Rate Change Impact'!$2:614)/36,0))</f>
        <v>4834951.8782000002</v>
      </c>
      <c r="I578" s="81" cm="1">
        <f t="array" ref="I578">INDEX('Rate Change Impact'!H:H, ROUNDUP(ROWS('Rate Change Impact'!$2:614)/36,0))</f>
        <v>871876.56819999998</v>
      </c>
      <c r="J578" s="95" cm="1">
        <f t="array" ref="J578">INDEX('Rate Change Impact'!I:I, ROUNDUP(ROWS('Rate Change Impact'!$2:614)/36,0))</f>
        <v>0.22</v>
      </c>
      <c r="K578" s="93">
        <f t="shared" ref="K578:K641" si="115">DATE(YEAR(F578)+1,MONTH(F578),DAY(F578)-1)</f>
        <v>45869</v>
      </c>
      <c r="L578" s="94">
        <f t="shared" ref="L578:L641" ca="1" si="116">IF(B578=OFFSET(B578,-1,0),L577+1,1)</f>
        <v>1</v>
      </c>
      <c r="M578" s="93">
        <f t="shared" ref="M578:M641" ca="1" si="117">DATE(YEAR(F578),L578,1)</f>
        <v>45292</v>
      </c>
      <c r="N578">
        <f t="shared" ca="1" si="111"/>
        <v>2024</v>
      </c>
      <c r="O578">
        <f t="shared" ca="1" si="108"/>
        <v>1</v>
      </c>
      <c r="P578" s="74">
        <f t="shared" si="109"/>
        <v>72656.380683333336</v>
      </c>
      <c r="Q578" s="74">
        <f t="shared" si="110"/>
        <v>36328.190341666668</v>
      </c>
      <c r="R578">
        <f t="shared" ref="R578:R641" ca="1" si="118">IF(AND(N578*100+O578&gt;=YEAR(F578)*100+MONTH(F578),N578*100+O578&lt;=YEAR(K578)*100+ MONTH(K578)),1,0)</f>
        <v>0</v>
      </c>
      <c r="S578">
        <f t="shared" ca="1" si="112"/>
        <v>0</v>
      </c>
      <c r="T578">
        <f t="shared" ref="T578:T641" ca="1" si="119">SUMIF($B$2:$B$1181,B578,$R$2:$R$1181)</f>
        <v>12</v>
      </c>
      <c r="U578" s="73">
        <f t="shared" ca="1" si="113"/>
        <v>0</v>
      </c>
    </row>
    <row r="579" spans="1:21" x14ac:dyDescent="0.25">
      <c r="A579" s="106" t="str">
        <f t="shared" ca="1" si="114"/>
        <v>General_All Other_2024_2</v>
      </c>
      <c r="B579" cm="1">
        <f t="array" ref="B579">INDEX('Rate Change Impact'!A:A, ROUNDUP(ROWS('Rate Change Impact'!$2:615)/36,0))</f>
        <v>17</v>
      </c>
      <c r="C579" t="str" cm="1">
        <f t="array" ref="C579">INDEX('Rate Change Impact'!B:B, ROUNDUP(ROWS('Rate Change Impact'!$2:615)/36,0))</f>
        <v>General</v>
      </c>
      <c r="D579" t="str" cm="1">
        <f t="array" ref="D579">INDEX('Rate Change Impact'!C:C, ROUNDUP(ROWS('Rate Change Impact'!$2:615)/36,0))</f>
        <v>All Other</v>
      </c>
      <c r="E579" t="str" cm="1">
        <f t="array" ref="E579">INDEX('Rate Change Impact'!D:D, ROUNDUP(ROWS('Rate Change Impact'!$2:615)/36,0))</f>
        <v>CA</v>
      </c>
      <c r="F579" s="107" cm="1">
        <f t="array" ref="F579">INDEX('Rate Change Impact'!E:E, ROUNDUP(ROWS('Rate Change Impact'!$2:615)/36,0))</f>
        <v>45505</v>
      </c>
      <c r="G579" s="81" cm="1">
        <f t="array" ref="G579">INDEX('Rate Change Impact'!F:F, ROUNDUP(ROWS('Rate Change Impact'!$2:615)/36,0))</f>
        <v>3963075.31</v>
      </c>
      <c r="H579" s="81" cm="1">
        <f t="array" ref="H579">INDEX('Rate Change Impact'!G:G, ROUNDUP(ROWS('Rate Change Impact'!$2:615)/36,0))</f>
        <v>4834951.8782000002</v>
      </c>
      <c r="I579" s="81" cm="1">
        <f t="array" ref="I579">INDEX('Rate Change Impact'!H:H, ROUNDUP(ROWS('Rate Change Impact'!$2:615)/36,0))</f>
        <v>871876.56819999998</v>
      </c>
      <c r="J579" s="95" cm="1">
        <f t="array" ref="J579">INDEX('Rate Change Impact'!I:I, ROUNDUP(ROWS('Rate Change Impact'!$2:615)/36,0))</f>
        <v>0.22</v>
      </c>
      <c r="K579" s="93">
        <f t="shared" si="115"/>
        <v>45869</v>
      </c>
      <c r="L579" s="94">
        <f t="shared" ca="1" si="116"/>
        <v>2</v>
      </c>
      <c r="M579" s="93">
        <f t="shared" ca="1" si="117"/>
        <v>45323</v>
      </c>
      <c r="N579">
        <f t="shared" ca="1" si="111"/>
        <v>2024</v>
      </c>
      <c r="O579">
        <f t="shared" ca="1" si="108"/>
        <v>2</v>
      </c>
      <c r="P579" s="74">
        <f t="shared" si="109"/>
        <v>72656.380683333336</v>
      </c>
      <c r="Q579" s="74">
        <f t="shared" si="110"/>
        <v>36328.190341666668</v>
      </c>
      <c r="R579">
        <f t="shared" ca="1" si="118"/>
        <v>0</v>
      </c>
      <c r="S579">
        <f t="shared" ca="1" si="112"/>
        <v>0</v>
      </c>
      <c r="T579">
        <f t="shared" ca="1" si="119"/>
        <v>12</v>
      </c>
      <c r="U579" s="73">
        <f t="shared" ca="1" si="113"/>
        <v>0</v>
      </c>
    </row>
    <row r="580" spans="1:21" x14ac:dyDescent="0.25">
      <c r="A580" s="106" t="str">
        <f t="shared" ca="1" si="114"/>
        <v>General_All Other_2024_3</v>
      </c>
      <c r="B580" cm="1">
        <f t="array" ref="B580">INDEX('Rate Change Impact'!A:A, ROUNDUP(ROWS('Rate Change Impact'!$2:616)/36,0))</f>
        <v>17</v>
      </c>
      <c r="C580" t="str" cm="1">
        <f t="array" ref="C580">INDEX('Rate Change Impact'!B:B, ROUNDUP(ROWS('Rate Change Impact'!$2:616)/36,0))</f>
        <v>General</v>
      </c>
      <c r="D580" t="str" cm="1">
        <f t="array" ref="D580">INDEX('Rate Change Impact'!C:C, ROUNDUP(ROWS('Rate Change Impact'!$2:616)/36,0))</f>
        <v>All Other</v>
      </c>
      <c r="E580" t="str" cm="1">
        <f t="array" ref="E580">INDEX('Rate Change Impact'!D:D, ROUNDUP(ROWS('Rate Change Impact'!$2:616)/36,0))</f>
        <v>CA</v>
      </c>
      <c r="F580" s="107" cm="1">
        <f t="array" ref="F580">INDEX('Rate Change Impact'!E:E, ROUNDUP(ROWS('Rate Change Impact'!$2:616)/36,0))</f>
        <v>45505</v>
      </c>
      <c r="G580" s="81" cm="1">
        <f t="array" ref="G580">INDEX('Rate Change Impact'!F:F, ROUNDUP(ROWS('Rate Change Impact'!$2:616)/36,0))</f>
        <v>3963075.31</v>
      </c>
      <c r="H580" s="81" cm="1">
        <f t="array" ref="H580">INDEX('Rate Change Impact'!G:G, ROUNDUP(ROWS('Rate Change Impact'!$2:616)/36,0))</f>
        <v>4834951.8782000002</v>
      </c>
      <c r="I580" s="81" cm="1">
        <f t="array" ref="I580">INDEX('Rate Change Impact'!H:H, ROUNDUP(ROWS('Rate Change Impact'!$2:616)/36,0))</f>
        <v>871876.56819999998</v>
      </c>
      <c r="J580" s="95" cm="1">
        <f t="array" ref="J580">INDEX('Rate Change Impact'!I:I, ROUNDUP(ROWS('Rate Change Impact'!$2:616)/36,0))</f>
        <v>0.22</v>
      </c>
      <c r="K580" s="93">
        <f t="shared" si="115"/>
        <v>45869</v>
      </c>
      <c r="L580" s="94">
        <f t="shared" ca="1" si="116"/>
        <v>3</v>
      </c>
      <c r="M580" s="93">
        <f t="shared" ca="1" si="117"/>
        <v>45352</v>
      </c>
      <c r="N580">
        <f t="shared" ca="1" si="111"/>
        <v>2024</v>
      </c>
      <c r="O580">
        <f t="shared" ca="1" si="108"/>
        <v>3</v>
      </c>
      <c r="P580" s="74">
        <f t="shared" si="109"/>
        <v>72656.380683333336</v>
      </c>
      <c r="Q580" s="74">
        <f t="shared" si="110"/>
        <v>36328.190341666668</v>
      </c>
      <c r="R580">
        <f t="shared" ca="1" si="118"/>
        <v>0</v>
      </c>
      <c r="S580">
        <f t="shared" ca="1" si="112"/>
        <v>0</v>
      </c>
      <c r="T580">
        <f t="shared" ca="1" si="119"/>
        <v>12</v>
      </c>
      <c r="U580" s="73">
        <f t="shared" ca="1" si="113"/>
        <v>0</v>
      </c>
    </row>
    <row r="581" spans="1:21" x14ac:dyDescent="0.25">
      <c r="A581" s="106" t="str">
        <f t="shared" ca="1" si="114"/>
        <v>General_All Other_2024_4</v>
      </c>
      <c r="B581" cm="1">
        <f t="array" ref="B581">INDEX('Rate Change Impact'!A:A, ROUNDUP(ROWS('Rate Change Impact'!$2:617)/36,0))</f>
        <v>17</v>
      </c>
      <c r="C581" t="str" cm="1">
        <f t="array" ref="C581">INDEX('Rate Change Impact'!B:B, ROUNDUP(ROWS('Rate Change Impact'!$2:617)/36,0))</f>
        <v>General</v>
      </c>
      <c r="D581" t="str" cm="1">
        <f t="array" ref="D581">INDEX('Rate Change Impact'!C:C, ROUNDUP(ROWS('Rate Change Impact'!$2:617)/36,0))</f>
        <v>All Other</v>
      </c>
      <c r="E581" t="str" cm="1">
        <f t="array" ref="E581">INDEX('Rate Change Impact'!D:D, ROUNDUP(ROWS('Rate Change Impact'!$2:617)/36,0))</f>
        <v>CA</v>
      </c>
      <c r="F581" s="107" cm="1">
        <f t="array" ref="F581">INDEX('Rate Change Impact'!E:E, ROUNDUP(ROWS('Rate Change Impact'!$2:617)/36,0))</f>
        <v>45505</v>
      </c>
      <c r="G581" s="81" cm="1">
        <f t="array" ref="G581">INDEX('Rate Change Impact'!F:F, ROUNDUP(ROWS('Rate Change Impact'!$2:617)/36,0))</f>
        <v>3963075.31</v>
      </c>
      <c r="H581" s="81" cm="1">
        <f t="array" ref="H581">INDEX('Rate Change Impact'!G:G, ROUNDUP(ROWS('Rate Change Impact'!$2:617)/36,0))</f>
        <v>4834951.8782000002</v>
      </c>
      <c r="I581" s="81" cm="1">
        <f t="array" ref="I581">INDEX('Rate Change Impact'!H:H, ROUNDUP(ROWS('Rate Change Impact'!$2:617)/36,0))</f>
        <v>871876.56819999998</v>
      </c>
      <c r="J581" s="95" cm="1">
        <f t="array" ref="J581">INDEX('Rate Change Impact'!I:I, ROUNDUP(ROWS('Rate Change Impact'!$2:617)/36,0))</f>
        <v>0.22</v>
      </c>
      <c r="K581" s="93">
        <f t="shared" si="115"/>
        <v>45869</v>
      </c>
      <c r="L581" s="94">
        <f t="shared" ca="1" si="116"/>
        <v>4</v>
      </c>
      <c r="M581" s="93">
        <f t="shared" ca="1" si="117"/>
        <v>45383</v>
      </c>
      <c r="N581">
        <f t="shared" ca="1" si="111"/>
        <v>2024</v>
      </c>
      <c r="O581">
        <f t="shared" ca="1" si="108"/>
        <v>4</v>
      </c>
      <c r="P581" s="74">
        <f t="shared" si="109"/>
        <v>72656.380683333336</v>
      </c>
      <c r="Q581" s="74">
        <f t="shared" si="110"/>
        <v>36328.190341666668</v>
      </c>
      <c r="R581">
        <f t="shared" ca="1" si="118"/>
        <v>0</v>
      </c>
      <c r="S581">
        <f t="shared" ca="1" si="112"/>
        <v>0</v>
      </c>
      <c r="T581">
        <f t="shared" ca="1" si="119"/>
        <v>12</v>
      </c>
      <c r="U581" s="73">
        <f t="shared" ca="1" si="113"/>
        <v>0</v>
      </c>
    </row>
    <row r="582" spans="1:21" x14ac:dyDescent="0.25">
      <c r="A582" s="106" t="str">
        <f t="shared" ca="1" si="114"/>
        <v>General_All Other_2024_5</v>
      </c>
      <c r="B582" cm="1">
        <f t="array" ref="B582">INDEX('Rate Change Impact'!A:A, ROUNDUP(ROWS('Rate Change Impact'!$2:618)/36,0))</f>
        <v>17</v>
      </c>
      <c r="C582" t="str" cm="1">
        <f t="array" ref="C582">INDEX('Rate Change Impact'!B:B, ROUNDUP(ROWS('Rate Change Impact'!$2:618)/36,0))</f>
        <v>General</v>
      </c>
      <c r="D582" t="str" cm="1">
        <f t="array" ref="D582">INDEX('Rate Change Impact'!C:C, ROUNDUP(ROWS('Rate Change Impact'!$2:618)/36,0))</f>
        <v>All Other</v>
      </c>
      <c r="E582" t="str" cm="1">
        <f t="array" ref="E582">INDEX('Rate Change Impact'!D:D, ROUNDUP(ROWS('Rate Change Impact'!$2:618)/36,0))</f>
        <v>CA</v>
      </c>
      <c r="F582" s="107" cm="1">
        <f t="array" ref="F582">INDEX('Rate Change Impact'!E:E, ROUNDUP(ROWS('Rate Change Impact'!$2:618)/36,0))</f>
        <v>45505</v>
      </c>
      <c r="G582" s="81" cm="1">
        <f t="array" ref="G582">INDEX('Rate Change Impact'!F:F, ROUNDUP(ROWS('Rate Change Impact'!$2:618)/36,0))</f>
        <v>3963075.31</v>
      </c>
      <c r="H582" s="81" cm="1">
        <f t="array" ref="H582">INDEX('Rate Change Impact'!G:G, ROUNDUP(ROWS('Rate Change Impact'!$2:618)/36,0))</f>
        <v>4834951.8782000002</v>
      </c>
      <c r="I582" s="81" cm="1">
        <f t="array" ref="I582">INDEX('Rate Change Impact'!H:H, ROUNDUP(ROWS('Rate Change Impact'!$2:618)/36,0))</f>
        <v>871876.56819999998</v>
      </c>
      <c r="J582" s="95" cm="1">
        <f t="array" ref="J582">INDEX('Rate Change Impact'!I:I, ROUNDUP(ROWS('Rate Change Impact'!$2:618)/36,0))</f>
        <v>0.22</v>
      </c>
      <c r="K582" s="93">
        <f t="shared" si="115"/>
        <v>45869</v>
      </c>
      <c r="L582" s="94">
        <f t="shared" ca="1" si="116"/>
        <v>5</v>
      </c>
      <c r="M582" s="93">
        <f t="shared" ca="1" si="117"/>
        <v>45413</v>
      </c>
      <c r="N582">
        <f t="shared" ca="1" si="111"/>
        <v>2024</v>
      </c>
      <c r="O582">
        <f t="shared" ca="1" si="108"/>
        <v>5</v>
      </c>
      <c r="P582" s="74">
        <f t="shared" si="109"/>
        <v>72656.380683333336</v>
      </c>
      <c r="Q582" s="74">
        <f t="shared" si="110"/>
        <v>36328.190341666668</v>
      </c>
      <c r="R582">
        <f t="shared" ca="1" si="118"/>
        <v>0</v>
      </c>
      <c r="S582">
        <f t="shared" ca="1" si="112"/>
        <v>0</v>
      </c>
      <c r="T582">
        <f t="shared" ca="1" si="119"/>
        <v>12</v>
      </c>
      <c r="U582" s="73">
        <f t="shared" ca="1" si="113"/>
        <v>0</v>
      </c>
    </row>
    <row r="583" spans="1:21" x14ac:dyDescent="0.25">
      <c r="A583" s="106" t="str">
        <f t="shared" ca="1" si="114"/>
        <v>General_All Other_2024_6</v>
      </c>
      <c r="B583" cm="1">
        <f t="array" ref="B583">INDEX('Rate Change Impact'!A:A, ROUNDUP(ROWS('Rate Change Impact'!$2:619)/36,0))</f>
        <v>17</v>
      </c>
      <c r="C583" t="str" cm="1">
        <f t="array" ref="C583">INDEX('Rate Change Impact'!B:B, ROUNDUP(ROWS('Rate Change Impact'!$2:619)/36,0))</f>
        <v>General</v>
      </c>
      <c r="D583" t="str" cm="1">
        <f t="array" ref="D583">INDEX('Rate Change Impact'!C:C, ROUNDUP(ROWS('Rate Change Impact'!$2:619)/36,0))</f>
        <v>All Other</v>
      </c>
      <c r="E583" t="str" cm="1">
        <f t="array" ref="E583">INDEX('Rate Change Impact'!D:D, ROUNDUP(ROWS('Rate Change Impact'!$2:619)/36,0))</f>
        <v>CA</v>
      </c>
      <c r="F583" s="107" cm="1">
        <f t="array" ref="F583">INDEX('Rate Change Impact'!E:E, ROUNDUP(ROWS('Rate Change Impact'!$2:619)/36,0))</f>
        <v>45505</v>
      </c>
      <c r="G583" s="81" cm="1">
        <f t="array" ref="G583">INDEX('Rate Change Impact'!F:F, ROUNDUP(ROWS('Rate Change Impact'!$2:619)/36,0))</f>
        <v>3963075.31</v>
      </c>
      <c r="H583" s="81" cm="1">
        <f t="array" ref="H583">INDEX('Rate Change Impact'!G:G, ROUNDUP(ROWS('Rate Change Impact'!$2:619)/36,0))</f>
        <v>4834951.8782000002</v>
      </c>
      <c r="I583" s="81" cm="1">
        <f t="array" ref="I583">INDEX('Rate Change Impact'!H:H, ROUNDUP(ROWS('Rate Change Impact'!$2:619)/36,0))</f>
        <v>871876.56819999998</v>
      </c>
      <c r="J583" s="95" cm="1">
        <f t="array" ref="J583">INDEX('Rate Change Impact'!I:I, ROUNDUP(ROWS('Rate Change Impact'!$2:619)/36,0))</f>
        <v>0.22</v>
      </c>
      <c r="K583" s="93">
        <f t="shared" si="115"/>
        <v>45869</v>
      </c>
      <c r="L583" s="94">
        <f t="shared" ca="1" si="116"/>
        <v>6</v>
      </c>
      <c r="M583" s="93">
        <f t="shared" ca="1" si="117"/>
        <v>45444</v>
      </c>
      <c r="N583">
        <f t="shared" ca="1" si="111"/>
        <v>2024</v>
      </c>
      <c r="O583">
        <f t="shared" ca="1" si="108"/>
        <v>6</v>
      </c>
      <c r="P583" s="74">
        <f t="shared" si="109"/>
        <v>72656.380683333336</v>
      </c>
      <c r="Q583" s="74">
        <f t="shared" si="110"/>
        <v>36328.190341666668</v>
      </c>
      <c r="R583">
        <f t="shared" ca="1" si="118"/>
        <v>0</v>
      </c>
      <c r="S583">
        <f t="shared" ca="1" si="112"/>
        <v>0</v>
      </c>
      <c r="T583">
        <f t="shared" ca="1" si="119"/>
        <v>12</v>
      </c>
      <c r="U583" s="73">
        <f t="shared" ca="1" si="113"/>
        <v>0</v>
      </c>
    </row>
    <row r="584" spans="1:21" x14ac:dyDescent="0.25">
      <c r="A584" s="106" t="str">
        <f t="shared" ca="1" si="114"/>
        <v>General_All Other_2024_7</v>
      </c>
      <c r="B584" cm="1">
        <f t="array" ref="B584">INDEX('Rate Change Impact'!A:A, ROUNDUP(ROWS('Rate Change Impact'!$2:620)/36,0))</f>
        <v>17</v>
      </c>
      <c r="C584" t="str" cm="1">
        <f t="array" ref="C584">INDEX('Rate Change Impact'!B:B, ROUNDUP(ROWS('Rate Change Impact'!$2:620)/36,0))</f>
        <v>General</v>
      </c>
      <c r="D584" t="str" cm="1">
        <f t="array" ref="D584">INDEX('Rate Change Impact'!C:C, ROUNDUP(ROWS('Rate Change Impact'!$2:620)/36,0))</f>
        <v>All Other</v>
      </c>
      <c r="E584" t="str" cm="1">
        <f t="array" ref="E584">INDEX('Rate Change Impact'!D:D, ROUNDUP(ROWS('Rate Change Impact'!$2:620)/36,0))</f>
        <v>CA</v>
      </c>
      <c r="F584" s="107" cm="1">
        <f t="array" ref="F584">INDEX('Rate Change Impact'!E:E, ROUNDUP(ROWS('Rate Change Impact'!$2:620)/36,0))</f>
        <v>45505</v>
      </c>
      <c r="G584" s="81" cm="1">
        <f t="array" ref="G584">INDEX('Rate Change Impact'!F:F, ROUNDUP(ROWS('Rate Change Impact'!$2:620)/36,0))</f>
        <v>3963075.31</v>
      </c>
      <c r="H584" s="81" cm="1">
        <f t="array" ref="H584">INDEX('Rate Change Impact'!G:G, ROUNDUP(ROWS('Rate Change Impact'!$2:620)/36,0))</f>
        <v>4834951.8782000002</v>
      </c>
      <c r="I584" s="81" cm="1">
        <f t="array" ref="I584">INDEX('Rate Change Impact'!H:H, ROUNDUP(ROWS('Rate Change Impact'!$2:620)/36,0))</f>
        <v>871876.56819999998</v>
      </c>
      <c r="J584" s="95" cm="1">
        <f t="array" ref="J584">INDEX('Rate Change Impact'!I:I, ROUNDUP(ROWS('Rate Change Impact'!$2:620)/36,0))</f>
        <v>0.22</v>
      </c>
      <c r="K584" s="93">
        <f t="shared" si="115"/>
        <v>45869</v>
      </c>
      <c r="L584" s="94">
        <f t="shared" ca="1" si="116"/>
        <v>7</v>
      </c>
      <c r="M584" s="93">
        <f t="shared" ca="1" si="117"/>
        <v>45474</v>
      </c>
      <c r="N584">
        <f t="shared" ca="1" si="111"/>
        <v>2024</v>
      </c>
      <c r="O584">
        <f t="shared" ca="1" si="108"/>
        <v>7</v>
      </c>
      <c r="P584" s="74">
        <f t="shared" si="109"/>
        <v>72656.380683333336</v>
      </c>
      <c r="Q584" s="74">
        <f t="shared" si="110"/>
        <v>36328.190341666668</v>
      </c>
      <c r="R584">
        <f t="shared" ca="1" si="118"/>
        <v>0</v>
      </c>
      <c r="S584">
        <f t="shared" ca="1" si="112"/>
        <v>0</v>
      </c>
      <c r="T584">
        <f t="shared" ca="1" si="119"/>
        <v>12</v>
      </c>
      <c r="U584" s="73">
        <f t="shared" ca="1" si="113"/>
        <v>0</v>
      </c>
    </row>
    <row r="585" spans="1:21" x14ac:dyDescent="0.25">
      <c r="A585" s="106" t="str">
        <f t="shared" ca="1" si="114"/>
        <v>General_All Other_2024_8</v>
      </c>
      <c r="B585" cm="1">
        <f t="array" ref="B585">INDEX('Rate Change Impact'!A:A, ROUNDUP(ROWS('Rate Change Impact'!$2:621)/36,0))</f>
        <v>17</v>
      </c>
      <c r="C585" t="str" cm="1">
        <f t="array" ref="C585">INDEX('Rate Change Impact'!B:B, ROUNDUP(ROWS('Rate Change Impact'!$2:621)/36,0))</f>
        <v>General</v>
      </c>
      <c r="D585" t="str" cm="1">
        <f t="array" ref="D585">INDEX('Rate Change Impact'!C:C, ROUNDUP(ROWS('Rate Change Impact'!$2:621)/36,0))</f>
        <v>All Other</v>
      </c>
      <c r="E585" t="str" cm="1">
        <f t="array" ref="E585">INDEX('Rate Change Impact'!D:D, ROUNDUP(ROWS('Rate Change Impact'!$2:621)/36,0))</f>
        <v>CA</v>
      </c>
      <c r="F585" s="107" cm="1">
        <f t="array" ref="F585">INDEX('Rate Change Impact'!E:E, ROUNDUP(ROWS('Rate Change Impact'!$2:621)/36,0))</f>
        <v>45505</v>
      </c>
      <c r="G585" s="81" cm="1">
        <f t="array" ref="G585">INDEX('Rate Change Impact'!F:F, ROUNDUP(ROWS('Rate Change Impact'!$2:621)/36,0))</f>
        <v>3963075.31</v>
      </c>
      <c r="H585" s="81" cm="1">
        <f t="array" ref="H585">INDEX('Rate Change Impact'!G:G, ROUNDUP(ROWS('Rate Change Impact'!$2:621)/36,0))</f>
        <v>4834951.8782000002</v>
      </c>
      <c r="I585" s="81" cm="1">
        <f t="array" ref="I585">INDEX('Rate Change Impact'!H:H, ROUNDUP(ROWS('Rate Change Impact'!$2:621)/36,0))</f>
        <v>871876.56819999998</v>
      </c>
      <c r="J585" s="95" cm="1">
        <f t="array" ref="J585">INDEX('Rate Change Impact'!I:I, ROUNDUP(ROWS('Rate Change Impact'!$2:621)/36,0))</f>
        <v>0.22</v>
      </c>
      <c r="K585" s="93">
        <f t="shared" si="115"/>
        <v>45869</v>
      </c>
      <c r="L585" s="94">
        <f t="shared" ca="1" si="116"/>
        <v>8</v>
      </c>
      <c r="M585" s="93">
        <f t="shared" ca="1" si="117"/>
        <v>45505</v>
      </c>
      <c r="N585">
        <f t="shared" ca="1" si="111"/>
        <v>2024</v>
      </c>
      <c r="O585">
        <f t="shared" ca="1" si="108"/>
        <v>8</v>
      </c>
      <c r="P585" s="74">
        <f t="shared" si="109"/>
        <v>72656.380683333336</v>
      </c>
      <c r="Q585" s="74">
        <f t="shared" si="110"/>
        <v>36328.190341666668</v>
      </c>
      <c r="R585">
        <f t="shared" ca="1" si="118"/>
        <v>1</v>
      </c>
      <c r="S585">
        <f t="shared" ca="1" si="112"/>
        <v>1</v>
      </c>
      <c r="T585">
        <f t="shared" ca="1" si="119"/>
        <v>12</v>
      </c>
      <c r="U585" s="73">
        <f t="shared" ca="1" si="113"/>
        <v>72656.380683333336</v>
      </c>
    </row>
    <row r="586" spans="1:21" x14ac:dyDescent="0.25">
      <c r="A586" s="106" t="str">
        <f t="shared" ca="1" si="114"/>
        <v>General_All Other_2024_9</v>
      </c>
      <c r="B586" cm="1">
        <f t="array" ref="B586">INDEX('Rate Change Impact'!A:A, ROUNDUP(ROWS('Rate Change Impact'!$2:622)/36,0))</f>
        <v>17</v>
      </c>
      <c r="C586" t="str" cm="1">
        <f t="array" ref="C586">INDEX('Rate Change Impact'!B:B, ROUNDUP(ROWS('Rate Change Impact'!$2:622)/36,0))</f>
        <v>General</v>
      </c>
      <c r="D586" t="str" cm="1">
        <f t="array" ref="D586">INDEX('Rate Change Impact'!C:C, ROUNDUP(ROWS('Rate Change Impact'!$2:622)/36,0))</f>
        <v>All Other</v>
      </c>
      <c r="E586" t="str" cm="1">
        <f t="array" ref="E586">INDEX('Rate Change Impact'!D:D, ROUNDUP(ROWS('Rate Change Impact'!$2:622)/36,0))</f>
        <v>CA</v>
      </c>
      <c r="F586" s="107" cm="1">
        <f t="array" ref="F586">INDEX('Rate Change Impact'!E:E, ROUNDUP(ROWS('Rate Change Impact'!$2:622)/36,0))</f>
        <v>45505</v>
      </c>
      <c r="G586" s="81" cm="1">
        <f t="array" ref="G586">INDEX('Rate Change Impact'!F:F, ROUNDUP(ROWS('Rate Change Impact'!$2:622)/36,0))</f>
        <v>3963075.31</v>
      </c>
      <c r="H586" s="81" cm="1">
        <f t="array" ref="H586">INDEX('Rate Change Impact'!G:G, ROUNDUP(ROWS('Rate Change Impact'!$2:622)/36,0))</f>
        <v>4834951.8782000002</v>
      </c>
      <c r="I586" s="81" cm="1">
        <f t="array" ref="I586">INDEX('Rate Change Impact'!H:H, ROUNDUP(ROWS('Rate Change Impact'!$2:622)/36,0))</f>
        <v>871876.56819999998</v>
      </c>
      <c r="J586" s="95" cm="1">
        <f t="array" ref="J586">INDEX('Rate Change Impact'!I:I, ROUNDUP(ROWS('Rate Change Impact'!$2:622)/36,0))</f>
        <v>0.22</v>
      </c>
      <c r="K586" s="93">
        <f t="shared" si="115"/>
        <v>45869</v>
      </c>
      <c r="L586" s="94">
        <f t="shared" ca="1" si="116"/>
        <v>9</v>
      </c>
      <c r="M586" s="93">
        <f t="shared" ca="1" si="117"/>
        <v>45536</v>
      </c>
      <c r="N586">
        <f t="shared" ca="1" si="111"/>
        <v>2024</v>
      </c>
      <c r="O586">
        <f t="shared" ca="1" si="108"/>
        <v>9</v>
      </c>
      <c r="P586" s="74">
        <f t="shared" si="109"/>
        <v>72656.380683333336</v>
      </c>
      <c r="Q586" s="74">
        <f t="shared" si="110"/>
        <v>36328.190341666668</v>
      </c>
      <c r="R586">
        <f t="shared" ca="1" si="118"/>
        <v>1</v>
      </c>
      <c r="S586">
        <f t="shared" ca="1" si="112"/>
        <v>2</v>
      </c>
      <c r="T586">
        <f t="shared" ca="1" si="119"/>
        <v>12</v>
      </c>
      <c r="U586" s="73">
        <f t="shared" ca="1" si="113"/>
        <v>72656.380683333336</v>
      </c>
    </row>
    <row r="587" spans="1:21" x14ac:dyDescent="0.25">
      <c r="A587" s="106" t="str">
        <f t="shared" ca="1" si="114"/>
        <v>General_All Other_2024_10</v>
      </c>
      <c r="B587" cm="1">
        <f t="array" ref="B587">INDEX('Rate Change Impact'!A:A, ROUNDUP(ROWS('Rate Change Impact'!$2:623)/36,0))</f>
        <v>17</v>
      </c>
      <c r="C587" t="str" cm="1">
        <f t="array" ref="C587">INDEX('Rate Change Impact'!B:B, ROUNDUP(ROWS('Rate Change Impact'!$2:623)/36,0))</f>
        <v>General</v>
      </c>
      <c r="D587" t="str" cm="1">
        <f t="array" ref="D587">INDEX('Rate Change Impact'!C:C, ROUNDUP(ROWS('Rate Change Impact'!$2:623)/36,0))</f>
        <v>All Other</v>
      </c>
      <c r="E587" t="str" cm="1">
        <f t="array" ref="E587">INDEX('Rate Change Impact'!D:D, ROUNDUP(ROWS('Rate Change Impact'!$2:623)/36,0))</f>
        <v>CA</v>
      </c>
      <c r="F587" s="107" cm="1">
        <f t="array" ref="F587">INDEX('Rate Change Impact'!E:E, ROUNDUP(ROWS('Rate Change Impact'!$2:623)/36,0))</f>
        <v>45505</v>
      </c>
      <c r="G587" s="81" cm="1">
        <f t="array" ref="G587">INDEX('Rate Change Impact'!F:F, ROUNDUP(ROWS('Rate Change Impact'!$2:623)/36,0))</f>
        <v>3963075.31</v>
      </c>
      <c r="H587" s="81" cm="1">
        <f t="array" ref="H587">INDEX('Rate Change Impact'!G:G, ROUNDUP(ROWS('Rate Change Impact'!$2:623)/36,0))</f>
        <v>4834951.8782000002</v>
      </c>
      <c r="I587" s="81" cm="1">
        <f t="array" ref="I587">INDEX('Rate Change Impact'!H:H, ROUNDUP(ROWS('Rate Change Impact'!$2:623)/36,0))</f>
        <v>871876.56819999998</v>
      </c>
      <c r="J587" s="95" cm="1">
        <f t="array" ref="J587">INDEX('Rate Change Impact'!I:I, ROUNDUP(ROWS('Rate Change Impact'!$2:623)/36,0))</f>
        <v>0.22</v>
      </c>
      <c r="K587" s="93">
        <f t="shared" si="115"/>
        <v>45869</v>
      </c>
      <c r="L587" s="94">
        <f t="shared" ca="1" si="116"/>
        <v>10</v>
      </c>
      <c r="M587" s="93">
        <f t="shared" ca="1" si="117"/>
        <v>45566</v>
      </c>
      <c r="N587">
        <f t="shared" ca="1" si="111"/>
        <v>2024</v>
      </c>
      <c r="O587">
        <f t="shared" ca="1" si="108"/>
        <v>10</v>
      </c>
      <c r="P587" s="74">
        <f t="shared" si="109"/>
        <v>72656.380683333336</v>
      </c>
      <c r="Q587" s="74">
        <f t="shared" si="110"/>
        <v>36328.190341666668</v>
      </c>
      <c r="R587">
        <f t="shared" ca="1" si="118"/>
        <v>1</v>
      </c>
      <c r="S587">
        <f t="shared" ca="1" si="112"/>
        <v>3</v>
      </c>
      <c r="T587">
        <f t="shared" ca="1" si="119"/>
        <v>12</v>
      </c>
      <c r="U587" s="73">
        <f t="shared" ca="1" si="113"/>
        <v>72656.380683333336</v>
      </c>
    </row>
    <row r="588" spans="1:21" x14ac:dyDescent="0.25">
      <c r="A588" s="106" t="str">
        <f t="shared" ca="1" si="114"/>
        <v>General_All Other_2024_11</v>
      </c>
      <c r="B588" cm="1">
        <f t="array" ref="B588">INDEX('Rate Change Impact'!A:A, ROUNDUP(ROWS('Rate Change Impact'!$2:624)/36,0))</f>
        <v>17</v>
      </c>
      <c r="C588" t="str" cm="1">
        <f t="array" ref="C588">INDEX('Rate Change Impact'!B:B, ROUNDUP(ROWS('Rate Change Impact'!$2:624)/36,0))</f>
        <v>General</v>
      </c>
      <c r="D588" t="str" cm="1">
        <f t="array" ref="D588">INDEX('Rate Change Impact'!C:C, ROUNDUP(ROWS('Rate Change Impact'!$2:624)/36,0))</f>
        <v>All Other</v>
      </c>
      <c r="E588" t="str" cm="1">
        <f t="array" ref="E588">INDEX('Rate Change Impact'!D:D, ROUNDUP(ROWS('Rate Change Impact'!$2:624)/36,0))</f>
        <v>CA</v>
      </c>
      <c r="F588" s="107" cm="1">
        <f t="array" ref="F588">INDEX('Rate Change Impact'!E:E, ROUNDUP(ROWS('Rate Change Impact'!$2:624)/36,0))</f>
        <v>45505</v>
      </c>
      <c r="G588" s="81" cm="1">
        <f t="array" ref="G588">INDEX('Rate Change Impact'!F:F, ROUNDUP(ROWS('Rate Change Impact'!$2:624)/36,0))</f>
        <v>3963075.31</v>
      </c>
      <c r="H588" s="81" cm="1">
        <f t="array" ref="H588">INDEX('Rate Change Impact'!G:G, ROUNDUP(ROWS('Rate Change Impact'!$2:624)/36,0))</f>
        <v>4834951.8782000002</v>
      </c>
      <c r="I588" s="81" cm="1">
        <f t="array" ref="I588">INDEX('Rate Change Impact'!H:H, ROUNDUP(ROWS('Rate Change Impact'!$2:624)/36,0))</f>
        <v>871876.56819999998</v>
      </c>
      <c r="J588" s="95" cm="1">
        <f t="array" ref="J588">INDEX('Rate Change Impact'!I:I, ROUNDUP(ROWS('Rate Change Impact'!$2:624)/36,0))</f>
        <v>0.22</v>
      </c>
      <c r="K588" s="93">
        <f t="shared" si="115"/>
        <v>45869</v>
      </c>
      <c r="L588" s="94">
        <f t="shared" ca="1" si="116"/>
        <v>11</v>
      </c>
      <c r="M588" s="93">
        <f t="shared" ca="1" si="117"/>
        <v>45597</v>
      </c>
      <c r="N588">
        <f t="shared" ca="1" si="111"/>
        <v>2024</v>
      </c>
      <c r="O588">
        <f t="shared" ca="1" si="108"/>
        <v>11</v>
      </c>
      <c r="P588" s="74">
        <f t="shared" si="109"/>
        <v>72656.380683333336</v>
      </c>
      <c r="Q588" s="74">
        <f t="shared" si="110"/>
        <v>36328.190341666668</v>
      </c>
      <c r="R588">
        <f t="shared" ca="1" si="118"/>
        <v>1</v>
      </c>
      <c r="S588">
        <f t="shared" ca="1" si="112"/>
        <v>4</v>
      </c>
      <c r="T588">
        <f t="shared" ca="1" si="119"/>
        <v>12</v>
      </c>
      <c r="U588" s="73">
        <f t="shared" ca="1" si="113"/>
        <v>72656.380683333336</v>
      </c>
    </row>
    <row r="589" spans="1:21" x14ac:dyDescent="0.25">
      <c r="A589" s="106" t="str">
        <f t="shared" ca="1" si="114"/>
        <v>General_All Other_2024_12</v>
      </c>
      <c r="B589" cm="1">
        <f t="array" ref="B589">INDEX('Rate Change Impact'!A:A, ROUNDUP(ROWS('Rate Change Impact'!$2:625)/36,0))</f>
        <v>17</v>
      </c>
      <c r="C589" t="str" cm="1">
        <f t="array" ref="C589">INDEX('Rate Change Impact'!B:B, ROUNDUP(ROWS('Rate Change Impact'!$2:625)/36,0))</f>
        <v>General</v>
      </c>
      <c r="D589" t="str" cm="1">
        <f t="array" ref="D589">INDEX('Rate Change Impact'!C:C, ROUNDUP(ROWS('Rate Change Impact'!$2:625)/36,0))</f>
        <v>All Other</v>
      </c>
      <c r="E589" t="str" cm="1">
        <f t="array" ref="E589">INDEX('Rate Change Impact'!D:D, ROUNDUP(ROWS('Rate Change Impact'!$2:625)/36,0))</f>
        <v>CA</v>
      </c>
      <c r="F589" s="107" cm="1">
        <f t="array" ref="F589">INDEX('Rate Change Impact'!E:E, ROUNDUP(ROWS('Rate Change Impact'!$2:625)/36,0))</f>
        <v>45505</v>
      </c>
      <c r="G589" s="81" cm="1">
        <f t="array" ref="G589">INDEX('Rate Change Impact'!F:F, ROUNDUP(ROWS('Rate Change Impact'!$2:625)/36,0))</f>
        <v>3963075.31</v>
      </c>
      <c r="H589" s="81" cm="1">
        <f t="array" ref="H589">INDEX('Rate Change Impact'!G:G, ROUNDUP(ROWS('Rate Change Impact'!$2:625)/36,0))</f>
        <v>4834951.8782000002</v>
      </c>
      <c r="I589" s="81" cm="1">
        <f t="array" ref="I589">INDEX('Rate Change Impact'!H:H, ROUNDUP(ROWS('Rate Change Impact'!$2:625)/36,0))</f>
        <v>871876.56819999998</v>
      </c>
      <c r="J589" s="95" cm="1">
        <f t="array" ref="J589">INDEX('Rate Change Impact'!I:I, ROUNDUP(ROWS('Rate Change Impact'!$2:625)/36,0))</f>
        <v>0.22</v>
      </c>
      <c r="K589" s="93">
        <f t="shared" si="115"/>
        <v>45869</v>
      </c>
      <c r="L589" s="94">
        <f t="shared" ca="1" si="116"/>
        <v>12</v>
      </c>
      <c r="M589" s="93">
        <f t="shared" ca="1" si="117"/>
        <v>45627</v>
      </c>
      <c r="N589">
        <f t="shared" ca="1" si="111"/>
        <v>2024</v>
      </c>
      <c r="O589">
        <f t="shared" ca="1" si="108"/>
        <v>12</v>
      </c>
      <c r="P589" s="74">
        <f t="shared" si="109"/>
        <v>72656.380683333336</v>
      </c>
      <c r="Q589" s="74">
        <f t="shared" si="110"/>
        <v>36328.190341666668</v>
      </c>
      <c r="R589">
        <f t="shared" ca="1" si="118"/>
        <v>1</v>
      </c>
      <c r="S589">
        <f t="shared" ca="1" si="112"/>
        <v>5</v>
      </c>
      <c r="T589">
        <f t="shared" ca="1" si="119"/>
        <v>12</v>
      </c>
      <c r="U589" s="73">
        <f t="shared" ca="1" si="113"/>
        <v>72656.380683333336</v>
      </c>
    </row>
    <row r="590" spans="1:21" x14ac:dyDescent="0.25">
      <c r="A590" s="106" t="str">
        <f t="shared" ca="1" si="114"/>
        <v>General_All Other_2025_1</v>
      </c>
      <c r="B590" cm="1">
        <f t="array" ref="B590">INDEX('Rate Change Impact'!A:A, ROUNDUP(ROWS('Rate Change Impact'!$2:626)/36,0))</f>
        <v>17</v>
      </c>
      <c r="C590" t="str" cm="1">
        <f t="array" ref="C590">INDEX('Rate Change Impact'!B:B, ROUNDUP(ROWS('Rate Change Impact'!$2:626)/36,0))</f>
        <v>General</v>
      </c>
      <c r="D590" t="str" cm="1">
        <f t="array" ref="D590">INDEX('Rate Change Impact'!C:C, ROUNDUP(ROWS('Rate Change Impact'!$2:626)/36,0))</f>
        <v>All Other</v>
      </c>
      <c r="E590" t="str" cm="1">
        <f t="array" ref="E590">INDEX('Rate Change Impact'!D:D, ROUNDUP(ROWS('Rate Change Impact'!$2:626)/36,0))</f>
        <v>CA</v>
      </c>
      <c r="F590" s="107" cm="1">
        <f t="array" ref="F590">INDEX('Rate Change Impact'!E:E, ROUNDUP(ROWS('Rate Change Impact'!$2:626)/36,0))</f>
        <v>45505</v>
      </c>
      <c r="G590" s="81" cm="1">
        <f t="array" ref="G590">INDEX('Rate Change Impact'!F:F, ROUNDUP(ROWS('Rate Change Impact'!$2:626)/36,0))</f>
        <v>3963075.31</v>
      </c>
      <c r="H590" s="81" cm="1">
        <f t="array" ref="H590">INDEX('Rate Change Impact'!G:G, ROUNDUP(ROWS('Rate Change Impact'!$2:626)/36,0))</f>
        <v>4834951.8782000002</v>
      </c>
      <c r="I590" s="81" cm="1">
        <f t="array" ref="I590">INDEX('Rate Change Impact'!H:H, ROUNDUP(ROWS('Rate Change Impact'!$2:626)/36,0))</f>
        <v>871876.56819999998</v>
      </c>
      <c r="J590" s="95" cm="1">
        <f t="array" ref="J590">INDEX('Rate Change Impact'!I:I, ROUNDUP(ROWS('Rate Change Impact'!$2:626)/36,0))</f>
        <v>0.22</v>
      </c>
      <c r="K590" s="93">
        <f t="shared" si="115"/>
        <v>45869</v>
      </c>
      <c r="L590" s="94">
        <f t="shared" ca="1" si="116"/>
        <v>13</v>
      </c>
      <c r="M590" s="93">
        <f t="shared" ca="1" si="117"/>
        <v>45658</v>
      </c>
      <c r="N590">
        <f t="shared" ca="1" si="111"/>
        <v>2025</v>
      </c>
      <c r="O590">
        <f t="shared" ca="1" si="108"/>
        <v>1</v>
      </c>
      <c r="P590" s="74">
        <f t="shared" si="109"/>
        <v>72656.380683333336</v>
      </c>
      <c r="Q590" s="74">
        <f t="shared" si="110"/>
        <v>36328.190341666668</v>
      </c>
      <c r="R590">
        <f t="shared" ca="1" si="118"/>
        <v>1</v>
      </c>
      <c r="S590">
        <f t="shared" ca="1" si="112"/>
        <v>6</v>
      </c>
      <c r="T590">
        <f t="shared" ca="1" si="119"/>
        <v>12</v>
      </c>
      <c r="U590" s="73">
        <f t="shared" ca="1" si="113"/>
        <v>72656.380683333336</v>
      </c>
    </row>
    <row r="591" spans="1:21" x14ac:dyDescent="0.25">
      <c r="A591" s="106" t="str">
        <f t="shared" ca="1" si="114"/>
        <v>General_All Other_2025_2</v>
      </c>
      <c r="B591" cm="1">
        <f t="array" ref="B591">INDEX('Rate Change Impact'!A:A, ROUNDUP(ROWS('Rate Change Impact'!$2:627)/36,0))</f>
        <v>17</v>
      </c>
      <c r="C591" t="str" cm="1">
        <f t="array" ref="C591">INDEX('Rate Change Impact'!B:B, ROUNDUP(ROWS('Rate Change Impact'!$2:627)/36,0))</f>
        <v>General</v>
      </c>
      <c r="D591" t="str" cm="1">
        <f t="array" ref="D591">INDEX('Rate Change Impact'!C:C, ROUNDUP(ROWS('Rate Change Impact'!$2:627)/36,0))</f>
        <v>All Other</v>
      </c>
      <c r="E591" t="str" cm="1">
        <f t="array" ref="E591">INDEX('Rate Change Impact'!D:D, ROUNDUP(ROWS('Rate Change Impact'!$2:627)/36,0))</f>
        <v>CA</v>
      </c>
      <c r="F591" s="107" cm="1">
        <f t="array" ref="F591">INDEX('Rate Change Impact'!E:E, ROUNDUP(ROWS('Rate Change Impact'!$2:627)/36,0))</f>
        <v>45505</v>
      </c>
      <c r="G591" s="81" cm="1">
        <f t="array" ref="G591">INDEX('Rate Change Impact'!F:F, ROUNDUP(ROWS('Rate Change Impact'!$2:627)/36,0))</f>
        <v>3963075.31</v>
      </c>
      <c r="H591" s="81" cm="1">
        <f t="array" ref="H591">INDEX('Rate Change Impact'!G:G, ROUNDUP(ROWS('Rate Change Impact'!$2:627)/36,0))</f>
        <v>4834951.8782000002</v>
      </c>
      <c r="I591" s="81" cm="1">
        <f t="array" ref="I591">INDEX('Rate Change Impact'!H:H, ROUNDUP(ROWS('Rate Change Impact'!$2:627)/36,0))</f>
        <v>871876.56819999998</v>
      </c>
      <c r="J591" s="95" cm="1">
        <f t="array" ref="J591">INDEX('Rate Change Impact'!I:I, ROUNDUP(ROWS('Rate Change Impact'!$2:627)/36,0))</f>
        <v>0.22</v>
      </c>
      <c r="K591" s="93">
        <f t="shared" si="115"/>
        <v>45869</v>
      </c>
      <c r="L591" s="94">
        <f t="shared" ca="1" si="116"/>
        <v>14</v>
      </c>
      <c r="M591" s="93">
        <f t="shared" ca="1" si="117"/>
        <v>45689</v>
      </c>
      <c r="N591">
        <f t="shared" ca="1" si="111"/>
        <v>2025</v>
      </c>
      <c r="O591">
        <f t="shared" ca="1" si="108"/>
        <v>2</v>
      </c>
      <c r="P591" s="74">
        <f t="shared" si="109"/>
        <v>72656.380683333336</v>
      </c>
      <c r="Q591" s="74">
        <f t="shared" si="110"/>
        <v>36328.190341666668</v>
      </c>
      <c r="R591">
        <f t="shared" ca="1" si="118"/>
        <v>1</v>
      </c>
      <c r="S591">
        <f t="shared" ca="1" si="112"/>
        <v>7</v>
      </c>
      <c r="T591">
        <f t="shared" ca="1" si="119"/>
        <v>12</v>
      </c>
      <c r="U591" s="73">
        <f t="shared" ca="1" si="113"/>
        <v>72656.380683333336</v>
      </c>
    </row>
    <row r="592" spans="1:21" x14ac:dyDescent="0.25">
      <c r="A592" s="106" t="str">
        <f t="shared" ca="1" si="114"/>
        <v>General_All Other_2025_3</v>
      </c>
      <c r="B592" cm="1">
        <f t="array" ref="B592">INDEX('Rate Change Impact'!A:A, ROUNDUP(ROWS('Rate Change Impact'!$2:628)/36,0))</f>
        <v>17</v>
      </c>
      <c r="C592" t="str" cm="1">
        <f t="array" ref="C592">INDEX('Rate Change Impact'!B:B, ROUNDUP(ROWS('Rate Change Impact'!$2:628)/36,0))</f>
        <v>General</v>
      </c>
      <c r="D592" t="str" cm="1">
        <f t="array" ref="D592">INDEX('Rate Change Impact'!C:C, ROUNDUP(ROWS('Rate Change Impact'!$2:628)/36,0))</f>
        <v>All Other</v>
      </c>
      <c r="E592" t="str" cm="1">
        <f t="array" ref="E592">INDEX('Rate Change Impact'!D:D, ROUNDUP(ROWS('Rate Change Impact'!$2:628)/36,0))</f>
        <v>CA</v>
      </c>
      <c r="F592" s="107" cm="1">
        <f t="array" ref="F592">INDEX('Rate Change Impact'!E:E, ROUNDUP(ROWS('Rate Change Impact'!$2:628)/36,0))</f>
        <v>45505</v>
      </c>
      <c r="G592" s="81" cm="1">
        <f t="array" ref="G592">INDEX('Rate Change Impact'!F:F, ROUNDUP(ROWS('Rate Change Impact'!$2:628)/36,0))</f>
        <v>3963075.31</v>
      </c>
      <c r="H592" s="81" cm="1">
        <f t="array" ref="H592">INDEX('Rate Change Impact'!G:G, ROUNDUP(ROWS('Rate Change Impact'!$2:628)/36,0))</f>
        <v>4834951.8782000002</v>
      </c>
      <c r="I592" s="81" cm="1">
        <f t="array" ref="I592">INDEX('Rate Change Impact'!H:H, ROUNDUP(ROWS('Rate Change Impact'!$2:628)/36,0))</f>
        <v>871876.56819999998</v>
      </c>
      <c r="J592" s="95" cm="1">
        <f t="array" ref="J592">INDEX('Rate Change Impact'!I:I, ROUNDUP(ROWS('Rate Change Impact'!$2:628)/36,0))</f>
        <v>0.22</v>
      </c>
      <c r="K592" s="93">
        <f t="shared" si="115"/>
        <v>45869</v>
      </c>
      <c r="L592" s="94">
        <f t="shared" ca="1" si="116"/>
        <v>15</v>
      </c>
      <c r="M592" s="93">
        <f t="shared" ca="1" si="117"/>
        <v>45717</v>
      </c>
      <c r="N592">
        <f t="shared" ca="1" si="111"/>
        <v>2025</v>
      </c>
      <c r="O592">
        <f t="shared" ca="1" si="108"/>
        <v>3</v>
      </c>
      <c r="P592" s="74">
        <f t="shared" si="109"/>
        <v>72656.380683333336</v>
      </c>
      <c r="Q592" s="74">
        <f t="shared" si="110"/>
        <v>36328.190341666668</v>
      </c>
      <c r="R592">
        <f t="shared" ca="1" si="118"/>
        <v>1</v>
      </c>
      <c r="S592">
        <f t="shared" ca="1" si="112"/>
        <v>8</v>
      </c>
      <c r="T592">
        <f t="shared" ca="1" si="119"/>
        <v>12</v>
      </c>
      <c r="U592" s="73">
        <f t="shared" ca="1" si="113"/>
        <v>72656.380683333336</v>
      </c>
    </row>
    <row r="593" spans="1:21" x14ac:dyDescent="0.25">
      <c r="A593" s="106" t="str">
        <f t="shared" ca="1" si="114"/>
        <v>General_All Other_2025_4</v>
      </c>
      <c r="B593" cm="1">
        <f t="array" ref="B593">INDEX('Rate Change Impact'!A:A, ROUNDUP(ROWS('Rate Change Impact'!$2:629)/36,0))</f>
        <v>17</v>
      </c>
      <c r="C593" t="str" cm="1">
        <f t="array" ref="C593">INDEX('Rate Change Impact'!B:B, ROUNDUP(ROWS('Rate Change Impact'!$2:629)/36,0))</f>
        <v>General</v>
      </c>
      <c r="D593" t="str" cm="1">
        <f t="array" ref="D593">INDEX('Rate Change Impact'!C:C, ROUNDUP(ROWS('Rate Change Impact'!$2:629)/36,0))</f>
        <v>All Other</v>
      </c>
      <c r="E593" t="str" cm="1">
        <f t="array" ref="E593">INDEX('Rate Change Impact'!D:D, ROUNDUP(ROWS('Rate Change Impact'!$2:629)/36,0))</f>
        <v>CA</v>
      </c>
      <c r="F593" s="107" cm="1">
        <f t="array" ref="F593">INDEX('Rate Change Impact'!E:E, ROUNDUP(ROWS('Rate Change Impact'!$2:629)/36,0))</f>
        <v>45505</v>
      </c>
      <c r="G593" s="81" cm="1">
        <f t="array" ref="G593">INDEX('Rate Change Impact'!F:F, ROUNDUP(ROWS('Rate Change Impact'!$2:629)/36,0))</f>
        <v>3963075.31</v>
      </c>
      <c r="H593" s="81" cm="1">
        <f t="array" ref="H593">INDEX('Rate Change Impact'!G:G, ROUNDUP(ROWS('Rate Change Impact'!$2:629)/36,0))</f>
        <v>4834951.8782000002</v>
      </c>
      <c r="I593" s="81" cm="1">
        <f t="array" ref="I593">INDEX('Rate Change Impact'!H:H, ROUNDUP(ROWS('Rate Change Impact'!$2:629)/36,0))</f>
        <v>871876.56819999998</v>
      </c>
      <c r="J593" s="95" cm="1">
        <f t="array" ref="J593">INDEX('Rate Change Impact'!I:I, ROUNDUP(ROWS('Rate Change Impact'!$2:629)/36,0))</f>
        <v>0.22</v>
      </c>
      <c r="K593" s="93">
        <f t="shared" si="115"/>
        <v>45869</v>
      </c>
      <c r="L593" s="94">
        <f t="shared" ca="1" si="116"/>
        <v>16</v>
      </c>
      <c r="M593" s="93">
        <f t="shared" ca="1" si="117"/>
        <v>45748</v>
      </c>
      <c r="N593">
        <f t="shared" ca="1" si="111"/>
        <v>2025</v>
      </c>
      <c r="O593">
        <f t="shared" ca="1" si="108"/>
        <v>4</v>
      </c>
      <c r="P593" s="74">
        <f t="shared" si="109"/>
        <v>72656.380683333336</v>
      </c>
      <c r="Q593" s="74">
        <f t="shared" si="110"/>
        <v>36328.190341666668</v>
      </c>
      <c r="R593">
        <f t="shared" ca="1" si="118"/>
        <v>1</v>
      </c>
      <c r="S593">
        <f t="shared" ca="1" si="112"/>
        <v>9</v>
      </c>
      <c r="T593">
        <f t="shared" ca="1" si="119"/>
        <v>12</v>
      </c>
      <c r="U593" s="73">
        <f t="shared" ca="1" si="113"/>
        <v>72656.380683333336</v>
      </c>
    </row>
    <row r="594" spans="1:21" x14ac:dyDescent="0.25">
      <c r="A594" s="106" t="str">
        <f t="shared" ca="1" si="114"/>
        <v>General_All Other_2025_5</v>
      </c>
      <c r="B594" cm="1">
        <f t="array" ref="B594">INDEX('Rate Change Impact'!A:A, ROUNDUP(ROWS('Rate Change Impact'!$2:630)/36,0))</f>
        <v>17</v>
      </c>
      <c r="C594" t="str" cm="1">
        <f t="array" ref="C594">INDEX('Rate Change Impact'!B:B, ROUNDUP(ROWS('Rate Change Impact'!$2:630)/36,0))</f>
        <v>General</v>
      </c>
      <c r="D594" t="str" cm="1">
        <f t="array" ref="D594">INDEX('Rate Change Impact'!C:C, ROUNDUP(ROWS('Rate Change Impact'!$2:630)/36,0))</f>
        <v>All Other</v>
      </c>
      <c r="E594" t="str" cm="1">
        <f t="array" ref="E594">INDEX('Rate Change Impact'!D:D, ROUNDUP(ROWS('Rate Change Impact'!$2:630)/36,0))</f>
        <v>CA</v>
      </c>
      <c r="F594" s="107" cm="1">
        <f t="array" ref="F594">INDEX('Rate Change Impact'!E:E, ROUNDUP(ROWS('Rate Change Impact'!$2:630)/36,0))</f>
        <v>45505</v>
      </c>
      <c r="G594" s="81" cm="1">
        <f t="array" ref="G594">INDEX('Rate Change Impact'!F:F, ROUNDUP(ROWS('Rate Change Impact'!$2:630)/36,0))</f>
        <v>3963075.31</v>
      </c>
      <c r="H594" s="81" cm="1">
        <f t="array" ref="H594">INDEX('Rate Change Impact'!G:G, ROUNDUP(ROWS('Rate Change Impact'!$2:630)/36,0))</f>
        <v>4834951.8782000002</v>
      </c>
      <c r="I594" s="81" cm="1">
        <f t="array" ref="I594">INDEX('Rate Change Impact'!H:H, ROUNDUP(ROWS('Rate Change Impact'!$2:630)/36,0))</f>
        <v>871876.56819999998</v>
      </c>
      <c r="J594" s="95" cm="1">
        <f t="array" ref="J594">INDEX('Rate Change Impact'!I:I, ROUNDUP(ROWS('Rate Change Impact'!$2:630)/36,0))</f>
        <v>0.22</v>
      </c>
      <c r="K594" s="93">
        <f t="shared" si="115"/>
        <v>45869</v>
      </c>
      <c r="L594" s="94">
        <f t="shared" ca="1" si="116"/>
        <v>17</v>
      </c>
      <c r="M594" s="93">
        <f t="shared" ca="1" si="117"/>
        <v>45778</v>
      </c>
      <c r="N594">
        <f t="shared" ca="1" si="111"/>
        <v>2025</v>
      </c>
      <c r="O594">
        <f t="shared" ca="1" si="108"/>
        <v>5</v>
      </c>
      <c r="P594" s="74">
        <f t="shared" si="109"/>
        <v>72656.380683333336</v>
      </c>
      <c r="Q594" s="74">
        <f t="shared" si="110"/>
        <v>36328.190341666668</v>
      </c>
      <c r="R594">
        <f t="shared" ca="1" si="118"/>
        <v>1</v>
      </c>
      <c r="S594">
        <f t="shared" ca="1" si="112"/>
        <v>10</v>
      </c>
      <c r="T594">
        <f t="shared" ca="1" si="119"/>
        <v>12</v>
      </c>
      <c r="U594" s="73">
        <f t="shared" ca="1" si="113"/>
        <v>72656.380683333336</v>
      </c>
    </row>
    <row r="595" spans="1:21" x14ac:dyDescent="0.25">
      <c r="A595" s="106" t="str">
        <f t="shared" ca="1" si="114"/>
        <v>General_All Other_2025_6</v>
      </c>
      <c r="B595" cm="1">
        <f t="array" ref="B595">INDEX('Rate Change Impact'!A:A, ROUNDUP(ROWS('Rate Change Impact'!$2:631)/36,0))</f>
        <v>17</v>
      </c>
      <c r="C595" t="str" cm="1">
        <f t="array" ref="C595">INDEX('Rate Change Impact'!B:B, ROUNDUP(ROWS('Rate Change Impact'!$2:631)/36,0))</f>
        <v>General</v>
      </c>
      <c r="D595" t="str" cm="1">
        <f t="array" ref="D595">INDEX('Rate Change Impact'!C:C, ROUNDUP(ROWS('Rate Change Impact'!$2:631)/36,0))</f>
        <v>All Other</v>
      </c>
      <c r="E595" t="str" cm="1">
        <f t="array" ref="E595">INDEX('Rate Change Impact'!D:D, ROUNDUP(ROWS('Rate Change Impact'!$2:631)/36,0))</f>
        <v>CA</v>
      </c>
      <c r="F595" s="107" cm="1">
        <f t="array" ref="F595">INDEX('Rate Change Impact'!E:E, ROUNDUP(ROWS('Rate Change Impact'!$2:631)/36,0))</f>
        <v>45505</v>
      </c>
      <c r="G595" s="81" cm="1">
        <f t="array" ref="G595">INDEX('Rate Change Impact'!F:F, ROUNDUP(ROWS('Rate Change Impact'!$2:631)/36,0))</f>
        <v>3963075.31</v>
      </c>
      <c r="H595" s="81" cm="1">
        <f t="array" ref="H595">INDEX('Rate Change Impact'!G:G, ROUNDUP(ROWS('Rate Change Impact'!$2:631)/36,0))</f>
        <v>4834951.8782000002</v>
      </c>
      <c r="I595" s="81" cm="1">
        <f t="array" ref="I595">INDEX('Rate Change Impact'!H:H, ROUNDUP(ROWS('Rate Change Impact'!$2:631)/36,0))</f>
        <v>871876.56819999998</v>
      </c>
      <c r="J595" s="95" cm="1">
        <f t="array" ref="J595">INDEX('Rate Change Impact'!I:I, ROUNDUP(ROWS('Rate Change Impact'!$2:631)/36,0))</f>
        <v>0.22</v>
      </c>
      <c r="K595" s="93">
        <f t="shared" si="115"/>
        <v>45869</v>
      </c>
      <c r="L595" s="94">
        <f t="shared" ca="1" si="116"/>
        <v>18</v>
      </c>
      <c r="M595" s="93">
        <f t="shared" ca="1" si="117"/>
        <v>45809</v>
      </c>
      <c r="N595">
        <f t="shared" ca="1" si="111"/>
        <v>2025</v>
      </c>
      <c r="O595">
        <f t="shared" ca="1" si="108"/>
        <v>6</v>
      </c>
      <c r="P595" s="74">
        <f t="shared" si="109"/>
        <v>72656.380683333336</v>
      </c>
      <c r="Q595" s="74">
        <f t="shared" si="110"/>
        <v>36328.190341666668</v>
      </c>
      <c r="R595">
        <f t="shared" ca="1" si="118"/>
        <v>1</v>
      </c>
      <c r="S595">
        <f t="shared" ca="1" si="112"/>
        <v>11</v>
      </c>
      <c r="T595">
        <f t="shared" ca="1" si="119"/>
        <v>12</v>
      </c>
      <c r="U595" s="73">
        <f t="shared" ca="1" si="113"/>
        <v>72656.380683333336</v>
      </c>
    </row>
    <row r="596" spans="1:21" x14ac:dyDescent="0.25">
      <c r="A596" s="106" t="str">
        <f t="shared" ca="1" si="114"/>
        <v>General_All Other_2025_7</v>
      </c>
      <c r="B596" cm="1">
        <f t="array" ref="B596">INDEX('Rate Change Impact'!A:A, ROUNDUP(ROWS('Rate Change Impact'!$2:632)/36,0))</f>
        <v>17</v>
      </c>
      <c r="C596" t="str" cm="1">
        <f t="array" ref="C596">INDEX('Rate Change Impact'!B:B, ROUNDUP(ROWS('Rate Change Impact'!$2:632)/36,0))</f>
        <v>General</v>
      </c>
      <c r="D596" t="str" cm="1">
        <f t="array" ref="D596">INDEX('Rate Change Impact'!C:C, ROUNDUP(ROWS('Rate Change Impact'!$2:632)/36,0))</f>
        <v>All Other</v>
      </c>
      <c r="E596" t="str" cm="1">
        <f t="array" ref="E596">INDEX('Rate Change Impact'!D:D, ROUNDUP(ROWS('Rate Change Impact'!$2:632)/36,0))</f>
        <v>CA</v>
      </c>
      <c r="F596" s="107" cm="1">
        <f t="array" ref="F596">INDEX('Rate Change Impact'!E:E, ROUNDUP(ROWS('Rate Change Impact'!$2:632)/36,0))</f>
        <v>45505</v>
      </c>
      <c r="G596" s="81" cm="1">
        <f t="array" ref="G596">INDEX('Rate Change Impact'!F:F, ROUNDUP(ROWS('Rate Change Impact'!$2:632)/36,0))</f>
        <v>3963075.31</v>
      </c>
      <c r="H596" s="81" cm="1">
        <f t="array" ref="H596">INDEX('Rate Change Impact'!G:G, ROUNDUP(ROWS('Rate Change Impact'!$2:632)/36,0))</f>
        <v>4834951.8782000002</v>
      </c>
      <c r="I596" s="81" cm="1">
        <f t="array" ref="I596">INDEX('Rate Change Impact'!H:H, ROUNDUP(ROWS('Rate Change Impact'!$2:632)/36,0))</f>
        <v>871876.56819999998</v>
      </c>
      <c r="J596" s="95" cm="1">
        <f t="array" ref="J596">INDEX('Rate Change Impact'!I:I, ROUNDUP(ROWS('Rate Change Impact'!$2:632)/36,0))</f>
        <v>0.22</v>
      </c>
      <c r="K596" s="93">
        <f t="shared" si="115"/>
        <v>45869</v>
      </c>
      <c r="L596" s="94">
        <f t="shared" ca="1" si="116"/>
        <v>19</v>
      </c>
      <c r="M596" s="93">
        <f t="shared" ca="1" si="117"/>
        <v>45839</v>
      </c>
      <c r="N596">
        <f t="shared" ca="1" si="111"/>
        <v>2025</v>
      </c>
      <c r="O596">
        <f t="shared" ca="1" si="108"/>
        <v>7</v>
      </c>
      <c r="P596" s="74">
        <f t="shared" si="109"/>
        <v>72656.380683333336</v>
      </c>
      <c r="Q596" s="74">
        <f t="shared" si="110"/>
        <v>36328.190341666668</v>
      </c>
      <c r="R596">
        <f t="shared" ca="1" si="118"/>
        <v>1</v>
      </c>
      <c r="S596">
        <f t="shared" ca="1" si="112"/>
        <v>12</v>
      </c>
      <c r="T596">
        <f t="shared" ca="1" si="119"/>
        <v>12</v>
      </c>
      <c r="U596" s="73">
        <f t="shared" ca="1" si="113"/>
        <v>72656.380683333336</v>
      </c>
    </row>
    <row r="597" spans="1:21" x14ac:dyDescent="0.25">
      <c r="A597" s="106" t="str">
        <f t="shared" ca="1" si="114"/>
        <v>General_All Other_2025_8</v>
      </c>
      <c r="B597" cm="1">
        <f t="array" ref="B597">INDEX('Rate Change Impact'!A:A, ROUNDUP(ROWS('Rate Change Impact'!$2:633)/36,0))</f>
        <v>17</v>
      </c>
      <c r="C597" t="str" cm="1">
        <f t="array" ref="C597">INDEX('Rate Change Impact'!B:B, ROUNDUP(ROWS('Rate Change Impact'!$2:633)/36,0))</f>
        <v>General</v>
      </c>
      <c r="D597" t="str" cm="1">
        <f t="array" ref="D597">INDEX('Rate Change Impact'!C:C, ROUNDUP(ROWS('Rate Change Impact'!$2:633)/36,0))</f>
        <v>All Other</v>
      </c>
      <c r="E597" t="str" cm="1">
        <f t="array" ref="E597">INDEX('Rate Change Impact'!D:D, ROUNDUP(ROWS('Rate Change Impact'!$2:633)/36,0))</f>
        <v>CA</v>
      </c>
      <c r="F597" s="107" cm="1">
        <f t="array" ref="F597">INDEX('Rate Change Impact'!E:E, ROUNDUP(ROWS('Rate Change Impact'!$2:633)/36,0))</f>
        <v>45505</v>
      </c>
      <c r="G597" s="81" cm="1">
        <f t="array" ref="G597">INDEX('Rate Change Impact'!F:F, ROUNDUP(ROWS('Rate Change Impact'!$2:633)/36,0))</f>
        <v>3963075.31</v>
      </c>
      <c r="H597" s="81" cm="1">
        <f t="array" ref="H597">INDEX('Rate Change Impact'!G:G, ROUNDUP(ROWS('Rate Change Impact'!$2:633)/36,0))</f>
        <v>4834951.8782000002</v>
      </c>
      <c r="I597" s="81" cm="1">
        <f t="array" ref="I597">INDEX('Rate Change Impact'!H:H, ROUNDUP(ROWS('Rate Change Impact'!$2:633)/36,0))</f>
        <v>871876.56819999998</v>
      </c>
      <c r="J597" s="95" cm="1">
        <f t="array" ref="J597">INDEX('Rate Change Impact'!I:I, ROUNDUP(ROWS('Rate Change Impact'!$2:633)/36,0))</f>
        <v>0.22</v>
      </c>
      <c r="K597" s="93">
        <f t="shared" si="115"/>
        <v>45869</v>
      </c>
      <c r="L597" s="94">
        <f t="shared" ca="1" si="116"/>
        <v>20</v>
      </c>
      <c r="M597" s="93">
        <f t="shared" ca="1" si="117"/>
        <v>45870</v>
      </c>
      <c r="N597">
        <f t="shared" ca="1" si="111"/>
        <v>2025</v>
      </c>
      <c r="O597">
        <f t="shared" ca="1" si="108"/>
        <v>8</v>
      </c>
      <c r="P597" s="74">
        <f t="shared" si="109"/>
        <v>72656.380683333336</v>
      </c>
      <c r="Q597" s="74">
        <f t="shared" si="110"/>
        <v>36328.190341666668</v>
      </c>
      <c r="R597">
        <f t="shared" ca="1" si="118"/>
        <v>0</v>
      </c>
      <c r="S597">
        <f t="shared" ca="1" si="112"/>
        <v>0</v>
      </c>
      <c r="T597">
        <f t="shared" ca="1" si="119"/>
        <v>12</v>
      </c>
      <c r="U597" s="73">
        <f t="shared" ca="1" si="113"/>
        <v>0</v>
      </c>
    </row>
    <row r="598" spans="1:21" x14ac:dyDescent="0.25">
      <c r="A598" s="106" t="str">
        <f t="shared" ca="1" si="114"/>
        <v>General_All Other_2025_9</v>
      </c>
      <c r="B598" cm="1">
        <f t="array" ref="B598">INDEX('Rate Change Impact'!A:A, ROUNDUP(ROWS('Rate Change Impact'!$2:634)/36,0))</f>
        <v>17</v>
      </c>
      <c r="C598" t="str" cm="1">
        <f t="array" ref="C598">INDEX('Rate Change Impact'!B:B, ROUNDUP(ROWS('Rate Change Impact'!$2:634)/36,0))</f>
        <v>General</v>
      </c>
      <c r="D598" t="str" cm="1">
        <f t="array" ref="D598">INDEX('Rate Change Impact'!C:C, ROUNDUP(ROWS('Rate Change Impact'!$2:634)/36,0))</f>
        <v>All Other</v>
      </c>
      <c r="E598" t="str" cm="1">
        <f t="array" ref="E598">INDEX('Rate Change Impact'!D:D, ROUNDUP(ROWS('Rate Change Impact'!$2:634)/36,0))</f>
        <v>CA</v>
      </c>
      <c r="F598" s="107" cm="1">
        <f t="array" ref="F598">INDEX('Rate Change Impact'!E:E, ROUNDUP(ROWS('Rate Change Impact'!$2:634)/36,0))</f>
        <v>45505</v>
      </c>
      <c r="G598" s="81" cm="1">
        <f t="array" ref="G598">INDEX('Rate Change Impact'!F:F, ROUNDUP(ROWS('Rate Change Impact'!$2:634)/36,0))</f>
        <v>3963075.31</v>
      </c>
      <c r="H598" s="81" cm="1">
        <f t="array" ref="H598">INDEX('Rate Change Impact'!G:G, ROUNDUP(ROWS('Rate Change Impact'!$2:634)/36,0))</f>
        <v>4834951.8782000002</v>
      </c>
      <c r="I598" s="81" cm="1">
        <f t="array" ref="I598">INDEX('Rate Change Impact'!H:H, ROUNDUP(ROWS('Rate Change Impact'!$2:634)/36,0))</f>
        <v>871876.56819999998</v>
      </c>
      <c r="J598" s="95" cm="1">
        <f t="array" ref="J598">INDEX('Rate Change Impact'!I:I, ROUNDUP(ROWS('Rate Change Impact'!$2:634)/36,0))</f>
        <v>0.22</v>
      </c>
      <c r="K598" s="93">
        <f t="shared" si="115"/>
        <v>45869</v>
      </c>
      <c r="L598" s="94">
        <f t="shared" ca="1" si="116"/>
        <v>21</v>
      </c>
      <c r="M598" s="93">
        <f t="shared" ca="1" si="117"/>
        <v>45901</v>
      </c>
      <c r="N598">
        <f t="shared" ca="1" si="111"/>
        <v>2025</v>
      </c>
      <c r="O598">
        <f t="shared" ca="1" si="108"/>
        <v>9</v>
      </c>
      <c r="P598" s="74">
        <f t="shared" si="109"/>
        <v>72656.380683333336</v>
      </c>
      <c r="Q598" s="74">
        <f t="shared" si="110"/>
        <v>36328.190341666668</v>
      </c>
      <c r="R598">
        <f t="shared" ca="1" si="118"/>
        <v>0</v>
      </c>
      <c r="S598">
        <f t="shared" ca="1" si="112"/>
        <v>0</v>
      </c>
      <c r="T598">
        <f t="shared" ca="1" si="119"/>
        <v>12</v>
      </c>
      <c r="U598" s="73">
        <f t="shared" ca="1" si="113"/>
        <v>0</v>
      </c>
    </row>
    <row r="599" spans="1:21" x14ac:dyDescent="0.25">
      <c r="A599" s="106" t="str">
        <f t="shared" ca="1" si="114"/>
        <v>General_All Other_2025_10</v>
      </c>
      <c r="B599" cm="1">
        <f t="array" ref="B599">INDEX('Rate Change Impact'!A:A, ROUNDUP(ROWS('Rate Change Impact'!$2:635)/36,0))</f>
        <v>17</v>
      </c>
      <c r="C599" t="str" cm="1">
        <f t="array" ref="C599">INDEX('Rate Change Impact'!B:B, ROUNDUP(ROWS('Rate Change Impact'!$2:635)/36,0))</f>
        <v>General</v>
      </c>
      <c r="D599" t="str" cm="1">
        <f t="array" ref="D599">INDEX('Rate Change Impact'!C:C, ROUNDUP(ROWS('Rate Change Impact'!$2:635)/36,0))</f>
        <v>All Other</v>
      </c>
      <c r="E599" t="str" cm="1">
        <f t="array" ref="E599">INDEX('Rate Change Impact'!D:D, ROUNDUP(ROWS('Rate Change Impact'!$2:635)/36,0))</f>
        <v>CA</v>
      </c>
      <c r="F599" s="107" cm="1">
        <f t="array" ref="F599">INDEX('Rate Change Impact'!E:E, ROUNDUP(ROWS('Rate Change Impact'!$2:635)/36,0))</f>
        <v>45505</v>
      </c>
      <c r="G599" s="81" cm="1">
        <f t="array" ref="G599">INDEX('Rate Change Impact'!F:F, ROUNDUP(ROWS('Rate Change Impact'!$2:635)/36,0))</f>
        <v>3963075.31</v>
      </c>
      <c r="H599" s="81" cm="1">
        <f t="array" ref="H599">INDEX('Rate Change Impact'!G:G, ROUNDUP(ROWS('Rate Change Impact'!$2:635)/36,0))</f>
        <v>4834951.8782000002</v>
      </c>
      <c r="I599" s="81" cm="1">
        <f t="array" ref="I599">INDEX('Rate Change Impact'!H:H, ROUNDUP(ROWS('Rate Change Impact'!$2:635)/36,0))</f>
        <v>871876.56819999998</v>
      </c>
      <c r="J599" s="95" cm="1">
        <f t="array" ref="J599">INDEX('Rate Change Impact'!I:I, ROUNDUP(ROWS('Rate Change Impact'!$2:635)/36,0))</f>
        <v>0.22</v>
      </c>
      <c r="K599" s="93">
        <f t="shared" si="115"/>
        <v>45869</v>
      </c>
      <c r="L599" s="94">
        <f t="shared" ca="1" si="116"/>
        <v>22</v>
      </c>
      <c r="M599" s="93">
        <f t="shared" ca="1" si="117"/>
        <v>45931</v>
      </c>
      <c r="N599">
        <f t="shared" ca="1" si="111"/>
        <v>2025</v>
      </c>
      <c r="O599">
        <f t="shared" ca="1" si="108"/>
        <v>10</v>
      </c>
      <c r="P599" s="74">
        <f t="shared" si="109"/>
        <v>72656.380683333336</v>
      </c>
      <c r="Q599" s="74">
        <f t="shared" si="110"/>
        <v>36328.190341666668</v>
      </c>
      <c r="R599">
        <f t="shared" ca="1" si="118"/>
        <v>0</v>
      </c>
      <c r="S599">
        <f t="shared" ca="1" si="112"/>
        <v>0</v>
      </c>
      <c r="T599">
        <f t="shared" ca="1" si="119"/>
        <v>12</v>
      </c>
      <c r="U599" s="73">
        <f t="shared" ca="1" si="113"/>
        <v>0</v>
      </c>
    </row>
    <row r="600" spans="1:21" x14ac:dyDescent="0.25">
      <c r="A600" s="106" t="str">
        <f t="shared" ca="1" si="114"/>
        <v>General_All Other_2025_11</v>
      </c>
      <c r="B600" cm="1">
        <f t="array" ref="B600">INDEX('Rate Change Impact'!A:A, ROUNDUP(ROWS('Rate Change Impact'!$2:636)/36,0))</f>
        <v>17</v>
      </c>
      <c r="C600" t="str" cm="1">
        <f t="array" ref="C600">INDEX('Rate Change Impact'!B:B, ROUNDUP(ROWS('Rate Change Impact'!$2:636)/36,0))</f>
        <v>General</v>
      </c>
      <c r="D600" t="str" cm="1">
        <f t="array" ref="D600">INDEX('Rate Change Impact'!C:C, ROUNDUP(ROWS('Rate Change Impact'!$2:636)/36,0))</f>
        <v>All Other</v>
      </c>
      <c r="E600" t="str" cm="1">
        <f t="array" ref="E600">INDEX('Rate Change Impact'!D:D, ROUNDUP(ROWS('Rate Change Impact'!$2:636)/36,0))</f>
        <v>CA</v>
      </c>
      <c r="F600" s="107" cm="1">
        <f t="array" ref="F600">INDEX('Rate Change Impact'!E:E, ROUNDUP(ROWS('Rate Change Impact'!$2:636)/36,0))</f>
        <v>45505</v>
      </c>
      <c r="G600" s="81" cm="1">
        <f t="array" ref="G600">INDEX('Rate Change Impact'!F:F, ROUNDUP(ROWS('Rate Change Impact'!$2:636)/36,0))</f>
        <v>3963075.31</v>
      </c>
      <c r="H600" s="81" cm="1">
        <f t="array" ref="H600">INDEX('Rate Change Impact'!G:G, ROUNDUP(ROWS('Rate Change Impact'!$2:636)/36,0))</f>
        <v>4834951.8782000002</v>
      </c>
      <c r="I600" s="81" cm="1">
        <f t="array" ref="I600">INDEX('Rate Change Impact'!H:H, ROUNDUP(ROWS('Rate Change Impact'!$2:636)/36,0))</f>
        <v>871876.56819999998</v>
      </c>
      <c r="J600" s="95" cm="1">
        <f t="array" ref="J600">INDEX('Rate Change Impact'!I:I, ROUNDUP(ROWS('Rate Change Impact'!$2:636)/36,0))</f>
        <v>0.22</v>
      </c>
      <c r="K600" s="93">
        <f t="shared" si="115"/>
        <v>45869</v>
      </c>
      <c r="L600" s="94">
        <f t="shared" ca="1" si="116"/>
        <v>23</v>
      </c>
      <c r="M600" s="93">
        <f t="shared" ca="1" si="117"/>
        <v>45962</v>
      </c>
      <c r="N600">
        <f t="shared" ca="1" si="111"/>
        <v>2025</v>
      </c>
      <c r="O600">
        <f t="shared" ca="1" si="108"/>
        <v>11</v>
      </c>
      <c r="P600" s="74">
        <f t="shared" si="109"/>
        <v>72656.380683333336</v>
      </c>
      <c r="Q600" s="74">
        <f t="shared" si="110"/>
        <v>36328.190341666668</v>
      </c>
      <c r="R600">
        <f t="shared" ca="1" si="118"/>
        <v>0</v>
      </c>
      <c r="S600">
        <f t="shared" ca="1" si="112"/>
        <v>0</v>
      </c>
      <c r="T600">
        <f t="shared" ca="1" si="119"/>
        <v>12</v>
      </c>
      <c r="U600" s="73">
        <f t="shared" ca="1" si="113"/>
        <v>0</v>
      </c>
    </row>
    <row r="601" spans="1:21" x14ac:dyDescent="0.25">
      <c r="A601" s="106" t="str">
        <f t="shared" ca="1" si="114"/>
        <v>General_All Other_2025_12</v>
      </c>
      <c r="B601" cm="1">
        <f t="array" ref="B601">INDEX('Rate Change Impact'!A:A, ROUNDUP(ROWS('Rate Change Impact'!$2:637)/36,0))</f>
        <v>17</v>
      </c>
      <c r="C601" t="str" cm="1">
        <f t="array" ref="C601">INDEX('Rate Change Impact'!B:B, ROUNDUP(ROWS('Rate Change Impact'!$2:637)/36,0))</f>
        <v>General</v>
      </c>
      <c r="D601" t="str" cm="1">
        <f t="array" ref="D601">INDEX('Rate Change Impact'!C:C, ROUNDUP(ROWS('Rate Change Impact'!$2:637)/36,0))</f>
        <v>All Other</v>
      </c>
      <c r="E601" t="str" cm="1">
        <f t="array" ref="E601">INDEX('Rate Change Impact'!D:D, ROUNDUP(ROWS('Rate Change Impact'!$2:637)/36,0))</f>
        <v>CA</v>
      </c>
      <c r="F601" s="107" cm="1">
        <f t="array" ref="F601">INDEX('Rate Change Impact'!E:E, ROUNDUP(ROWS('Rate Change Impact'!$2:637)/36,0))</f>
        <v>45505</v>
      </c>
      <c r="G601" s="81" cm="1">
        <f t="array" ref="G601">INDEX('Rate Change Impact'!F:F, ROUNDUP(ROWS('Rate Change Impact'!$2:637)/36,0))</f>
        <v>3963075.31</v>
      </c>
      <c r="H601" s="81" cm="1">
        <f t="array" ref="H601">INDEX('Rate Change Impact'!G:G, ROUNDUP(ROWS('Rate Change Impact'!$2:637)/36,0))</f>
        <v>4834951.8782000002</v>
      </c>
      <c r="I601" s="81" cm="1">
        <f t="array" ref="I601">INDEX('Rate Change Impact'!H:H, ROUNDUP(ROWS('Rate Change Impact'!$2:637)/36,0))</f>
        <v>871876.56819999998</v>
      </c>
      <c r="J601" s="95" cm="1">
        <f t="array" ref="J601">INDEX('Rate Change Impact'!I:I, ROUNDUP(ROWS('Rate Change Impact'!$2:637)/36,0))</f>
        <v>0.22</v>
      </c>
      <c r="K601" s="93">
        <f t="shared" si="115"/>
        <v>45869</v>
      </c>
      <c r="L601" s="94">
        <f t="shared" ca="1" si="116"/>
        <v>24</v>
      </c>
      <c r="M601" s="93">
        <f t="shared" ca="1" si="117"/>
        <v>45992</v>
      </c>
      <c r="N601">
        <f t="shared" ca="1" si="111"/>
        <v>2025</v>
      </c>
      <c r="O601">
        <f t="shared" ca="1" si="108"/>
        <v>12</v>
      </c>
      <c r="P601" s="74">
        <f t="shared" si="109"/>
        <v>72656.380683333336</v>
      </c>
      <c r="Q601" s="74">
        <f t="shared" si="110"/>
        <v>36328.190341666668</v>
      </c>
      <c r="R601">
        <f t="shared" ca="1" si="118"/>
        <v>0</v>
      </c>
      <c r="S601">
        <f t="shared" ca="1" si="112"/>
        <v>0</v>
      </c>
      <c r="T601">
        <f t="shared" ca="1" si="119"/>
        <v>12</v>
      </c>
      <c r="U601" s="73">
        <f t="shared" ca="1" si="113"/>
        <v>0</v>
      </c>
    </row>
    <row r="602" spans="1:21" x14ac:dyDescent="0.25">
      <c r="A602" s="106" t="str">
        <f t="shared" ca="1" si="114"/>
        <v>General_All Other_2026_1</v>
      </c>
      <c r="B602" cm="1">
        <f t="array" ref="B602">INDEX('Rate Change Impact'!A:A, ROUNDUP(ROWS('Rate Change Impact'!$2:638)/36,0))</f>
        <v>17</v>
      </c>
      <c r="C602" t="str" cm="1">
        <f t="array" ref="C602">INDEX('Rate Change Impact'!B:B, ROUNDUP(ROWS('Rate Change Impact'!$2:638)/36,0))</f>
        <v>General</v>
      </c>
      <c r="D602" t="str" cm="1">
        <f t="array" ref="D602">INDEX('Rate Change Impact'!C:C, ROUNDUP(ROWS('Rate Change Impact'!$2:638)/36,0))</f>
        <v>All Other</v>
      </c>
      <c r="E602" t="str" cm="1">
        <f t="array" ref="E602">INDEX('Rate Change Impact'!D:D, ROUNDUP(ROWS('Rate Change Impact'!$2:638)/36,0))</f>
        <v>CA</v>
      </c>
      <c r="F602" s="107" cm="1">
        <f t="array" ref="F602">INDEX('Rate Change Impact'!E:E, ROUNDUP(ROWS('Rate Change Impact'!$2:638)/36,0))</f>
        <v>45505</v>
      </c>
      <c r="G602" s="81" cm="1">
        <f t="array" ref="G602">INDEX('Rate Change Impact'!F:F, ROUNDUP(ROWS('Rate Change Impact'!$2:638)/36,0))</f>
        <v>3963075.31</v>
      </c>
      <c r="H602" s="81" cm="1">
        <f t="array" ref="H602">INDEX('Rate Change Impact'!G:G, ROUNDUP(ROWS('Rate Change Impact'!$2:638)/36,0))</f>
        <v>4834951.8782000002</v>
      </c>
      <c r="I602" s="81" cm="1">
        <f t="array" ref="I602">INDEX('Rate Change Impact'!H:H, ROUNDUP(ROWS('Rate Change Impact'!$2:638)/36,0))</f>
        <v>871876.56819999998</v>
      </c>
      <c r="J602" s="95" cm="1">
        <f t="array" ref="J602">INDEX('Rate Change Impact'!I:I, ROUNDUP(ROWS('Rate Change Impact'!$2:638)/36,0))</f>
        <v>0.22</v>
      </c>
      <c r="K602" s="93">
        <f t="shared" si="115"/>
        <v>45869</v>
      </c>
      <c r="L602" s="94">
        <f t="shared" ca="1" si="116"/>
        <v>25</v>
      </c>
      <c r="M602" s="93">
        <f t="shared" ca="1" si="117"/>
        <v>46023</v>
      </c>
      <c r="N602">
        <f t="shared" ca="1" si="111"/>
        <v>2026</v>
      </c>
      <c r="O602">
        <f t="shared" ref="O602:O665" ca="1" si="120">MONTH(M602)</f>
        <v>1</v>
      </c>
      <c r="P602" s="74">
        <f t="shared" si="109"/>
        <v>72656.380683333336</v>
      </c>
      <c r="Q602" s="74">
        <f t="shared" si="110"/>
        <v>36328.190341666668</v>
      </c>
      <c r="R602">
        <f t="shared" ca="1" si="118"/>
        <v>0</v>
      </c>
      <c r="S602">
        <f t="shared" ca="1" si="112"/>
        <v>0</v>
      </c>
      <c r="T602">
        <f t="shared" ca="1" si="119"/>
        <v>12</v>
      </c>
      <c r="U602" s="73">
        <f t="shared" ca="1" si="113"/>
        <v>0</v>
      </c>
    </row>
    <row r="603" spans="1:21" x14ac:dyDescent="0.25">
      <c r="A603" s="106" t="str">
        <f t="shared" ca="1" si="114"/>
        <v>General_All Other_2026_2</v>
      </c>
      <c r="B603" cm="1">
        <f t="array" ref="B603">INDEX('Rate Change Impact'!A:A, ROUNDUP(ROWS('Rate Change Impact'!$2:639)/36,0))</f>
        <v>17</v>
      </c>
      <c r="C603" t="str" cm="1">
        <f t="array" ref="C603">INDEX('Rate Change Impact'!B:B, ROUNDUP(ROWS('Rate Change Impact'!$2:639)/36,0))</f>
        <v>General</v>
      </c>
      <c r="D603" t="str" cm="1">
        <f t="array" ref="D603">INDEX('Rate Change Impact'!C:C, ROUNDUP(ROWS('Rate Change Impact'!$2:639)/36,0))</f>
        <v>All Other</v>
      </c>
      <c r="E603" t="str" cm="1">
        <f t="array" ref="E603">INDEX('Rate Change Impact'!D:D, ROUNDUP(ROWS('Rate Change Impact'!$2:639)/36,0))</f>
        <v>CA</v>
      </c>
      <c r="F603" s="107" cm="1">
        <f t="array" ref="F603">INDEX('Rate Change Impact'!E:E, ROUNDUP(ROWS('Rate Change Impact'!$2:639)/36,0))</f>
        <v>45505</v>
      </c>
      <c r="G603" s="81" cm="1">
        <f t="array" ref="G603">INDEX('Rate Change Impact'!F:F, ROUNDUP(ROWS('Rate Change Impact'!$2:639)/36,0))</f>
        <v>3963075.31</v>
      </c>
      <c r="H603" s="81" cm="1">
        <f t="array" ref="H603">INDEX('Rate Change Impact'!G:G, ROUNDUP(ROWS('Rate Change Impact'!$2:639)/36,0))</f>
        <v>4834951.8782000002</v>
      </c>
      <c r="I603" s="81" cm="1">
        <f t="array" ref="I603">INDEX('Rate Change Impact'!H:H, ROUNDUP(ROWS('Rate Change Impact'!$2:639)/36,0))</f>
        <v>871876.56819999998</v>
      </c>
      <c r="J603" s="95" cm="1">
        <f t="array" ref="J603">INDEX('Rate Change Impact'!I:I, ROUNDUP(ROWS('Rate Change Impact'!$2:639)/36,0))</f>
        <v>0.22</v>
      </c>
      <c r="K603" s="93">
        <f t="shared" si="115"/>
        <v>45869</v>
      </c>
      <c r="L603" s="94">
        <f t="shared" ca="1" si="116"/>
        <v>26</v>
      </c>
      <c r="M603" s="93">
        <f t="shared" ca="1" si="117"/>
        <v>46054</v>
      </c>
      <c r="N603">
        <f t="shared" ca="1" si="111"/>
        <v>2026</v>
      </c>
      <c r="O603">
        <f t="shared" ca="1" si="120"/>
        <v>2</v>
      </c>
      <c r="P603" s="74">
        <f t="shared" si="109"/>
        <v>72656.380683333336</v>
      </c>
      <c r="Q603" s="74">
        <f t="shared" si="110"/>
        <v>36328.190341666668</v>
      </c>
      <c r="R603">
        <f t="shared" ca="1" si="118"/>
        <v>0</v>
      </c>
      <c r="S603">
        <f t="shared" ca="1" si="112"/>
        <v>0</v>
      </c>
      <c r="T603">
        <f t="shared" ca="1" si="119"/>
        <v>12</v>
      </c>
      <c r="U603" s="73">
        <f t="shared" ca="1" si="113"/>
        <v>0</v>
      </c>
    </row>
    <row r="604" spans="1:21" x14ac:dyDescent="0.25">
      <c r="A604" s="106" t="str">
        <f t="shared" ca="1" si="114"/>
        <v>General_All Other_2026_3</v>
      </c>
      <c r="B604" cm="1">
        <f t="array" ref="B604">INDEX('Rate Change Impact'!A:A, ROUNDUP(ROWS('Rate Change Impact'!$2:640)/36,0))</f>
        <v>17</v>
      </c>
      <c r="C604" t="str" cm="1">
        <f t="array" ref="C604">INDEX('Rate Change Impact'!B:B, ROUNDUP(ROWS('Rate Change Impact'!$2:640)/36,0))</f>
        <v>General</v>
      </c>
      <c r="D604" t="str" cm="1">
        <f t="array" ref="D604">INDEX('Rate Change Impact'!C:C, ROUNDUP(ROWS('Rate Change Impact'!$2:640)/36,0))</f>
        <v>All Other</v>
      </c>
      <c r="E604" t="str" cm="1">
        <f t="array" ref="E604">INDEX('Rate Change Impact'!D:D, ROUNDUP(ROWS('Rate Change Impact'!$2:640)/36,0))</f>
        <v>CA</v>
      </c>
      <c r="F604" s="107" cm="1">
        <f t="array" ref="F604">INDEX('Rate Change Impact'!E:E, ROUNDUP(ROWS('Rate Change Impact'!$2:640)/36,0))</f>
        <v>45505</v>
      </c>
      <c r="G604" s="81" cm="1">
        <f t="array" ref="G604">INDEX('Rate Change Impact'!F:F, ROUNDUP(ROWS('Rate Change Impact'!$2:640)/36,0))</f>
        <v>3963075.31</v>
      </c>
      <c r="H604" s="81" cm="1">
        <f t="array" ref="H604">INDEX('Rate Change Impact'!G:G, ROUNDUP(ROWS('Rate Change Impact'!$2:640)/36,0))</f>
        <v>4834951.8782000002</v>
      </c>
      <c r="I604" s="81" cm="1">
        <f t="array" ref="I604">INDEX('Rate Change Impact'!H:H, ROUNDUP(ROWS('Rate Change Impact'!$2:640)/36,0))</f>
        <v>871876.56819999998</v>
      </c>
      <c r="J604" s="95" cm="1">
        <f t="array" ref="J604">INDEX('Rate Change Impact'!I:I, ROUNDUP(ROWS('Rate Change Impact'!$2:640)/36,0))</f>
        <v>0.22</v>
      </c>
      <c r="K604" s="93">
        <f t="shared" si="115"/>
        <v>45869</v>
      </c>
      <c r="L604" s="94">
        <f t="shared" ca="1" si="116"/>
        <v>27</v>
      </c>
      <c r="M604" s="93">
        <f t="shared" ca="1" si="117"/>
        <v>46082</v>
      </c>
      <c r="N604">
        <f t="shared" ca="1" si="111"/>
        <v>2026</v>
      </c>
      <c r="O604">
        <f t="shared" ca="1" si="120"/>
        <v>3</v>
      </c>
      <c r="P604" s="74">
        <f t="shared" si="109"/>
        <v>72656.380683333336</v>
      </c>
      <c r="Q604" s="74">
        <f t="shared" si="110"/>
        <v>36328.190341666668</v>
      </c>
      <c r="R604">
        <f t="shared" ca="1" si="118"/>
        <v>0</v>
      </c>
      <c r="S604">
        <f t="shared" ca="1" si="112"/>
        <v>0</v>
      </c>
      <c r="T604">
        <f t="shared" ca="1" si="119"/>
        <v>12</v>
      </c>
      <c r="U604" s="73">
        <f t="shared" ca="1" si="113"/>
        <v>0</v>
      </c>
    </row>
    <row r="605" spans="1:21" x14ac:dyDescent="0.25">
      <c r="A605" s="106" t="str">
        <f t="shared" ca="1" si="114"/>
        <v>General_All Other_2026_4</v>
      </c>
      <c r="B605" cm="1">
        <f t="array" ref="B605">INDEX('Rate Change Impact'!A:A, ROUNDUP(ROWS('Rate Change Impact'!$2:641)/36,0))</f>
        <v>17</v>
      </c>
      <c r="C605" t="str" cm="1">
        <f t="array" ref="C605">INDEX('Rate Change Impact'!B:B, ROUNDUP(ROWS('Rate Change Impact'!$2:641)/36,0))</f>
        <v>General</v>
      </c>
      <c r="D605" t="str" cm="1">
        <f t="array" ref="D605">INDEX('Rate Change Impact'!C:C, ROUNDUP(ROWS('Rate Change Impact'!$2:641)/36,0))</f>
        <v>All Other</v>
      </c>
      <c r="E605" t="str" cm="1">
        <f t="array" ref="E605">INDEX('Rate Change Impact'!D:D, ROUNDUP(ROWS('Rate Change Impact'!$2:641)/36,0))</f>
        <v>CA</v>
      </c>
      <c r="F605" s="107" cm="1">
        <f t="array" ref="F605">INDEX('Rate Change Impact'!E:E, ROUNDUP(ROWS('Rate Change Impact'!$2:641)/36,0))</f>
        <v>45505</v>
      </c>
      <c r="G605" s="81" cm="1">
        <f t="array" ref="G605">INDEX('Rate Change Impact'!F:F, ROUNDUP(ROWS('Rate Change Impact'!$2:641)/36,0))</f>
        <v>3963075.31</v>
      </c>
      <c r="H605" s="81" cm="1">
        <f t="array" ref="H605">INDEX('Rate Change Impact'!G:G, ROUNDUP(ROWS('Rate Change Impact'!$2:641)/36,0))</f>
        <v>4834951.8782000002</v>
      </c>
      <c r="I605" s="81" cm="1">
        <f t="array" ref="I605">INDEX('Rate Change Impact'!H:H, ROUNDUP(ROWS('Rate Change Impact'!$2:641)/36,0))</f>
        <v>871876.56819999998</v>
      </c>
      <c r="J605" s="95" cm="1">
        <f t="array" ref="J605">INDEX('Rate Change Impact'!I:I, ROUNDUP(ROWS('Rate Change Impact'!$2:641)/36,0))</f>
        <v>0.22</v>
      </c>
      <c r="K605" s="93">
        <f t="shared" si="115"/>
        <v>45869</v>
      </c>
      <c r="L605" s="94">
        <f t="shared" ca="1" si="116"/>
        <v>28</v>
      </c>
      <c r="M605" s="93">
        <f t="shared" ca="1" si="117"/>
        <v>46113</v>
      </c>
      <c r="N605">
        <f t="shared" ca="1" si="111"/>
        <v>2026</v>
      </c>
      <c r="O605">
        <f t="shared" ca="1" si="120"/>
        <v>4</v>
      </c>
      <c r="P605" s="74">
        <f t="shared" si="109"/>
        <v>72656.380683333336</v>
      </c>
      <c r="Q605" s="74">
        <f t="shared" si="110"/>
        <v>36328.190341666668</v>
      </c>
      <c r="R605">
        <f t="shared" ca="1" si="118"/>
        <v>0</v>
      </c>
      <c r="S605">
        <f t="shared" ca="1" si="112"/>
        <v>0</v>
      </c>
      <c r="T605">
        <f t="shared" ca="1" si="119"/>
        <v>12</v>
      </c>
      <c r="U605" s="73">
        <f t="shared" ca="1" si="113"/>
        <v>0</v>
      </c>
    </row>
    <row r="606" spans="1:21" x14ac:dyDescent="0.25">
      <c r="A606" s="106" t="str">
        <f t="shared" ca="1" si="114"/>
        <v>General_All Other_2026_5</v>
      </c>
      <c r="B606" cm="1">
        <f t="array" ref="B606">INDEX('Rate Change Impact'!A:A, ROUNDUP(ROWS('Rate Change Impact'!$2:642)/36,0))</f>
        <v>17</v>
      </c>
      <c r="C606" t="str" cm="1">
        <f t="array" ref="C606">INDEX('Rate Change Impact'!B:B, ROUNDUP(ROWS('Rate Change Impact'!$2:642)/36,0))</f>
        <v>General</v>
      </c>
      <c r="D606" t="str" cm="1">
        <f t="array" ref="D606">INDEX('Rate Change Impact'!C:C, ROUNDUP(ROWS('Rate Change Impact'!$2:642)/36,0))</f>
        <v>All Other</v>
      </c>
      <c r="E606" t="str" cm="1">
        <f t="array" ref="E606">INDEX('Rate Change Impact'!D:D, ROUNDUP(ROWS('Rate Change Impact'!$2:642)/36,0))</f>
        <v>CA</v>
      </c>
      <c r="F606" s="107" cm="1">
        <f t="array" ref="F606">INDEX('Rate Change Impact'!E:E, ROUNDUP(ROWS('Rate Change Impact'!$2:642)/36,0))</f>
        <v>45505</v>
      </c>
      <c r="G606" s="81" cm="1">
        <f t="array" ref="G606">INDEX('Rate Change Impact'!F:F, ROUNDUP(ROWS('Rate Change Impact'!$2:642)/36,0))</f>
        <v>3963075.31</v>
      </c>
      <c r="H606" s="81" cm="1">
        <f t="array" ref="H606">INDEX('Rate Change Impact'!G:G, ROUNDUP(ROWS('Rate Change Impact'!$2:642)/36,0))</f>
        <v>4834951.8782000002</v>
      </c>
      <c r="I606" s="81" cm="1">
        <f t="array" ref="I606">INDEX('Rate Change Impact'!H:H, ROUNDUP(ROWS('Rate Change Impact'!$2:642)/36,0))</f>
        <v>871876.56819999998</v>
      </c>
      <c r="J606" s="95" cm="1">
        <f t="array" ref="J606">INDEX('Rate Change Impact'!I:I, ROUNDUP(ROWS('Rate Change Impact'!$2:642)/36,0))</f>
        <v>0.22</v>
      </c>
      <c r="K606" s="93">
        <f t="shared" si="115"/>
        <v>45869</v>
      </c>
      <c r="L606" s="94">
        <f t="shared" ca="1" si="116"/>
        <v>29</v>
      </c>
      <c r="M606" s="93">
        <f t="shared" ca="1" si="117"/>
        <v>46143</v>
      </c>
      <c r="N606">
        <f t="shared" ca="1" si="111"/>
        <v>2026</v>
      </c>
      <c r="O606">
        <f t="shared" ca="1" si="120"/>
        <v>5</v>
      </c>
      <c r="P606" s="74">
        <f t="shared" si="109"/>
        <v>72656.380683333336</v>
      </c>
      <c r="Q606" s="74">
        <f t="shared" si="110"/>
        <v>36328.190341666668</v>
      </c>
      <c r="R606">
        <f t="shared" ca="1" si="118"/>
        <v>0</v>
      </c>
      <c r="S606">
        <f t="shared" ca="1" si="112"/>
        <v>0</v>
      </c>
      <c r="T606">
        <f t="shared" ca="1" si="119"/>
        <v>12</v>
      </c>
      <c r="U606" s="73">
        <f t="shared" ca="1" si="113"/>
        <v>0</v>
      </c>
    </row>
    <row r="607" spans="1:21" x14ac:dyDescent="0.25">
      <c r="A607" s="106" t="str">
        <f t="shared" ca="1" si="114"/>
        <v>General_All Other_2026_6</v>
      </c>
      <c r="B607" cm="1">
        <f t="array" ref="B607">INDEX('Rate Change Impact'!A:A, ROUNDUP(ROWS('Rate Change Impact'!$2:643)/36,0))</f>
        <v>17</v>
      </c>
      <c r="C607" t="str" cm="1">
        <f t="array" ref="C607">INDEX('Rate Change Impact'!B:B, ROUNDUP(ROWS('Rate Change Impact'!$2:643)/36,0))</f>
        <v>General</v>
      </c>
      <c r="D607" t="str" cm="1">
        <f t="array" ref="D607">INDEX('Rate Change Impact'!C:C, ROUNDUP(ROWS('Rate Change Impact'!$2:643)/36,0))</f>
        <v>All Other</v>
      </c>
      <c r="E607" t="str" cm="1">
        <f t="array" ref="E607">INDEX('Rate Change Impact'!D:D, ROUNDUP(ROWS('Rate Change Impact'!$2:643)/36,0))</f>
        <v>CA</v>
      </c>
      <c r="F607" s="107" cm="1">
        <f t="array" ref="F607">INDEX('Rate Change Impact'!E:E, ROUNDUP(ROWS('Rate Change Impact'!$2:643)/36,0))</f>
        <v>45505</v>
      </c>
      <c r="G607" s="81" cm="1">
        <f t="array" ref="G607">INDEX('Rate Change Impact'!F:F, ROUNDUP(ROWS('Rate Change Impact'!$2:643)/36,0))</f>
        <v>3963075.31</v>
      </c>
      <c r="H607" s="81" cm="1">
        <f t="array" ref="H607">INDEX('Rate Change Impact'!G:G, ROUNDUP(ROWS('Rate Change Impact'!$2:643)/36,0))</f>
        <v>4834951.8782000002</v>
      </c>
      <c r="I607" s="81" cm="1">
        <f t="array" ref="I607">INDEX('Rate Change Impact'!H:H, ROUNDUP(ROWS('Rate Change Impact'!$2:643)/36,0))</f>
        <v>871876.56819999998</v>
      </c>
      <c r="J607" s="95" cm="1">
        <f t="array" ref="J607">INDEX('Rate Change Impact'!I:I, ROUNDUP(ROWS('Rate Change Impact'!$2:643)/36,0))</f>
        <v>0.22</v>
      </c>
      <c r="K607" s="93">
        <f t="shared" si="115"/>
        <v>45869</v>
      </c>
      <c r="L607" s="94">
        <f t="shared" ca="1" si="116"/>
        <v>30</v>
      </c>
      <c r="M607" s="93">
        <f t="shared" ca="1" si="117"/>
        <v>46174</v>
      </c>
      <c r="N607">
        <f t="shared" ca="1" si="111"/>
        <v>2026</v>
      </c>
      <c r="O607">
        <f t="shared" ca="1" si="120"/>
        <v>6</v>
      </c>
      <c r="P607" s="74">
        <f t="shared" si="109"/>
        <v>72656.380683333336</v>
      </c>
      <c r="Q607" s="74">
        <f t="shared" si="110"/>
        <v>36328.190341666668</v>
      </c>
      <c r="R607">
        <f t="shared" ca="1" si="118"/>
        <v>0</v>
      </c>
      <c r="S607">
        <f t="shared" ca="1" si="112"/>
        <v>0</v>
      </c>
      <c r="T607">
        <f t="shared" ca="1" si="119"/>
        <v>12</v>
      </c>
      <c r="U607" s="73">
        <f t="shared" ca="1" si="113"/>
        <v>0</v>
      </c>
    </row>
    <row r="608" spans="1:21" x14ac:dyDescent="0.25">
      <c r="A608" s="106" t="str">
        <f t="shared" ca="1" si="114"/>
        <v>General_All Other_2026_7</v>
      </c>
      <c r="B608" cm="1">
        <f t="array" ref="B608">INDEX('Rate Change Impact'!A:A, ROUNDUP(ROWS('Rate Change Impact'!$2:644)/36,0))</f>
        <v>17</v>
      </c>
      <c r="C608" t="str" cm="1">
        <f t="array" ref="C608">INDEX('Rate Change Impact'!B:B, ROUNDUP(ROWS('Rate Change Impact'!$2:644)/36,0))</f>
        <v>General</v>
      </c>
      <c r="D608" t="str" cm="1">
        <f t="array" ref="D608">INDEX('Rate Change Impact'!C:C, ROUNDUP(ROWS('Rate Change Impact'!$2:644)/36,0))</f>
        <v>All Other</v>
      </c>
      <c r="E608" t="str" cm="1">
        <f t="array" ref="E608">INDEX('Rate Change Impact'!D:D, ROUNDUP(ROWS('Rate Change Impact'!$2:644)/36,0))</f>
        <v>CA</v>
      </c>
      <c r="F608" s="107" cm="1">
        <f t="array" ref="F608">INDEX('Rate Change Impact'!E:E, ROUNDUP(ROWS('Rate Change Impact'!$2:644)/36,0))</f>
        <v>45505</v>
      </c>
      <c r="G608" s="81" cm="1">
        <f t="array" ref="G608">INDEX('Rate Change Impact'!F:F, ROUNDUP(ROWS('Rate Change Impact'!$2:644)/36,0))</f>
        <v>3963075.31</v>
      </c>
      <c r="H608" s="81" cm="1">
        <f t="array" ref="H608">INDEX('Rate Change Impact'!G:G, ROUNDUP(ROWS('Rate Change Impact'!$2:644)/36,0))</f>
        <v>4834951.8782000002</v>
      </c>
      <c r="I608" s="81" cm="1">
        <f t="array" ref="I608">INDEX('Rate Change Impact'!H:H, ROUNDUP(ROWS('Rate Change Impact'!$2:644)/36,0))</f>
        <v>871876.56819999998</v>
      </c>
      <c r="J608" s="95" cm="1">
        <f t="array" ref="J608">INDEX('Rate Change Impact'!I:I, ROUNDUP(ROWS('Rate Change Impact'!$2:644)/36,0))</f>
        <v>0.22</v>
      </c>
      <c r="K608" s="93">
        <f t="shared" si="115"/>
        <v>45869</v>
      </c>
      <c r="L608" s="94">
        <f t="shared" ca="1" si="116"/>
        <v>31</v>
      </c>
      <c r="M608" s="93">
        <f t="shared" ca="1" si="117"/>
        <v>46204</v>
      </c>
      <c r="N608">
        <f t="shared" ca="1" si="111"/>
        <v>2026</v>
      </c>
      <c r="O608">
        <f t="shared" ca="1" si="120"/>
        <v>7</v>
      </c>
      <c r="P608" s="74">
        <f t="shared" si="109"/>
        <v>72656.380683333336</v>
      </c>
      <c r="Q608" s="74">
        <f t="shared" si="110"/>
        <v>36328.190341666668</v>
      </c>
      <c r="R608">
        <f t="shared" ca="1" si="118"/>
        <v>0</v>
      </c>
      <c r="S608">
        <f t="shared" ca="1" si="112"/>
        <v>0</v>
      </c>
      <c r="T608">
        <f t="shared" ca="1" si="119"/>
        <v>12</v>
      </c>
      <c r="U608" s="73">
        <f t="shared" ca="1" si="113"/>
        <v>0</v>
      </c>
    </row>
    <row r="609" spans="1:21" x14ac:dyDescent="0.25">
      <c r="A609" s="106" t="str">
        <f t="shared" ca="1" si="114"/>
        <v>General_All Other_2026_8</v>
      </c>
      <c r="B609" cm="1">
        <f t="array" ref="B609">INDEX('Rate Change Impact'!A:A, ROUNDUP(ROWS('Rate Change Impact'!$2:645)/36,0))</f>
        <v>17</v>
      </c>
      <c r="C609" t="str" cm="1">
        <f t="array" ref="C609">INDEX('Rate Change Impact'!B:B, ROUNDUP(ROWS('Rate Change Impact'!$2:645)/36,0))</f>
        <v>General</v>
      </c>
      <c r="D609" t="str" cm="1">
        <f t="array" ref="D609">INDEX('Rate Change Impact'!C:C, ROUNDUP(ROWS('Rate Change Impact'!$2:645)/36,0))</f>
        <v>All Other</v>
      </c>
      <c r="E609" t="str" cm="1">
        <f t="array" ref="E609">INDEX('Rate Change Impact'!D:D, ROUNDUP(ROWS('Rate Change Impact'!$2:645)/36,0))</f>
        <v>CA</v>
      </c>
      <c r="F609" s="107" cm="1">
        <f t="array" ref="F609">INDEX('Rate Change Impact'!E:E, ROUNDUP(ROWS('Rate Change Impact'!$2:645)/36,0))</f>
        <v>45505</v>
      </c>
      <c r="G609" s="81" cm="1">
        <f t="array" ref="G609">INDEX('Rate Change Impact'!F:F, ROUNDUP(ROWS('Rate Change Impact'!$2:645)/36,0))</f>
        <v>3963075.31</v>
      </c>
      <c r="H609" s="81" cm="1">
        <f t="array" ref="H609">INDEX('Rate Change Impact'!G:G, ROUNDUP(ROWS('Rate Change Impact'!$2:645)/36,0))</f>
        <v>4834951.8782000002</v>
      </c>
      <c r="I609" s="81" cm="1">
        <f t="array" ref="I609">INDEX('Rate Change Impact'!H:H, ROUNDUP(ROWS('Rate Change Impact'!$2:645)/36,0))</f>
        <v>871876.56819999998</v>
      </c>
      <c r="J609" s="95" cm="1">
        <f t="array" ref="J609">INDEX('Rate Change Impact'!I:I, ROUNDUP(ROWS('Rate Change Impact'!$2:645)/36,0))</f>
        <v>0.22</v>
      </c>
      <c r="K609" s="93">
        <f t="shared" si="115"/>
        <v>45869</v>
      </c>
      <c r="L609" s="94">
        <f t="shared" ca="1" si="116"/>
        <v>32</v>
      </c>
      <c r="M609" s="93">
        <f t="shared" ca="1" si="117"/>
        <v>46235</v>
      </c>
      <c r="N609">
        <f t="shared" ca="1" si="111"/>
        <v>2026</v>
      </c>
      <c r="O609">
        <f t="shared" ca="1" si="120"/>
        <v>8</v>
      </c>
      <c r="P609" s="74">
        <f t="shared" si="109"/>
        <v>72656.380683333336</v>
      </c>
      <c r="Q609" s="74">
        <f t="shared" si="110"/>
        <v>36328.190341666668</v>
      </c>
      <c r="R609">
        <f t="shared" ca="1" si="118"/>
        <v>0</v>
      </c>
      <c r="S609">
        <f t="shared" ca="1" si="112"/>
        <v>0</v>
      </c>
      <c r="T609">
        <f t="shared" ca="1" si="119"/>
        <v>12</v>
      </c>
      <c r="U609" s="73">
        <f t="shared" ca="1" si="113"/>
        <v>0</v>
      </c>
    </row>
    <row r="610" spans="1:21" x14ac:dyDescent="0.25">
      <c r="A610" s="106" t="str">
        <f t="shared" ca="1" si="114"/>
        <v>General_All Other_2026_9</v>
      </c>
      <c r="B610" cm="1">
        <f t="array" ref="B610">INDEX('Rate Change Impact'!A:A, ROUNDUP(ROWS('Rate Change Impact'!$2:646)/36,0))</f>
        <v>17</v>
      </c>
      <c r="C610" t="str" cm="1">
        <f t="array" ref="C610">INDEX('Rate Change Impact'!B:B, ROUNDUP(ROWS('Rate Change Impact'!$2:646)/36,0))</f>
        <v>General</v>
      </c>
      <c r="D610" t="str" cm="1">
        <f t="array" ref="D610">INDEX('Rate Change Impact'!C:C, ROUNDUP(ROWS('Rate Change Impact'!$2:646)/36,0))</f>
        <v>All Other</v>
      </c>
      <c r="E610" t="str" cm="1">
        <f t="array" ref="E610">INDEX('Rate Change Impact'!D:D, ROUNDUP(ROWS('Rate Change Impact'!$2:646)/36,0))</f>
        <v>CA</v>
      </c>
      <c r="F610" s="107" cm="1">
        <f t="array" ref="F610">INDEX('Rate Change Impact'!E:E, ROUNDUP(ROWS('Rate Change Impact'!$2:646)/36,0))</f>
        <v>45505</v>
      </c>
      <c r="G610" s="81" cm="1">
        <f t="array" ref="G610">INDEX('Rate Change Impact'!F:F, ROUNDUP(ROWS('Rate Change Impact'!$2:646)/36,0))</f>
        <v>3963075.31</v>
      </c>
      <c r="H610" s="81" cm="1">
        <f t="array" ref="H610">INDEX('Rate Change Impact'!G:G, ROUNDUP(ROWS('Rate Change Impact'!$2:646)/36,0))</f>
        <v>4834951.8782000002</v>
      </c>
      <c r="I610" s="81" cm="1">
        <f t="array" ref="I610">INDEX('Rate Change Impact'!H:H, ROUNDUP(ROWS('Rate Change Impact'!$2:646)/36,0))</f>
        <v>871876.56819999998</v>
      </c>
      <c r="J610" s="95" cm="1">
        <f t="array" ref="J610">INDEX('Rate Change Impact'!I:I, ROUNDUP(ROWS('Rate Change Impact'!$2:646)/36,0))</f>
        <v>0.22</v>
      </c>
      <c r="K610" s="93">
        <f t="shared" si="115"/>
        <v>45869</v>
      </c>
      <c r="L610" s="94">
        <f t="shared" ca="1" si="116"/>
        <v>33</v>
      </c>
      <c r="M610" s="93">
        <f t="shared" ca="1" si="117"/>
        <v>46266</v>
      </c>
      <c r="N610">
        <f t="shared" ca="1" si="111"/>
        <v>2026</v>
      </c>
      <c r="O610">
        <f t="shared" ca="1" si="120"/>
        <v>9</v>
      </c>
      <c r="P610" s="74">
        <f t="shared" si="109"/>
        <v>72656.380683333336</v>
      </c>
      <c r="Q610" s="74">
        <f t="shared" si="110"/>
        <v>36328.190341666668</v>
      </c>
      <c r="R610">
        <f t="shared" ca="1" si="118"/>
        <v>0</v>
      </c>
      <c r="S610">
        <f t="shared" ca="1" si="112"/>
        <v>0</v>
      </c>
      <c r="T610">
        <f t="shared" ca="1" si="119"/>
        <v>12</v>
      </c>
      <c r="U610" s="73">
        <f t="shared" ca="1" si="113"/>
        <v>0</v>
      </c>
    </row>
    <row r="611" spans="1:21" x14ac:dyDescent="0.25">
      <c r="A611" s="106" t="str">
        <f t="shared" ca="1" si="114"/>
        <v>General_All Other_2026_10</v>
      </c>
      <c r="B611" cm="1">
        <f t="array" ref="B611">INDEX('Rate Change Impact'!A:A, ROUNDUP(ROWS('Rate Change Impact'!$2:647)/36,0))</f>
        <v>17</v>
      </c>
      <c r="C611" t="str" cm="1">
        <f t="array" ref="C611">INDEX('Rate Change Impact'!B:B, ROUNDUP(ROWS('Rate Change Impact'!$2:647)/36,0))</f>
        <v>General</v>
      </c>
      <c r="D611" t="str" cm="1">
        <f t="array" ref="D611">INDEX('Rate Change Impact'!C:C, ROUNDUP(ROWS('Rate Change Impact'!$2:647)/36,0))</f>
        <v>All Other</v>
      </c>
      <c r="E611" t="str" cm="1">
        <f t="array" ref="E611">INDEX('Rate Change Impact'!D:D, ROUNDUP(ROWS('Rate Change Impact'!$2:647)/36,0))</f>
        <v>CA</v>
      </c>
      <c r="F611" s="107" cm="1">
        <f t="array" ref="F611">INDEX('Rate Change Impact'!E:E, ROUNDUP(ROWS('Rate Change Impact'!$2:647)/36,0))</f>
        <v>45505</v>
      </c>
      <c r="G611" s="81" cm="1">
        <f t="array" ref="G611">INDEX('Rate Change Impact'!F:F, ROUNDUP(ROWS('Rate Change Impact'!$2:647)/36,0))</f>
        <v>3963075.31</v>
      </c>
      <c r="H611" s="81" cm="1">
        <f t="array" ref="H611">INDEX('Rate Change Impact'!G:G, ROUNDUP(ROWS('Rate Change Impact'!$2:647)/36,0))</f>
        <v>4834951.8782000002</v>
      </c>
      <c r="I611" s="81" cm="1">
        <f t="array" ref="I611">INDEX('Rate Change Impact'!H:H, ROUNDUP(ROWS('Rate Change Impact'!$2:647)/36,0))</f>
        <v>871876.56819999998</v>
      </c>
      <c r="J611" s="95" cm="1">
        <f t="array" ref="J611">INDEX('Rate Change Impact'!I:I, ROUNDUP(ROWS('Rate Change Impact'!$2:647)/36,0))</f>
        <v>0.22</v>
      </c>
      <c r="K611" s="93">
        <f t="shared" si="115"/>
        <v>45869</v>
      </c>
      <c r="L611" s="94">
        <f t="shared" ca="1" si="116"/>
        <v>34</v>
      </c>
      <c r="M611" s="93">
        <f t="shared" ca="1" si="117"/>
        <v>46296</v>
      </c>
      <c r="N611">
        <f t="shared" ca="1" si="111"/>
        <v>2026</v>
      </c>
      <c r="O611">
        <f t="shared" ca="1" si="120"/>
        <v>10</v>
      </c>
      <c r="P611" s="74">
        <f t="shared" si="109"/>
        <v>72656.380683333336</v>
      </c>
      <c r="Q611" s="74">
        <f t="shared" si="110"/>
        <v>36328.190341666668</v>
      </c>
      <c r="R611">
        <f t="shared" ca="1" si="118"/>
        <v>0</v>
      </c>
      <c r="S611">
        <f t="shared" ca="1" si="112"/>
        <v>0</v>
      </c>
      <c r="T611">
        <f t="shared" ca="1" si="119"/>
        <v>12</v>
      </c>
      <c r="U611" s="73">
        <f t="shared" ca="1" si="113"/>
        <v>0</v>
      </c>
    </row>
    <row r="612" spans="1:21" x14ac:dyDescent="0.25">
      <c r="A612" s="106" t="str">
        <f t="shared" ca="1" si="114"/>
        <v>General_All Other_2026_11</v>
      </c>
      <c r="B612" cm="1">
        <f t="array" ref="B612">INDEX('Rate Change Impact'!A:A, ROUNDUP(ROWS('Rate Change Impact'!$2:648)/36,0))</f>
        <v>17</v>
      </c>
      <c r="C612" t="str" cm="1">
        <f t="array" ref="C612">INDEX('Rate Change Impact'!B:B, ROUNDUP(ROWS('Rate Change Impact'!$2:648)/36,0))</f>
        <v>General</v>
      </c>
      <c r="D612" t="str" cm="1">
        <f t="array" ref="D612">INDEX('Rate Change Impact'!C:C, ROUNDUP(ROWS('Rate Change Impact'!$2:648)/36,0))</f>
        <v>All Other</v>
      </c>
      <c r="E612" t="str" cm="1">
        <f t="array" ref="E612">INDEX('Rate Change Impact'!D:D, ROUNDUP(ROWS('Rate Change Impact'!$2:648)/36,0))</f>
        <v>CA</v>
      </c>
      <c r="F612" s="107" cm="1">
        <f t="array" ref="F612">INDEX('Rate Change Impact'!E:E, ROUNDUP(ROWS('Rate Change Impact'!$2:648)/36,0))</f>
        <v>45505</v>
      </c>
      <c r="G612" s="81" cm="1">
        <f t="array" ref="G612">INDEX('Rate Change Impact'!F:F, ROUNDUP(ROWS('Rate Change Impact'!$2:648)/36,0))</f>
        <v>3963075.31</v>
      </c>
      <c r="H612" s="81" cm="1">
        <f t="array" ref="H612">INDEX('Rate Change Impact'!G:G, ROUNDUP(ROWS('Rate Change Impact'!$2:648)/36,0))</f>
        <v>4834951.8782000002</v>
      </c>
      <c r="I612" s="81" cm="1">
        <f t="array" ref="I612">INDEX('Rate Change Impact'!H:H, ROUNDUP(ROWS('Rate Change Impact'!$2:648)/36,0))</f>
        <v>871876.56819999998</v>
      </c>
      <c r="J612" s="95" cm="1">
        <f t="array" ref="J612">INDEX('Rate Change Impact'!I:I, ROUNDUP(ROWS('Rate Change Impact'!$2:648)/36,0))</f>
        <v>0.22</v>
      </c>
      <c r="K612" s="93">
        <f t="shared" si="115"/>
        <v>45869</v>
      </c>
      <c r="L612" s="94">
        <f t="shared" ca="1" si="116"/>
        <v>35</v>
      </c>
      <c r="M612" s="93">
        <f t="shared" ca="1" si="117"/>
        <v>46327</v>
      </c>
      <c r="N612">
        <f t="shared" ca="1" si="111"/>
        <v>2026</v>
      </c>
      <c r="O612">
        <f t="shared" ca="1" si="120"/>
        <v>11</v>
      </c>
      <c r="P612" s="74">
        <f t="shared" si="109"/>
        <v>72656.380683333336</v>
      </c>
      <c r="Q612" s="74">
        <f t="shared" si="110"/>
        <v>36328.190341666668</v>
      </c>
      <c r="R612">
        <f t="shared" ca="1" si="118"/>
        <v>0</v>
      </c>
      <c r="S612">
        <f t="shared" ca="1" si="112"/>
        <v>0</v>
      </c>
      <c r="T612">
        <f t="shared" ca="1" si="119"/>
        <v>12</v>
      </c>
      <c r="U612" s="73">
        <f t="shared" ca="1" si="113"/>
        <v>0</v>
      </c>
    </row>
    <row r="613" spans="1:21" x14ac:dyDescent="0.25">
      <c r="A613" s="106" t="str">
        <f t="shared" ca="1" si="114"/>
        <v>General_All Other_2026_12</v>
      </c>
      <c r="B613" cm="1">
        <f t="array" ref="B613">INDEX('Rate Change Impact'!A:A, ROUNDUP(ROWS('Rate Change Impact'!$2:649)/36,0))</f>
        <v>17</v>
      </c>
      <c r="C613" t="str" cm="1">
        <f t="array" ref="C613">INDEX('Rate Change Impact'!B:B, ROUNDUP(ROWS('Rate Change Impact'!$2:649)/36,0))</f>
        <v>General</v>
      </c>
      <c r="D613" t="str" cm="1">
        <f t="array" ref="D613">INDEX('Rate Change Impact'!C:C, ROUNDUP(ROWS('Rate Change Impact'!$2:649)/36,0))</f>
        <v>All Other</v>
      </c>
      <c r="E613" t="str" cm="1">
        <f t="array" ref="E613">INDEX('Rate Change Impact'!D:D, ROUNDUP(ROWS('Rate Change Impact'!$2:649)/36,0))</f>
        <v>CA</v>
      </c>
      <c r="F613" s="107" cm="1">
        <f t="array" ref="F613">INDEX('Rate Change Impact'!E:E, ROUNDUP(ROWS('Rate Change Impact'!$2:649)/36,0))</f>
        <v>45505</v>
      </c>
      <c r="G613" s="81" cm="1">
        <f t="array" ref="G613">INDEX('Rate Change Impact'!F:F, ROUNDUP(ROWS('Rate Change Impact'!$2:649)/36,0))</f>
        <v>3963075.31</v>
      </c>
      <c r="H613" s="81" cm="1">
        <f t="array" ref="H613">INDEX('Rate Change Impact'!G:G, ROUNDUP(ROWS('Rate Change Impact'!$2:649)/36,0))</f>
        <v>4834951.8782000002</v>
      </c>
      <c r="I613" s="81" cm="1">
        <f t="array" ref="I613">INDEX('Rate Change Impact'!H:H, ROUNDUP(ROWS('Rate Change Impact'!$2:649)/36,0))</f>
        <v>871876.56819999998</v>
      </c>
      <c r="J613" s="95" cm="1">
        <f t="array" ref="J613">INDEX('Rate Change Impact'!I:I, ROUNDUP(ROWS('Rate Change Impact'!$2:649)/36,0))</f>
        <v>0.22</v>
      </c>
      <c r="K613" s="93">
        <f t="shared" si="115"/>
        <v>45869</v>
      </c>
      <c r="L613" s="94">
        <f t="shared" ca="1" si="116"/>
        <v>36</v>
      </c>
      <c r="M613" s="93">
        <f t="shared" ca="1" si="117"/>
        <v>46357</v>
      </c>
      <c r="N613">
        <f t="shared" ca="1" si="111"/>
        <v>2026</v>
      </c>
      <c r="O613">
        <f t="shared" ca="1" si="120"/>
        <v>12</v>
      </c>
      <c r="P613" s="74">
        <f t="shared" si="109"/>
        <v>72656.380683333336</v>
      </c>
      <c r="Q613" s="74">
        <f t="shared" si="110"/>
        <v>36328.190341666668</v>
      </c>
      <c r="R613">
        <f t="shared" ca="1" si="118"/>
        <v>0</v>
      </c>
      <c r="S613">
        <f t="shared" ca="1" si="112"/>
        <v>0</v>
      </c>
      <c r="T613">
        <f t="shared" ca="1" si="119"/>
        <v>12</v>
      </c>
      <c r="U613" s="73">
        <f t="shared" ca="1" si="113"/>
        <v>0</v>
      </c>
    </row>
    <row r="614" spans="1:21" x14ac:dyDescent="0.25">
      <c r="A614" s="106" t="str">
        <f t="shared" ca="1" si="114"/>
        <v>General_All Other_2024_1</v>
      </c>
      <c r="B614" cm="1">
        <f t="array" ref="B614">INDEX('Rate Change Impact'!A:A, ROUNDUP(ROWS('Rate Change Impact'!$2:650)/36,0))</f>
        <v>18</v>
      </c>
      <c r="C614" t="str" cm="1">
        <f t="array" ref="C614">INDEX('Rate Change Impact'!B:B, ROUNDUP(ROWS('Rate Change Impact'!$2:650)/36,0))</f>
        <v>General</v>
      </c>
      <c r="D614" t="str" cm="1">
        <f t="array" ref="D614">INDEX('Rate Change Impact'!C:C, ROUNDUP(ROWS('Rate Change Impact'!$2:650)/36,0))</f>
        <v>All Other</v>
      </c>
      <c r="E614" t="str" cm="1">
        <f t="array" ref="E614">INDEX('Rate Change Impact'!D:D, ROUNDUP(ROWS('Rate Change Impact'!$2:650)/36,0))</f>
        <v>CA</v>
      </c>
      <c r="F614" s="107" cm="1">
        <f t="array" ref="F614">INDEX('Rate Change Impact'!E:E, ROUNDUP(ROWS('Rate Change Impact'!$2:650)/36,0))</f>
        <v>45536</v>
      </c>
      <c r="G614" s="81" cm="1">
        <f t="array" ref="G614">INDEX('Rate Change Impact'!F:F, ROUNDUP(ROWS('Rate Change Impact'!$2:650)/36,0))</f>
        <v>527914409</v>
      </c>
      <c r="H614" s="81" cm="1">
        <f t="array" ref="H614">INDEX('Rate Change Impact'!G:G, ROUNDUP(ROWS('Rate Change Impact'!$2:650)/36,0))</f>
        <v>633206394</v>
      </c>
      <c r="I614" s="81" cm="1">
        <f t="array" ref="I614">INDEX('Rate Change Impact'!H:H, ROUNDUP(ROWS('Rate Change Impact'!$2:650)/36,0))</f>
        <v>105291985</v>
      </c>
      <c r="J614" s="95" cm="1">
        <f t="array" ref="J614">INDEX('Rate Change Impact'!I:I, ROUNDUP(ROWS('Rate Change Impact'!$2:650)/36,0))</f>
        <v>0.199448969766612</v>
      </c>
      <c r="K614" s="93">
        <f t="shared" si="115"/>
        <v>45900</v>
      </c>
      <c r="L614" s="94">
        <f t="shared" ca="1" si="116"/>
        <v>1</v>
      </c>
      <c r="M614" s="93">
        <f t="shared" ca="1" si="117"/>
        <v>45292</v>
      </c>
      <c r="N614">
        <f t="shared" ca="1" si="111"/>
        <v>2024</v>
      </c>
      <c r="O614">
        <f t="shared" ca="1" si="120"/>
        <v>1</v>
      </c>
      <c r="P614" s="74">
        <f t="shared" si="109"/>
        <v>8774332.083333334</v>
      </c>
      <c r="Q614" s="74">
        <f t="shared" si="110"/>
        <v>4387166.041666667</v>
      </c>
      <c r="R614">
        <f t="shared" ca="1" si="118"/>
        <v>0</v>
      </c>
      <c r="S614">
        <f t="shared" ca="1" si="112"/>
        <v>0</v>
      </c>
      <c r="T614">
        <f t="shared" ca="1" si="119"/>
        <v>12</v>
      </c>
      <c r="U614" s="73">
        <f t="shared" ca="1" si="113"/>
        <v>0</v>
      </c>
    </row>
    <row r="615" spans="1:21" x14ac:dyDescent="0.25">
      <c r="A615" s="106" t="str">
        <f t="shared" ca="1" si="114"/>
        <v>General_All Other_2024_2</v>
      </c>
      <c r="B615" cm="1">
        <f t="array" ref="B615">INDEX('Rate Change Impact'!A:A, ROUNDUP(ROWS('Rate Change Impact'!$2:651)/36,0))</f>
        <v>18</v>
      </c>
      <c r="C615" t="str" cm="1">
        <f t="array" ref="C615">INDEX('Rate Change Impact'!B:B, ROUNDUP(ROWS('Rate Change Impact'!$2:651)/36,0))</f>
        <v>General</v>
      </c>
      <c r="D615" t="str" cm="1">
        <f t="array" ref="D615">INDEX('Rate Change Impact'!C:C, ROUNDUP(ROWS('Rate Change Impact'!$2:651)/36,0))</f>
        <v>All Other</v>
      </c>
      <c r="E615" t="str" cm="1">
        <f t="array" ref="E615">INDEX('Rate Change Impact'!D:D, ROUNDUP(ROWS('Rate Change Impact'!$2:651)/36,0))</f>
        <v>CA</v>
      </c>
      <c r="F615" s="107" cm="1">
        <f t="array" ref="F615">INDEX('Rate Change Impact'!E:E, ROUNDUP(ROWS('Rate Change Impact'!$2:651)/36,0))</f>
        <v>45536</v>
      </c>
      <c r="G615" s="81" cm="1">
        <f t="array" ref="G615">INDEX('Rate Change Impact'!F:F, ROUNDUP(ROWS('Rate Change Impact'!$2:651)/36,0))</f>
        <v>527914409</v>
      </c>
      <c r="H615" s="81" cm="1">
        <f t="array" ref="H615">INDEX('Rate Change Impact'!G:G, ROUNDUP(ROWS('Rate Change Impact'!$2:651)/36,0))</f>
        <v>633206394</v>
      </c>
      <c r="I615" s="81" cm="1">
        <f t="array" ref="I615">INDEX('Rate Change Impact'!H:H, ROUNDUP(ROWS('Rate Change Impact'!$2:651)/36,0))</f>
        <v>105291985</v>
      </c>
      <c r="J615" s="95" cm="1">
        <f t="array" ref="J615">INDEX('Rate Change Impact'!I:I, ROUNDUP(ROWS('Rate Change Impact'!$2:651)/36,0))</f>
        <v>0.199448969766612</v>
      </c>
      <c r="K615" s="93">
        <f t="shared" si="115"/>
        <v>45900</v>
      </c>
      <c r="L615" s="94">
        <f t="shared" ca="1" si="116"/>
        <v>2</v>
      </c>
      <c r="M615" s="93">
        <f t="shared" ca="1" si="117"/>
        <v>45323</v>
      </c>
      <c r="N615">
        <f t="shared" ca="1" si="111"/>
        <v>2024</v>
      </c>
      <c r="O615">
        <f t="shared" ca="1" si="120"/>
        <v>2</v>
      </c>
      <c r="P615" s="74">
        <f t="shared" si="109"/>
        <v>8774332.083333334</v>
      </c>
      <c r="Q615" s="74">
        <f t="shared" si="110"/>
        <v>4387166.041666667</v>
      </c>
      <c r="R615">
        <f t="shared" ca="1" si="118"/>
        <v>0</v>
      </c>
      <c r="S615">
        <f t="shared" ca="1" si="112"/>
        <v>0</v>
      </c>
      <c r="T615">
        <f t="shared" ca="1" si="119"/>
        <v>12</v>
      </c>
      <c r="U615" s="73">
        <f t="shared" ca="1" si="113"/>
        <v>0</v>
      </c>
    </row>
    <row r="616" spans="1:21" x14ac:dyDescent="0.25">
      <c r="A616" s="106" t="str">
        <f t="shared" ca="1" si="114"/>
        <v>General_All Other_2024_3</v>
      </c>
      <c r="B616" cm="1">
        <f t="array" ref="B616">INDEX('Rate Change Impact'!A:A, ROUNDUP(ROWS('Rate Change Impact'!$2:652)/36,0))</f>
        <v>18</v>
      </c>
      <c r="C616" t="str" cm="1">
        <f t="array" ref="C616">INDEX('Rate Change Impact'!B:B, ROUNDUP(ROWS('Rate Change Impact'!$2:652)/36,0))</f>
        <v>General</v>
      </c>
      <c r="D616" t="str" cm="1">
        <f t="array" ref="D616">INDEX('Rate Change Impact'!C:C, ROUNDUP(ROWS('Rate Change Impact'!$2:652)/36,0))</f>
        <v>All Other</v>
      </c>
      <c r="E616" t="str" cm="1">
        <f t="array" ref="E616">INDEX('Rate Change Impact'!D:D, ROUNDUP(ROWS('Rate Change Impact'!$2:652)/36,0))</f>
        <v>CA</v>
      </c>
      <c r="F616" s="107" cm="1">
        <f t="array" ref="F616">INDEX('Rate Change Impact'!E:E, ROUNDUP(ROWS('Rate Change Impact'!$2:652)/36,0))</f>
        <v>45536</v>
      </c>
      <c r="G616" s="81" cm="1">
        <f t="array" ref="G616">INDEX('Rate Change Impact'!F:F, ROUNDUP(ROWS('Rate Change Impact'!$2:652)/36,0))</f>
        <v>527914409</v>
      </c>
      <c r="H616" s="81" cm="1">
        <f t="array" ref="H616">INDEX('Rate Change Impact'!G:G, ROUNDUP(ROWS('Rate Change Impact'!$2:652)/36,0))</f>
        <v>633206394</v>
      </c>
      <c r="I616" s="81" cm="1">
        <f t="array" ref="I616">INDEX('Rate Change Impact'!H:H, ROUNDUP(ROWS('Rate Change Impact'!$2:652)/36,0))</f>
        <v>105291985</v>
      </c>
      <c r="J616" s="95" cm="1">
        <f t="array" ref="J616">INDEX('Rate Change Impact'!I:I, ROUNDUP(ROWS('Rate Change Impact'!$2:652)/36,0))</f>
        <v>0.199448969766612</v>
      </c>
      <c r="K616" s="93">
        <f t="shared" si="115"/>
        <v>45900</v>
      </c>
      <c r="L616" s="94">
        <f t="shared" ca="1" si="116"/>
        <v>3</v>
      </c>
      <c r="M616" s="93">
        <f t="shared" ca="1" si="117"/>
        <v>45352</v>
      </c>
      <c r="N616">
        <f t="shared" ca="1" si="111"/>
        <v>2024</v>
      </c>
      <c r="O616">
        <f t="shared" ca="1" si="120"/>
        <v>3</v>
      </c>
      <c r="P616" s="74">
        <f t="shared" si="109"/>
        <v>8774332.083333334</v>
      </c>
      <c r="Q616" s="74">
        <f t="shared" si="110"/>
        <v>4387166.041666667</v>
      </c>
      <c r="R616">
        <f t="shared" ca="1" si="118"/>
        <v>0</v>
      </c>
      <c r="S616">
        <f t="shared" ca="1" si="112"/>
        <v>0</v>
      </c>
      <c r="T616">
        <f t="shared" ca="1" si="119"/>
        <v>12</v>
      </c>
      <c r="U616" s="73">
        <f t="shared" ca="1" si="113"/>
        <v>0</v>
      </c>
    </row>
    <row r="617" spans="1:21" x14ac:dyDescent="0.25">
      <c r="A617" s="106" t="str">
        <f t="shared" ca="1" si="114"/>
        <v>General_All Other_2024_4</v>
      </c>
      <c r="B617" cm="1">
        <f t="array" ref="B617">INDEX('Rate Change Impact'!A:A, ROUNDUP(ROWS('Rate Change Impact'!$2:653)/36,0))</f>
        <v>18</v>
      </c>
      <c r="C617" t="str" cm="1">
        <f t="array" ref="C617">INDEX('Rate Change Impact'!B:B, ROUNDUP(ROWS('Rate Change Impact'!$2:653)/36,0))</f>
        <v>General</v>
      </c>
      <c r="D617" t="str" cm="1">
        <f t="array" ref="D617">INDEX('Rate Change Impact'!C:C, ROUNDUP(ROWS('Rate Change Impact'!$2:653)/36,0))</f>
        <v>All Other</v>
      </c>
      <c r="E617" t="str" cm="1">
        <f t="array" ref="E617">INDEX('Rate Change Impact'!D:D, ROUNDUP(ROWS('Rate Change Impact'!$2:653)/36,0))</f>
        <v>CA</v>
      </c>
      <c r="F617" s="107" cm="1">
        <f t="array" ref="F617">INDEX('Rate Change Impact'!E:E, ROUNDUP(ROWS('Rate Change Impact'!$2:653)/36,0))</f>
        <v>45536</v>
      </c>
      <c r="G617" s="81" cm="1">
        <f t="array" ref="G617">INDEX('Rate Change Impact'!F:F, ROUNDUP(ROWS('Rate Change Impact'!$2:653)/36,0))</f>
        <v>527914409</v>
      </c>
      <c r="H617" s="81" cm="1">
        <f t="array" ref="H617">INDEX('Rate Change Impact'!G:G, ROUNDUP(ROWS('Rate Change Impact'!$2:653)/36,0))</f>
        <v>633206394</v>
      </c>
      <c r="I617" s="81" cm="1">
        <f t="array" ref="I617">INDEX('Rate Change Impact'!H:H, ROUNDUP(ROWS('Rate Change Impact'!$2:653)/36,0))</f>
        <v>105291985</v>
      </c>
      <c r="J617" s="95" cm="1">
        <f t="array" ref="J617">INDEX('Rate Change Impact'!I:I, ROUNDUP(ROWS('Rate Change Impact'!$2:653)/36,0))</f>
        <v>0.199448969766612</v>
      </c>
      <c r="K617" s="93">
        <f t="shared" si="115"/>
        <v>45900</v>
      </c>
      <c r="L617" s="94">
        <f t="shared" ca="1" si="116"/>
        <v>4</v>
      </c>
      <c r="M617" s="93">
        <f t="shared" ca="1" si="117"/>
        <v>45383</v>
      </c>
      <c r="N617">
        <f t="shared" ca="1" si="111"/>
        <v>2024</v>
      </c>
      <c r="O617">
        <f t="shared" ca="1" si="120"/>
        <v>4</v>
      </c>
      <c r="P617" s="74">
        <f t="shared" si="109"/>
        <v>8774332.083333334</v>
      </c>
      <c r="Q617" s="74">
        <f t="shared" si="110"/>
        <v>4387166.041666667</v>
      </c>
      <c r="R617">
        <f t="shared" ca="1" si="118"/>
        <v>0</v>
      </c>
      <c r="S617">
        <f t="shared" ca="1" si="112"/>
        <v>0</v>
      </c>
      <c r="T617">
        <f t="shared" ca="1" si="119"/>
        <v>12</v>
      </c>
      <c r="U617" s="73">
        <f t="shared" ca="1" si="113"/>
        <v>0</v>
      </c>
    </row>
    <row r="618" spans="1:21" x14ac:dyDescent="0.25">
      <c r="A618" s="106" t="str">
        <f t="shared" ca="1" si="114"/>
        <v>General_All Other_2024_5</v>
      </c>
      <c r="B618" cm="1">
        <f t="array" ref="B618">INDEX('Rate Change Impact'!A:A, ROUNDUP(ROWS('Rate Change Impact'!$2:654)/36,0))</f>
        <v>18</v>
      </c>
      <c r="C618" t="str" cm="1">
        <f t="array" ref="C618">INDEX('Rate Change Impact'!B:B, ROUNDUP(ROWS('Rate Change Impact'!$2:654)/36,0))</f>
        <v>General</v>
      </c>
      <c r="D618" t="str" cm="1">
        <f t="array" ref="D618">INDEX('Rate Change Impact'!C:C, ROUNDUP(ROWS('Rate Change Impact'!$2:654)/36,0))</f>
        <v>All Other</v>
      </c>
      <c r="E618" t="str" cm="1">
        <f t="array" ref="E618">INDEX('Rate Change Impact'!D:D, ROUNDUP(ROWS('Rate Change Impact'!$2:654)/36,0))</f>
        <v>CA</v>
      </c>
      <c r="F618" s="107" cm="1">
        <f t="array" ref="F618">INDEX('Rate Change Impact'!E:E, ROUNDUP(ROWS('Rate Change Impact'!$2:654)/36,0))</f>
        <v>45536</v>
      </c>
      <c r="G618" s="81" cm="1">
        <f t="array" ref="G618">INDEX('Rate Change Impact'!F:F, ROUNDUP(ROWS('Rate Change Impact'!$2:654)/36,0))</f>
        <v>527914409</v>
      </c>
      <c r="H618" s="81" cm="1">
        <f t="array" ref="H618">INDEX('Rate Change Impact'!G:G, ROUNDUP(ROWS('Rate Change Impact'!$2:654)/36,0))</f>
        <v>633206394</v>
      </c>
      <c r="I618" s="81" cm="1">
        <f t="array" ref="I618">INDEX('Rate Change Impact'!H:H, ROUNDUP(ROWS('Rate Change Impact'!$2:654)/36,0))</f>
        <v>105291985</v>
      </c>
      <c r="J618" s="95" cm="1">
        <f t="array" ref="J618">INDEX('Rate Change Impact'!I:I, ROUNDUP(ROWS('Rate Change Impact'!$2:654)/36,0))</f>
        <v>0.199448969766612</v>
      </c>
      <c r="K618" s="93">
        <f t="shared" si="115"/>
        <v>45900</v>
      </c>
      <c r="L618" s="94">
        <f t="shared" ca="1" si="116"/>
        <v>5</v>
      </c>
      <c r="M618" s="93">
        <f t="shared" ca="1" si="117"/>
        <v>45413</v>
      </c>
      <c r="N618">
        <f t="shared" ca="1" si="111"/>
        <v>2024</v>
      </c>
      <c r="O618">
        <f t="shared" ca="1" si="120"/>
        <v>5</v>
      </c>
      <c r="P618" s="74">
        <f t="shared" si="109"/>
        <v>8774332.083333334</v>
      </c>
      <c r="Q618" s="74">
        <f t="shared" si="110"/>
        <v>4387166.041666667</v>
      </c>
      <c r="R618">
        <f t="shared" ca="1" si="118"/>
        <v>0</v>
      </c>
      <c r="S618">
        <f t="shared" ca="1" si="112"/>
        <v>0</v>
      </c>
      <c r="T618">
        <f t="shared" ca="1" si="119"/>
        <v>12</v>
      </c>
      <c r="U618" s="73">
        <f t="shared" ca="1" si="113"/>
        <v>0</v>
      </c>
    </row>
    <row r="619" spans="1:21" x14ac:dyDescent="0.25">
      <c r="A619" s="106" t="str">
        <f t="shared" ca="1" si="114"/>
        <v>General_All Other_2024_6</v>
      </c>
      <c r="B619" cm="1">
        <f t="array" ref="B619">INDEX('Rate Change Impact'!A:A, ROUNDUP(ROWS('Rate Change Impact'!$2:655)/36,0))</f>
        <v>18</v>
      </c>
      <c r="C619" t="str" cm="1">
        <f t="array" ref="C619">INDEX('Rate Change Impact'!B:B, ROUNDUP(ROWS('Rate Change Impact'!$2:655)/36,0))</f>
        <v>General</v>
      </c>
      <c r="D619" t="str" cm="1">
        <f t="array" ref="D619">INDEX('Rate Change Impact'!C:C, ROUNDUP(ROWS('Rate Change Impact'!$2:655)/36,0))</f>
        <v>All Other</v>
      </c>
      <c r="E619" t="str" cm="1">
        <f t="array" ref="E619">INDEX('Rate Change Impact'!D:D, ROUNDUP(ROWS('Rate Change Impact'!$2:655)/36,0))</f>
        <v>CA</v>
      </c>
      <c r="F619" s="107" cm="1">
        <f t="array" ref="F619">INDEX('Rate Change Impact'!E:E, ROUNDUP(ROWS('Rate Change Impact'!$2:655)/36,0))</f>
        <v>45536</v>
      </c>
      <c r="G619" s="81" cm="1">
        <f t="array" ref="G619">INDEX('Rate Change Impact'!F:F, ROUNDUP(ROWS('Rate Change Impact'!$2:655)/36,0))</f>
        <v>527914409</v>
      </c>
      <c r="H619" s="81" cm="1">
        <f t="array" ref="H619">INDEX('Rate Change Impact'!G:G, ROUNDUP(ROWS('Rate Change Impact'!$2:655)/36,0))</f>
        <v>633206394</v>
      </c>
      <c r="I619" s="81" cm="1">
        <f t="array" ref="I619">INDEX('Rate Change Impact'!H:H, ROUNDUP(ROWS('Rate Change Impact'!$2:655)/36,0))</f>
        <v>105291985</v>
      </c>
      <c r="J619" s="95" cm="1">
        <f t="array" ref="J619">INDEX('Rate Change Impact'!I:I, ROUNDUP(ROWS('Rate Change Impact'!$2:655)/36,0))</f>
        <v>0.199448969766612</v>
      </c>
      <c r="K619" s="93">
        <f t="shared" si="115"/>
        <v>45900</v>
      </c>
      <c r="L619" s="94">
        <f t="shared" ca="1" si="116"/>
        <v>6</v>
      </c>
      <c r="M619" s="93">
        <f t="shared" ca="1" si="117"/>
        <v>45444</v>
      </c>
      <c r="N619">
        <f t="shared" ca="1" si="111"/>
        <v>2024</v>
      </c>
      <c r="O619">
        <f t="shared" ca="1" si="120"/>
        <v>6</v>
      </c>
      <c r="P619" s="74">
        <f t="shared" si="109"/>
        <v>8774332.083333334</v>
      </c>
      <c r="Q619" s="74">
        <f t="shared" si="110"/>
        <v>4387166.041666667</v>
      </c>
      <c r="R619">
        <f t="shared" ca="1" si="118"/>
        <v>0</v>
      </c>
      <c r="S619">
        <f t="shared" ca="1" si="112"/>
        <v>0</v>
      </c>
      <c r="T619">
        <f t="shared" ca="1" si="119"/>
        <v>12</v>
      </c>
      <c r="U619" s="73">
        <f t="shared" ca="1" si="113"/>
        <v>0</v>
      </c>
    </row>
    <row r="620" spans="1:21" x14ac:dyDescent="0.25">
      <c r="A620" s="106" t="str">
        <f t="shared" ca="1" si="114"/>
        <v>General_All Other_2024_7</v>
      </c>
      <c r="B620" cm="1">
        <f t="array" ref="B620">INDEX('Rate Change Impact'!A:A, ROUNDUP(ROWS('Rate Change Impact'!$2:656)/36,0))</f>
        <v>18</v>
      </c>
      <c r="C620" t="str" cm="1">
        <f t="array" ref="C620">INDEX('Rate Change Impact'!B:B, ROUNDUP(ROWS('Rate Change Impact'!$2:656)/36,0))</f>
        <v>General</v>
      </c>
      <c r="D620" t="str" cm="1">
        <f t="array" ref="D620">INDEX('Rate Change Impact'!C:C, ROUNDUP(ROWS('Rate Change Impact'!$2:656)/36,0))</f>
        <v>All Other</v>
      </c>
      <c r="E620" t="str" cm="1">
        <f t="array" ref="E620">INDEX('Rate Change Impact'!D:D, ROUNDUP(ROWS('Rate Change Impact'!$2:656)/36,0))</f>
        <v>CA</v>
      </c>
      <c r="F620" s="107" cm="1">
        <f t="array" ref="F620">INDEX('Rate Change Impact'!E:E, ROUNDUP(ROWS('Rate Change Impact'!$2:656)/36,0))</f>
        <v>45536</v>
      </c>
      <c r="G620" s="81" cm="1">
        <f t="array" ref="G620">INDEX('Rate Change Impact'!F:F, ROUNDUP(ROWS('Rate Change Impact'!$2:656)/36,0))</f>
        <v>527914409</v>
      </c>
      <c r="H620" s="81" cm="1">
        <f t="array" ref="H620">INDEX('Rate Change Impact'!G:G, ROUNDUP(ROWS('Rate Change Impact'!$2:656)/36,0))</f>
        <v>633206394</v>
      </c>
      <c r="I620" s="81" cm="1">
        <f t="array" ref="I620">INDEX('Rate Change Impact'!H:H, ROUNDUP(ROWS('Rate Change Impact'!$2:656)/36,0))</f>
        <v>105291985</v>
      </c>
      <c r="J620" s="95" cm="1">
        <f t="array" ref="J620">INDEX('Rate Change Impact'!I:I, ROUNDUP(ROWS('Rate Change Impact'!$2:656)/36,0))</f>
        <v>0.199448969766612</v>
      </c>
      <c r="K620" s="93">
        <f t="shared" si="115"/>
        <v>45900</v>
      </c>
      <c r="L620" s="94">
        <f t="shared" ca="1" si="116"/>
        <v>7</v>
      </c>
      <c r="M620" s="93">
        <f t="shared" ca="1" si="117"/>
        <v>45474</v>
      </c>
      <c r="N620">
        <f t="shared" ca="1" si="111"/>
        <v>2024</v>
      </c>
      <c r="O620">
        <f t="shared" ca="1" si="120"/>
        <v>7</v>
      </c>
      <c r="P620" s="74">
        <f t="shared" si="109"/>
        <v>8774332.083333334</v>
      </c>
      <c r="Q620" s="74">
        <f t="shared" si="110"/>
        <v>4387166.041666667</v>
      </c>
      <c r="R620">
        <f t="shared" ca="1" si="118"/>
        <v>0</v>
      </c>
      <c r="S620">
        <f t="shared" ca="1" si="112"/>
        <v>0</v>
      </c>
      <c r="T620">
        <f t="shared" ca="1" si="119"/>
        <v>12</v>
      </c>
      <c r="U620" s="73">
        <f t="shared" ca="1" si="113"/>
        <v>0</v>
      </c>
    </row>
    <row r="621" spans="1:21" x14ac:dyDescent="0.25">
      <c r="A621" s="106" t="str">
        <f t="shared" ca="1" si="114"/>
        <v>General_All Other_2024_8</v>
      </c>
      <c r="B621" cm="1">
        <f t="array" ref="B621">INDEX('Rate Change Impact'!A:A, ROUNDUP(ROWS('Rate Change Impact'!$2:657)/36,0))</f>
        <v>18</v>
      </c>
      <c r="C621" t="str" cm="1">
        <f t="array" ref="C621">INDEX('Rate Change Impact'!B:B, ROUNDUP(ROWS('Rate Change Impact'!$2:657)/36,0))</f>
        <v>General</v>
      </c>
      <c r="D621" t="str" cm="1">
        <f t="array" ref="D621">INDEX('Rate Change Impact'!C:C, ROUNDUP(ROWS('Rate Change Impact'!$2:657)/36,0))</f>
        <v>All Other</v>
      </c>
      <c r="E621" t="str" cm="1">
        <f t="array" ref="E621">INDEX('Rate Change Impact'!D:D, ROUNDUP(ROWS('Rate Change Impact'!$2:657)/36,0))</f>
        <v>CA</v>
      </c>
      <c r="F621" s="107" cm="1">
        <f t="array" ref="F621">INDEX('Rate Change Impact'!E:E, ROUNDUP(ROWS('Rate Change Impact'!$2:657)/36,0))</f>
        <v>45536</v>
      </c>
      <c r="G621" s="81" cm="1">
        <f t="array" ref="G621">INDEX('Rate Change Impact'!F:F, ROUNDUP(ROWS('Rate Change Impact'!$2:657)/36,0))</f>
        <v>527914409</v>
      </c>
      <c r="H621" s="81" cm="1">
        <f t="array" ref="H621">INDEX('Rate Change Impact'!G:G, ROUNDUP(ROWS('Rate Change Impact'!$2:657)/36,0))</f>
        <v>633206394</v>
      </c>
      <c r="I621" s="81" cm="1">
        <f t="array" ref="I621">INDEX('Rate Change Impact'!H:H, ROUNDUP(ROWS('Rate Change Impact'!$2:657)/36,0))</f>
        <v>105291985</v>
      </c>
      <c r="J621" s="95" cm="1">
        <f t="array" ref="J621">INDEX('Rate Change Impact'!I:I, ROUNDUP(ROWS('Rate Change Impact'!$2:657)/36,0))</f>
        <v>0.199448969766612</v>
      </c>
      <c r="K621" s="93">
        <f t="shared" si="115"/>
        <v>45900</v>
      </c>
      <c r="L621" s="94">
        <f t="shared" ca="1" si="116"/>
        <v>8</v>
      </c>
      <c r="M621" s="93">
        <f t="shared" ca="1" si="117"/>
        <v>45505</v>
      </c>
      <c r="N621">
        <f t="shared" ca="1" si="111"/>
        <v>2024</v>
      </c>
      <c r="O621">
        <f t="shared" ca="1" si="120"/>
        <v>8</v>
      </c>
      <c r="P621" s="74">
        <f t="shared" si="109"/>
        <v>8774332.083333334</v>
      </c>
      <c r="Q621" s="74">
        <f t="shared" si="110"/>
        <v>4387166.041666667</v>
      </c>
      <c r="R621">
        <f t="shared" ca="1" si="118"/>
        <v>0</v>
      </c>
      <c r="S621">
        <f t="shared" ca="1" si="112"/>
        <v>0</v>
      </c>
      <c r="T621">
        <f t="shared" ca="1" si="119"/>
        <v>12</v>
      </c>
      <c r="U621" s="73">
        <f t="shared" ca="1" si="113"/>
        <v>0</v>
      </c>
    </row>
    <row r="622" spans="1:21" x14ac:dyDescent="0.25">
      <c r="A622" s="106" t="str">
        <f t="shared" ca="1" si="114"/>
        <v>General_All Other_2024_9</v>
      </c>
      <c r="B622" cm="1">
        <f t="array" ref="B622">INDEX('Rate Change Impact'!A:A, ROUNDUP(ROWS('Rate Change Impact'!$2:658)/36,0))</f>
        <v>18</v>
      </c>
      <c r="C622" t="str" cm="1">
        <f t="array" ref="C622">INDEX('Rate Change Impact'!B:B, ROUNDUP(ROWS('Rate Change Impact'!$2:658)/36,0))</f>
        <v>General</v>
      </c>
      <c r="D622" t="str" cm="1">
        <f t="array" ref="D622">INDEX('Rate Change Impact'!C:C, ROUNDUP(ROWS('Rate Change Impact'!$2:658)/36,0))</f>
        <v>All Other</v>
      </c>
      <c r="E622" t="str" cm="1">
        <f t="array" ref="E622">INDEX('Rate Change Impact'!D:D, ROUNDUP(ROWS('Rate Change Impact'!$2:658)/36,0))</f>
        <v>CA</v>
      </c>
      <c r="F622" s="107" cm="1">
        <f t="array" ref="F622">INDEX('Rate Change Impact'!E:E, ROUNDUP(ROWS('Rate Change Impact'!$2:658)/36,0))</f>
        <v>45536</v>
      </c>
      <c r="G622" s="81" cm="1">
        <f t="array" ref="G622">INDEX('Rate Change Impact'!F:F, ROUNDUP(ROWS('Rate Change Impact'!$2:658)/36,0))</f>
        <v>527914409</v>
      </c>
      <c r="H622" s="81" cm="1">
        <f t="array" ref="H622">INDEX('Rate Change Impact'!G:G, ROUNDUP(ROWS('Rate Change Impact'!$2:658)/36,0))</f>
        <v>633206394</v>
      </c>
      <c r="I622" s="81" cm="1">
        <f t="array" ref="I622">INDEX('Rate Change Impact'!H:H, ROUNDUP(ROWS('Rate Change Impact'!$2:658)/36,0))</f>
        <v>105291985</v>
      </c>
      <c r="J622" s="95" cm="1">
        <f t="array" ref="J622">INDEX('Rate Change Impact'!I:I, ROUNDUP(ROWS('Rate Change Impact'!$2:658)/36,0))</f>
        <v>0.199448969766612</v>
      </c>
      <c r="K622" s="93">
        <f t="shared" si="115"/>
        <v>45900</v>
      </c>
      <c r="L622" s="94">
        <f t="shared" ca="1" si="116"/>
        <v>9</v>
      </c>
      <c r="M622" s="93">
        <f t="shared" ca="1" si="117"/>
        <v>45536</v>
      </c>
      <c r="N622">
        <f t="shared" ca="1" si="111"/>
        <v>2024</v>
      </c>
      <c r="O622">
        <f t="shared" ca="1" si="120"/>
        <v>9</v>
      </c>
      <c r="P622" s="74">
        <f t="shared" si="109"/>
        <v>8774332.083333334</v>
      </c>
      <c r="Q622" s="74">
        <f t="shared" si="110"/>
        <v>4387166.041666667</v>
      </c>
      <c r="R622">
        <f t="shared" ca="1" si="118"/>
        <v>1</v>
      </c>
      <c r="S622">
        <f t="shared" ca="1" si="112"/>
        <v>1</v>
      </c>
      <c r="T622">
        <f t="shared" ca="1" si="119"/>
        <v>12</v>
      </c>
      <c r="U622" s="73">
        <f t="shared" ca="1" si="113"/>
        <v>8774332.083333334</v>
      </c>
    </row>
    <row r="623" spans="1:21" x14ac:dyDescent="0.25">
      <c r="A623" s="106" t="str">
        <f t="shared" ca="1" si="114"/>
        <v>General_All Other_2024_10</v>
      </c>
      <c r="B623" cm="1">
        <f t="array" ref="B623">INDEX('Rate Change Impact'!A:A, ROUNDUP(ROWS('Rate Change Impact'!$2:659)/36,0))</f>
        <v>18</v>
      </c>
      <c r="C623" t="str" cm="1">
        <f t="array" ref="C623">INDEX('Rate Change Impact'!B:B, ROUNDUP(ROWS('Rate Change Impact'!$2:659)/36,0))</f>
        <v>General</v>
      </c>
      <c r="D623" t="str" cm="1">
        <f t="array" ref="D623">INDEX('Rate Change Impact'!C:C, ROUNDUP(ROWS('Rate Change Impact'!$2:659)/36,0))</f>
        <v>All Other</v>
      </c>
      <c r="E623" t="str" cm="1">
        <f t="array" ref="E623">INDEX('Rate Change Impact'!D:D, ROUNDUP(ROWS('Rate Change Impact'!$2:659)/36,0))</f>
        <v>CA</v>
      </c>
      <c r="F623" s="107" cm="1">
        <f t="array" ref="F623">INDEX('Rate Change Impact'!E:E, ROUNDUP(ROWS('Rate Change Impact'!$2:659)/36,0))</f>
        <v>45536</v>
      </c>
      <c r="G623" s="81" cm="1">
        <f t="array" ref="G623">INDEX('Rate Change Impact'!F:F, ROUNDUP(ROWS('Rate Change Impact'!$2:659)/36,0))</f>
        <v>527914409</v>
      </c>
      <c r="H623" s="81" cm="1">
        <f t="array" ref="H623">INDEX('Rate Change Impact'!G:G, ROUNDUP(ROWS('Rate Change Impact'!$2:659)/36,0))</f>
        <v>633206394</v>
      </c>
      <c r="I623" s="81" cm="1">
        <f t="array" ref="I623">INDEX('Rate Change Impact'!H:H, ROUNDUP(ROWS('Rate Change Impact'!$2:659)/36,0))</f>
        <v>105291985</v>
      </c>
      <c r="J623" s="95" cm="1">
        <f t="array" ref="J623">INDEX('Rate Change Impact'!I:I, ROUNDUP(ROWS('Rate Change Impact'!$2:659)/36,0))</f>
        <v>0.199448969766612</v>
      </c>
      <c r="K623" s="93">
        <f t="shared" si="115"/>
        <v>45900</v>
      </c>
      <c r="L623" s="94">
        <f t="shared" ca="1" si="116"/>
        <v>10</v>
      </c>
      <c r="M623" s="93">
        <f t="shared" ca="1" si="117"/>
        <v>45566</v>
      </c>
      <c r="N623">
        <f t="shared" ca="1" si="111"/>
        <v>2024</v>
      </c>
      <c r="O623">
        <f t="shared" ca="1" si="120"/>
        <v>10</v>
      </c>
      <c r="P623" s="74">
        <f t="shared" si="109"/>
        <v>8774332.083333334</v>
      </c>
      <c r="Q623" s="74">
        <f t="shared" si="110"/>
        <v>4387166.041666667</v>
      </c>
      <c r="R623">
        <f t="shared" ca="1" si="118"/>
        <v>1</v>
      </c>
      <c r="S623">
        <f t="shared" ca="1" si="112"/>
        <v>2</v>
      </c>
      <c r="T623">
        <f t="shared" ca="1" si="119"/>
        <v>12</v>
      </c>
      <c r="U623" s="73">
        <f t="shared" ca="1" si="113"/>
        <v>8774332.083333334</v>
      </c>
    </row>
    <row r="624" spans="1:21" x14ac:dyDescent="0.25">
      <c r="A624" s="106" t="str">
        <f t="shared" ca="1" si="114"/>
        <v>General_All Other_2024_11</v>
      </c>
      <c r="B624" cm="1">
        <f t="array" ref="B624">INDEX('Rate Change Impact'!A:A, ROUNDUP(ROWS('Rate Change Impact'!$2:660)/36,0))</f>
        <v>18</v>
      </c>
      <c r="C624" t="str" cm="1">
        <f t="array" ref="C624">INDEX('Rate Change Impact'!B:B, ROUNDUP(ROWS('Rate Change Impact'!$2:660)/36,0))</f>
        <v>General</v>
      </c>
      <c r="D624" t="str" cm="1">
        <f t="array" ref="D624">INDEX('Rate Change Impact'!C:C, ROUNDUP(ROWS('Rate Change Impact'!$2:660)/36,0))</f>
        <v>All Other</v>
      </c>
      <c r="E624" t="str" cm="1">
        <f t="array" ref="E624">INDEX('Rate Change Impact'!D:D, ROUNDUP(ROWS('Rate Change Impact'!$2:660)/36,0))</f>
        <v>CA</v>
      </c>
      <c r="F624" s="107" cm="1">
        <f t="array" ref="F624">INDEX('Rate Change Impact'!E:E, ROUNDUP(ROWS('Rate Change Impact'!$2:660)/36,0))</f>
        <v>45536</v>
      </c>
      <c r="G624" s="81" cm="1">
        <f t="array" ref="G624">INDEX('Rate Change Impact'!F:F, ROUNDUP(ROWS('Rate Change Impact'!$2:660)/36,0))</f>
        <v>527914409</v>
      </c>
      <c r="H624" s="81" cm="1">
        <f t="array" ref="H624">INDEX('Rate Change Impact'!G:G, ROUNDUP(ROWS('Rate Change Impact'!$2:660)/36,0))</f>
        <v>633206394</v>
      </c>
      <c r="I624" s="81" cm="1">
        <f t="array" ref="I624">INDEX('Rate Change Impact'!H:H, ROUNDUP(ROWS('Rate Change Impact'!$2:660)/36,0))</f>
        <v>105291985</v>
      </c>
      <c r="J624" s="95" cm="1">
        <f t="array" ref="J624">INDEX('Rate Change Impact'!I:I, ROUNDUP(ROWS('Rate Change Impact'!$2:660)/36,0))</f>
        <v>0.199448969766612</v>
      </c>
      <c r="K624" s="93">
        <f t="shared" si="115"/>
        <v>45900</v>
      </c>
      <c r="L624" s="94">
        <f t="shared" ca="1" si="116"/>
        <v>11</v>
      </c>
      <c r="M624" s="93">
        <f t="shared" ca="1" si="117"/>
        <v>45597</v>
      </c>
      <c r="N624">
        <f t="shared" ca="1" si="111"/>
        <v>2024</v>
      </c>
      <c r="O624">
        <f t="shared" ca="1" si="120"/>
        <v>11</v>
      </c>
      <c r="P624" s="74">
        <f t="shared" si="109"/>
        <v>8774332.083333334</v>
      </c>
      <c r="Q624" s="74">
        <f t="shared" si="110"/>
        <v>4387166.041666667</v>
      </c>
      <c r="R624">
        <f t="shared" ca="1" si="118"/>
        <v>1</v>
      </c>
      <c r="S624">
        <f t="shared" ca="1" si="112"/>
        <v>3</v>
      </c>
      <c r="T624">
        <f t="shared" ca="1" si="119"/>
        <v>12</v>
      </c>
      <c r="U624" s="73">
        <f t="shared" ca="1" si="113"/>
        <v>8774332.083333334</v>
      </c>
    </row>
    <row r="625" spans="1:21" x14ac:dyDescent="0.25">
      <c r="A625" s="106" t="str">
        <f t="shared" ca="1" si="114"/>
        <v>General_All Other_2024_12</v>
      </c>
      <c r="B625" cm="1">
        <f t="array" ref="B625">INDEX('Rate Change Impact'!A:A, ROUNDUP(ROWS('Rate Change Impact'!$2:661)/36,0))</f>
        <v>18</v>
      </c>
      <c r="C625" t="str" cm="1">
        <f t="array" ref="C625">INDEX('Rate Change Impact'!B:B, ROUNDUP(ROWS('Rate Change Impact'!$2:661)/36,0))</f>
        <v>General</v>
      </c>
      <c r="D625" t="str" cm="1">
        <f t="array" ref="D625">INDEX('Rate Change Impact'!C:C, ROUNDUP(ROWS('Rate Change Impact'!$2:661)/36,0))</f>
        <v>All Other</v>
      </c>
      <c r="E625" t="str" cm="1">
        <f t="array" ref="E625">INDEX('Rate Change Impact'!D:D, ROUNDUP(ROWS('Rate Change Impact'!$2:661)/36,0))</f>
        <v>CA</v>
      </c>
      <c r="F625" s="107" cm="1">
        <f t="array" ref="F625">INDEX('Rate Change Impact'!E:E, ROUNDUP(ROWS('Rate Change Impact'!$2:661)/36,0))</f>
        <v>45536</v>
      </c>
      <c r="G625" s="81" cm="1">
        <f t="array" ref="G625">INDEX('Rate Change Impact'!F:F, ROUNDUP(ROWS('Rate Change Impact'!$2:661)/36,0))</f>
        <v>527914409</v>
      </c>
      <c r="H625" s="81" cm="1">
        <f t="array" ref="H625">INDEX('Rate Change Impact'!G:G, ROUNDUP(ROWS('Rate Change Impact'!$2:661)/36,0))</f>
        <v>633206394</v>
      </c>
      <c r="I625" s="81" cm="1">
        <f t="array" ref="I625">INDEX('Rate Change Impact'!H:H, ROUNDUP(ROWS('Rate Change Impact'!$2:661)/36,0))</f>
        <v>105291985</v>
      </c>
      <c r="J625" s="95" cm="1">
        <f t="array" ref="J625">INDEX('Rate Change Impact'!I:I, ROUNDUP(ROWS('Rate Change Impact'!$2:661)/36,0))</f>
        <v>0.199448969766612</v>
      </c>
      <c r="K625" s="93">
        <f t="shared" si="115"/>
        <v>45900</v>
      </c>
      <c r="L625" s="94">
        <f t="shared" ca="1" si="116"/>
        <v>12</v>
      </c>
      <c r="M625" s="93">
        <f t="shared" ca="1" si="117"/>
        <v>45627</v>
      </c>
      <c r="N625">
        <f t="shared" ca="1" si="111"/>
        <v>2024</v>
      </c>
      <c r="O625">
        <f t="shared" ca="1" si="120"/>
        <v>12</v>
      </c>
      <c r="P625" s="74">
        <f t="shared" si="109"/>
        <v>8774332.083333334</v>
      </c>
      <c r="Q625" s="74">
        <f t="shared" si="110"/>
        <v>4387166.041666667</v>
      </c>
      <c r="R625">
        <f t="shared" ca="1" si="118"/>
        <v>1</v>
      </c>
      <c r="S625">
        <f t="shared" ca="1" si="112"/>
        <v>4</v>
      </c>
      <c r="T625">
        <f t="shared" ca="1" si="119"/>
        <v>12</v>
      </c>
      <c r="U625" s="73">
        <f t="shared" ca="1" si="113"/>
        <v>8774332.083333334</v>
      </c>
    </row>
    <row r="626" spans="1:21" x14ac:dyDescent="0.25">
      <c r="A626" s="106" t="str">
        <f t="shared" ca="1" si="114"/>
        <v>General_All Other_2025_1</v>
      </c>
      <c r="B626" cm="1">
        <f t="array" ref="B626">INDEX('Rate Change Impact'!A:A, ROUNDUP(ROWS('Rate Change Impact'!$2:662)/36,0))</f>
        <v>18</v>
      </c>
      <c r="C626" t="str" cm="1">
        <f t="array" ref="C626">INDEX('Rate Change Impact'!B:B, ROUNDUP(ROWS('Rate Change Impact'!$2:662)/36,0))</f>
        <v>General</v>
      </c>
      <c r="D626" t="str" cm="1">
        <f t="array" ref="D626">INDEX('Rate Change Impact'!C:C, ROUNDUP(ROWS('Rate Change Impact'!$2:662)/36,0))</f>
        <v>All Other</v>
      </c>
      <c r="E626" t="str" cm="1">
        <f t="array" ref="E626">INDEX('Rate Change Impact'!D:D, ROUNDUP(ROWS('Rate Change Impact'!$2:662)/36,0))</f>
        <v>CA</v>
      </c>
      <c r="F626" s="107" cm="1">
        <f t="array" ref="F626">INDEX('Rate Change Impact'!E:E, ROUNDUP(ROWS('Rate Change Impact'!$2:662)/36,0))</f>
        <v>45536</v>
      </c>
      <c r="G626" s="81" cm="1">
        <f t="array" ref="G626">INDEX('Rate Change Impact'!F:F, ROUNDUP(ROWS('Rate Change Impact'!$2:662)/36,0))</f>
        <v>527914409</v>
      </c>
      <c r="H626" s="81" cm="1">
        <f t="array" ref="H626">INDEX('Rate Change Impact'!G:G, ROUNDUP(ROWS('Rate Change Impact'!$2:662)/36,0))</f>
        <v>633206394</v>
      </c>
      <c r="I626" s="81" cm="1">
        <f t="array" ref="I626">INDEX('Rate Change Impact'!H:H, ROUNDUP(ROWS('Rate Change Impact'!$2:662)/36,0))</f>
        <v>105291985</v>
      </c>
      <c r="J626" s="95" cm="1">
        <f t="array" ref="J626">INDEX('Rate Change Impact'!I:I, ROUNDUP(ROWS('Rate Change Impact'!$2:662)/36,0))</f>
        <v>0.199448969766612</v>
      </c>
      <c r="K626" s="93">
        <f t="shared" si="115"/>
        <v>45900</v>
      </c>
      <c r="L626" s="94">
        <f t="shared" ca="1" si="116"/>
        <v>13</v>
      </c>
      <c r="M626" s="93">
        <f t="shared" ca="1" si="117"/>
        <v>45658</v>
      </c>
      <c r="N626">
        <f t="shared" ca="1" si="111"/>
        <v>2025</v>
      </c>
      <c r="O626">
        <f t="shared" ca="1" si="120"/>
        <v>1</v>
      </c>
      <c r="P626" s="74">
        <f t="shared" si="109"/>
        <v>8774332.083333334</v>
      </c>
      <c r="Q626" s="74">
        <f t="shared" si="110"/>
        <v>4387166.041666667</v>
      </c>
      <c r="R626">
        <f t="shared" ca="1" si="118"/>
        <v>1</v>
      </c>
      <c r="S626">
        <f t="shared" ca="1" si="112"/>
        <v>5</v>
      </c>
      <c r="T626">
        <f t="shared" ca="1" si="119"/>
        <v>12</v>
      </c>
      <c r="U626" s="73">
        <f t="shared" ca="1" si="113"/>
        <v>8774332.083333334</v>
      </c>
    </row>
    <row r="627" spans="1:21" x14ac:dyDescent="0.25">
      <c r="A627" s="106" t="str">
        <f t="shared" ca="1" si="114"/>
        <v>General_All Other_2025_2</v>
      </c>
      <c r="B627" cm="1">
        <f t="array" ref="B627">INDEX('Rate Change Impact'!A:A, ROUNDUP(ROWS('Rate Change Impact'!$2:663)/36,0))</f>
        <v>18</v>
      </c>
      <c r="C627" t="str" cm="1">
        <f t="array" ref="C627">INDEX('Rate Change Impact'!B:B, ROUNDUP(ROWS('Rate Change Impact'!$2:663)/36,0))</f>
        <v>General</v>
      </c>
      <c r="D627" t="str" cm="1">
        <f t="array" ref="D627">INDEX('Rate Change Impact'!C:C, ROUNDUP(ROWS('Rate Change Impact'!$2:663)/36,0))</f>
        <v>All Other</v>
      </c>
      <c r="E627" t="str" cm="1">
        <f t="array" ref="E627">INDEX('Rate Change Impact'!D:D, ROUNDUP(ROWS('Rate Change Impact'!$2:663)/36,0))</f>
        <v>CA</v>
      </c>
      <c r="F627" s="107" cm="1">
        <f t="array" ref="F627">INDEX('Rate Change Impact'!E:E, ROUNDUP(ROWS('Rate Change Impact'!$2:663)/36,0))</f>
        <v>45536</v>
      </c>
      <c r="G627" s="81" cm="1">
        <f t="array" ref="G627">INDEX('Rate Change Impact'!F:F, ROUNDUP(ROWS('Rate Change Impact'!$2:663)/36,0))</f>
        <v>527914409</v>
      </c>
      <c r="H627" s="81" cm="1">
        <f t="array" ref="H627">INDEX('Rate Change Impact'!G:G, ROUNDUP(ROWS('Rate Change Impact'!$2:663)/36,0))</f>
        <v>633206394</v>
      </c>
      <c r="I627" s="81" cm="1">
        <f t="array" ref="I627">INDEX('Rate Change Impact'!H:H, ROUNDUP(ROWS('Rate Change Impact'!$2:663)/36,0))</f>
        <v>105291985</v>
      </c>
      <c r="J627" s="95" cm="1">
        <f t="array" ref="J627">INDEX('Rate Change Impact'!I:I, ROUNDUP(ROWS('Rate Change Impact'!$2:663)/36,0))</f>
        <v>0.199448969766612</v>
      </c>
      <c r="K627" s="93">
        <f t="shared" si="115"/>
        <v>45900</v>
      </c>
      <c r="L627" s="94">
        <f t="shared" ca="1" si="116"/>
        <v>14</v>
      </c>
      <c r="M627" s="93">
        <f t="shared" ca="1" si="117"/>
        <v>45689</v>
      </c>
      <c r="N627">
        <f t="shared" ca="1" si="111"/>
        <v>2025</v>
      </c>
      <c r="O627">
        <f t="shared" ca="1" si="120"/>
        <v>2</v>
      </c>
      <c r="P627" s="74">
        <f t="shared" si="109"/>
        <v>8774332.083333334</v>
      </c>
      <c r="Q627" s="74">
        <f t="shared" si="110"/>
        <v>4387166.041666667</v>
      </c>
      <c r="R627">
        <f t="shared" ca="1" si="118"/>
        <v>1</v>
      </c>
      <c r="S627">
        <f t="shared" ca="1" si="112"/>
        <v>6</v>
      </c>
      <c r="T627">
        <f t="shared" ca="1" si="119"/>
        <v>12</v>
      </c>
      <c r="U627" s="73">
        <f t="shared" ca="1" si="113"/>
        <v>8774332.083333334</v>
      </c>
    </row>
    <row r="628" spans="1:21" x14ac:dyDescent="0.25">
      <c r="A628" s="106" t="str">
        <f t="shared" ca="1" si="114"/>
        <v>General_All Other_2025_3</v>
      </c>
      <c r="B628" cm="1">
        <f t="array" ref="B628">INDEX('Rate Change Impact'!A:A, ROUNDUP(ROWS('Rate Change Impact'!$2:664)/36,0))</f>
        <v>18</v>
      </c>
      <c r="C628" t="str" cm="1">
        <f t="array" ref="C628">INDEX('Rate Change Impact'!B:B, ROUNDUP(ROWS('Rate Change Impact'!$2:664)/36,0))</f>
        <v>General</v>
      </c>
      <c r="D628" t="str" cm="1">
        <f t="array" ref="D628">INDEX('Rate Change Impact'!C:C, ROUNDUP(ROWS('Rate Change Impact'!$2:664)/36,0))</f>
        <v>All Other</v>
      </c>
      <c r="E628" t="str" cm="1">
        <f t="array" ref="E628">INDEX('Rate Change Impact'!D:D, ROUNDUP(ROWS('Rate Change Impact'!$2:664)/36,0))</f>
        <v>CA</v>
      </c>
      <c r="F628" s="107" cm="1">
        <f t="array" ref="F628">INDEX('Rate Change Impact'!E:E, ROUNDUP(ROWS('Rate Change Impact'!$2:664)/36,0))</f>
        <v>45536</v>
      </c>
      <c r="G628" s="81" cm="1">
        <f t="array" ref="G628">INDEX('Rate Change Impact'!F:F, ROUNDUP(ROWS('Rate Change Impact'!$2:664)/36,0))</f>
        <v>527914409</v>
      </c>
      <c r="H628" s="81" cm="1">
        <f t="array" ref="H628">INDEX('Rate Change Impact'!G:G, ROUNDUP(ROWS('Rate Change Impact'!$2:664)/36,0))</f>
        <v>633206394</v>
      </c>
      <c r="I628" s="81" cm="1">
        <f t="array" ref="I628">INDEX('Rate Change Impact'!H:H, ROUNDUP(ROWS('Rate Change Impact'!$2:664)/36,0))</f>
        <v>105291985</v>
      </c>
      <c r="J628" s="95" cm="1">
        <f t="array" ref="J628">INDEX('Rate Change Impact'!I:I, ROUNDUP(ROWS('Rate Change Impact'!$2:664)/36,0))</f>
        <v>0.199448969766612</v>
      </c>
      <c r="K628" s="93">
        <f t="shared" si="115"/>
        <v>45900</v>
      </c>
      <c r="L628" s="94">
        <f t="shared" ca="1" si="116"/>
        <v>15</v>
      </c>
      <c r="M628" s="93">
        <f t="shared" ca="1" si="117"/>
        <v>45717</v>
      </c>
      <c r="N628">
        <f t="shared" ca="1" si="111"/>
        <v>2025</v>
      </c>
      <c r="O628">
        <f t="shared" ca="1" si="120"/>
        <v>3</v>
      </c>
      <c r="P628" s="74">
        <f t="shared" si="109"/>
        <v>8774332.083333334</v>
      </c>
      <c r="Q628" s="74">
        <f t="shared" si="110"/>
        <v>4387166.041666667</v>
      </c>
      <c r="R628">
        <f t="shared" ca="1" si="118"/>
        <v>1</v>
      </c>
      <c r="S628">
        <f t="shared" ca="1" si="112"/>
        <v>7</v>
      </c>
      <c r="T628">
        <f t="shared" ca="1" si="119"/>
        <v>12</v>
      </c>
      <c r="U628" s="73">
        <f t="shared" ca="1" si="113"/>
        <v>8774332.083333334</v>
      </c>
    </row>
    <row r="629" spans="1:21" x14ac:dyDescent="0.25">
      <c r="A629" s="106" t="str">
        <f t="shared" ca="1" si="114"/>
        <v>General_All Other_2025_4</v>
      </c>
      <c r="B629" cm="1">
        <f t="array" ref="B629">INDEX('Rate Change Impact'!A:A, ROUNDUP(ROWS('Rate Change Impact'!$2:665)/36,0))</f>
        <v>18</v>
      </c>
      <c r="C629" t="str" cm="1">
        <f t="array" ref="C629">INDEX('Rate Change Impact'!B:B, ROUNDUP(ROWS('Rate Change Impact'!$2:665)/36,0))</f>
        <v>General</v>
      </c>
      <c r="D629" t="str" cm="1">
        <f t="array" ref="D629">INDEX('Rate Change Impact'!C:C, ROUNDUP(ROWS('Rate Change Impact'!$2:665)/36,0))</f>
        <v>All Other</v>
      </c>
      <c r="E629" t="str" cm="1">
        <f t="array" ref="E629">INDEX('Rate Change Impact'!D:D, ROUNDUP(ROWS('Rate Change Impact'!$2:665)/36,0))</f>
        <v>CA</v>
      </c>
      <c r="F629" s="107" cm="1">
        <f t="array" ref="F629">INDEX('Rate Change Impact'!E:E, ROUNDUP(ROWS('Rate Change Impact'!$2:665)/36,0))</f>
        <v>45536</v>
      </c>
      <c r="G629" s="81" cm="1">
        <f t="array" ref="G629">INDEX('Rate Change Impact'!F:F, ROUNDUP(ROWS('Rate Change Impact'!$2:665)/36,0))</f>
        <v>527914409</v>
      </c>
      <c r="H629" s="81" cm="1">
        <f t="array" ref="H629">INDEX('Rate Change Impact'!G:G, ROUNDUP(ROWS('Rate Change Impact'!$2:665)/36,0))</f>
        <v>633206394</v>
      </c>
      <c r="I629" s="81" cm="1">
        <f t="array" ref="I629">INDEX('Rate Change Impact'!H:H, ROUNDUP(ROWS('Rate Change Impact'!$2:665)/36,0))</f>
        <v>105291985</v>
      </c>
      <c r="J629" s="95" cm="1">
        <f t="array" ref="J629">INDEX('Rate Change Impact'!I:I, ROUNDUP(ROWS('Rate Change Impact'!$2:665)/36,0))</f>
        <v>0.199448969766612</v>
      </c>
      <c r="K629" s="93">
        <f t="shared" si="115"/>
        <v>45900</v>
      </c>
      <c r="L629" s="94">
        <f t="shared" ca="1" si="116"/>
        <v>16</v>
      </c>
      <c r="M629" s="93">
        <f t="shared" ca="1" si="117"/>
        <v>45748</v>
      </c>
      <c r="N629">
        <f t="shared" ca="1" si="111"/>
        <v>2025</v>
      </c>
      <c r="O629">
        <f t="shared" ca="1" si="120"/>
        <v>4</v>
      </c>
      <c r="P629" s="74">
        <f t="shared" si="109"/>
        <v>8774332.083333334</v>
      </c>
      <c r="Q629" s="74">
        <f t="shared" si="110"/>
        <v>4387166.041666667</v>
      </c>
      <c r="R629">
        <f t="shared" ca="1" si="118"/>
        <v>1</v>
      </c>
      <c r="S629">
        <f t="shared" ca="1" si="112"/>
        <v>8</v>
      </c>
      <c r="T629">
        <f t="shared" ca="1" si="119"/>
        <v>12</v>
      </c>
      <c r="U629" s="73">
        <f t="shared" ca="1" si="113"/>
        <v>8774332.083333334</v>
      </c>
    </row>
    <row r="630" spans="1:21" x14ac:dyDescent="0.25">
      <c r="A630" s="106" t="str">
        <f t="shared" ca="1" si="114"/>
        <v>General_All Other_2025_5</v>
      </c>
      <c r="B630" cm="1">
        <f t="array" ref="B630">INDEX('Rate Change Impact'!A:A, ROUNDUP(ROWS('Rate Change Impact'!$2:666)/36,0))</f>
        <v>18</v>
      </c>
      <c r="C630" t="str" cm="1">
        <f t="array" ref="C630">INDEX('Rate Change Impact'!B:B, ROUNDUP(ROWS('Rate Change Impact'!$2:666)/36,0))</f>
        <v>General</v>
      </c>
      <c r="D630" t="str" cm="1">
        <f t="array" ref="D630">INDEX('Rate Change Impact'!C:C, ROUNDUP(ROWS('Rate Change Impact'!$2:666)/36,0))</f>
        <v>All Other</v>
      </c>
      <c r="E630" t="str" cm="1">
        <f t="array" ref="E630">INDEX('Rate Change Impact'!D:D, ROUNDUP(ROWS('Rate Change Impact'!$2:666)/36,0))</f>
        <v>CA</v>
      </c>
      <c r="F630" s="107" cm="1">
        <f t="array" ref="F630">INDEX('Rate Change Impact'!E:E, ROUNDUP(ROWS('Rate Change Impact'!$2:666)/36,0))</f>
        <v>45536</v>
      </c>
      <c r="G630" s="81" cm="1">
        <f t="array" ref="G630">INDEX('Rate Change Impact'!F:F, ROUNDUP(ROWS('Rate Change Impact'!$2:666)/36,0))</f>
        <v>527914409</v>
      </c>
      <c r="H630" s="81" cm="1">
        <f t="array" ref="H630">INDEX('Rate Change Impact'!G:G, ROUNDUP(ROWS('Rate Change Impact'!$2:666)/36,0))</f>
        <v>633206394</v>
      </c>
      <c r="I630" s="81" cm="1">
        <f t="array" ref="I630">INDEX('Rate Change Impact'!H:H, ROUNDUP(ROWS('Rate Change Impact'!$2:666)/36,0))</f>
        <v>105291985</v>
      </c>
      <c r="J630" s="95" cm="1">
        <f t="array" ref="J630">INDEX('Rate Change Impact'!I:I, ROUNDUP(ROWS('Rate Change Impact'!$2:666)/36,0))</f>
        <v>0.199448969766612</v>
      </c>
      <c r="K630" s="93">
        <f t="shared" si="115"/>
        <v>45900</v>
      </c>
      <c r="L630" s="94">
        <f t="shared" ca="1" si="116"/>
        <v>17</v>
      </c>
      <c r="M630" s="93">
        <f t="shared" ca="1" si="117"/>
        <v>45778</v>
      </c>
      <c r="N630">
        <f t="shared" ca="1" si="111"/>
        <v>2025</v>
      </c>
      <c r="O630">
        <f t="shared" ca="1" si="120"/>
        <v>5</v>
      </c>
      <c r="P630" s="74">
        <f t="shared" si="109"/>
        <v>8774332.083333334</v>
      </c>
      <c r="Q630" s="74">
        <f t="shared" si="110"/>
        <v>4387166.041666667</v>
      </c>
      <c r="R630">
        <f t="shared" ca="1" si="118"/>
        <v>1</v>
      </c>
      <c r="S630">
        <f t="shared" ca="1" si="112"/>
        <v>9</v>
      </c>
      <c r="T630">
        <f t="shared" ca="1" si="119"/>
        <v>12</v>
      </c>
      <c r="U630" s="73">
        <f t="shared" ca="1" si="113"/>
        <v>8774332.083333334</v>
      </c>
    </row>
    <row r="631" spans="1:21" x14ac:dyDescent="0.25">
      <c r="A631" s="106" t="str">
        <f t="shared" ca="1" si="114"/>
        <v>General_All Other_2025_6</v>
      </c>
      <c r="B631" cm="1">
        <f t="array" ref="B631">INDEX('Rate Change Impact'!A:A, ROUNDUP(ROWS('Rate Change Impact'!$2:667)/36,0))</f>
        <v>18</v>
      </c>
      <c r="C631" t="str" cm="1">
        <f t="array" ref="C631">INDEX('Rate Change Impact'!B:B, ROUNDUP(ROWS('Rate Change Impact'!$2:667)/36,0))</f>
        <v>General</v>
      </c>
      <c r="D631" t="str" cm="1">
        <f t="array" ref="D631">INDEX('Rate Change Impact'!C:C, ROUNDUP(ROWS('Rate Change Impact'!$2:667)/36,0))</f>
        <v>All Other</v>
      </c>
      <c r="E631" t="str" cm="1">
        <f t="array" ref="E631">INDEX('Rate Change Impact'!D:D, ROUNDUP(ROWS('Rate Change Impact'!$2:667)/36,0))</f>
        <v>CA</v>
      </c>
      <c r="F631" s="107" cm="1">
        <f t="array" ref="F631">INDEX('Rate Change Impact'!E:E, ROUNDUP(ROWS('Rate Change Impact'!$2:667)/36,0))</f>
        <v>45536</v>
      </c>
      <c r="G631" s="81" cm="1">
        <f t="array" ref="G631">INDEX('Rate Change Impact'!F:F, ROUNDUP(ROWS('Rate Change Impact'!$2:667)/36,0))</f>
        <v>527914409</v>
      </c>
      <c r="H631" s="81" cm="1">
        <f t="array" ref="H631">INDEX('Rate Change Impact'!G:G, ROUNDUP(ROWS('Rate Change Impact'!$2:667)/36,0))</f>
        <v>633206394</v>
      </c>
      <c r="I631" s="81" cm="1">
        <f t="array" ref="I631">INDEX('Rate Change Impact'!H:H, ROUNDUP(ROWS('Rate Change Impact'!$2:667)/36,0))</f>
        <v>105291985</v>
      </c>
      <c r="J631" s="95" cm="1">
        <f t="array" ref="J631">INDEX('Rate Change Impact'!I:I, ROUNDUP(ROWS('Rate Change Impact'!$2:667)/36,0))</f>
        <v>0.199448969766612</v>
      </c>
      <c r="K631" s="93">
        <f t="shared" si="115"/>
        <v>45900</v>
      </c>
      <c r="L631" s="94">
        <f t="shared" ca="1" si="116"/>
        <v>18</v>
      </c>
      <c r="M631" s="93">
        <f t="shared" ca="1" si="117"/>
        <v>45809</v>
      </c>
      <c r="N631">
        <f t="shared" ca="1" si="111"/>
        <v>2025</v>
      </c>
      <c r="O631">
        <f t="shared" ca="1" si="120"/>
        <v>6</v>
      </c>
      <c r="P631" s="74">
        <f t="shared" si="109"/>
        <v>8774332.083333334</v>
      </c>
      <c r="Q631" s="74">
        <f t="shared" si="110"/>
        <v>4387166.041666667</v>
      </c>
      <c r="R631">
        <f t="shared" ca="1" si="118"/>
        <v>1</v>
      </c>
      <c r="S631">
        <f t="shared" ca="1" si="112"/>
        <v>10</v>
      </c>
      <c r="T631">
        <f t="shared" ca="1" si="119"/>
        <v>12</v>
      </c>
      <c r="U631" s="73">
        <f t="shared" ca="1" si="113"/>
        <v>8774332.083333334</v>
      </c>
    </row>
    <row r="632" spans="1:21" x14ac:dyDescent="0.25">
      <c r="A632" s="106" t="str">
        <f t="shared" ca="1" si="114"/>
        <v>General_All Other_2025_7</v>
      </c>
      <c r="B632" cm="1">
        <f t="array" ref="B632">INDEX('Rate Change Impact'!A:A, ROUNDUP(ROWS('Rate Change Impact'!$2:668)/36,0))</f>
        <v>18</v>
      </c>
      <c r="C632" t="str" cm="1">
        <f t="array" ref="C632">INDEX('Rate Change Impact'!B:B, ROUNDUP(ROWS('Rate Change Impact'!$2:668)/36,0))</f>
        <v>General</v>
      </c>
      <c r="D632" t="str" cm="1">
        <f t="array" ref="D632">INDEX('Rate Change Impact'!C:C, ROUNDUP(ROWS('Rate Change Impact'!$2:668)/36,0))</f>
        <v>All Other</v>
      </c>
      <c r="E632" t="str" cm="1">
        <f t="array" ref="E632">INDEX('Rate Change Impact'!D:D, ROUNDUP(ROWS('Rate Change Impact'!$2:668)/36,0))</f>
        <v>CA</v>
      </c>
      <c r="F632" s="107" cm="1">
        <f t="array" ref="F632">INDEX('Rate Change Impact'!E:E, ROUNDUP(ROWS('Rate Change Impact'!$2:668)/36,0))</f>
        <v>45536</v>
      </c>
      <c r="G632" s="81" cm="1">
        <f t="array" ref="G632">INDEX('Rate Change Impact'!F:F, ROUNDUP(ROWS('Rate Change Impact'!$2:668)/36,0))</f>
        <v>527914409</v>
      </c>
      <c r="H632" s="81" cm="1">
        <f t="array" ref="H632">INDEX('Rate Change Impact'!G:G, ROUNDUP(ROWS('Rate Change Impact'!$2:668)/36,0))</f>
        <v>633206394</v>
      </c>
      <c r="I632" s="81" cm="1">
        <f t="array" ref="I632">INDEX('Rate Change Impact'!H:H, ROUNDUP(ROWS('Rate Change Impact'!$2:668)/36,0))</f>
        <v>105291985</v>
      </c>
      <c r="J632" s="95" cm="1">
        <f t="array" ref="J632">INDEX('Rate Change Impact'!I:I, ROUNDUP(ROWS('Rate Change Impact'!$2:668)/36,0))</f>
        <v>0.199448969766612</v>
      </c>
      <c r="K632" s="93">
        <f t="shared" si="115"/>
        <v>45900</v>
      </c>
      <c r="L632" s="94">
        <f t="shared" ca="1" si="116"/>
        <v>19</v>
      </c>
      <c r="M632" s="93">
        <f t="shared" ca="1" si="117"/>
        <v>45839</v>
      </c>
      <c r="N632">
        <f t="shared" ca="1" si="111"/>
        <v>2025</v>
      </c>
      <c r="O632">
        <f t="shared" ca="1" si="120"/>
        <v>7</v>
      </c>
      <c r="P632" s="74">
        <f t="shared" si="109"/>
        <v>8774332.083333334</v>
      </c>
      <c r="Q632" s="74">
        <f t="shared" si="110"/>
        <v>4387166.041666667</v>
      </c>
      <c r="R632">
        <f t="shared" ca="1" si="118"/>
        <v>1</v>
      </c>
      <c r="S632">
        <f t="shared" ca="1" si="112"/>
        <v>11</v>
      </c>
      <c r="T632">
        <f t="shared" ca="1" si="119"/>
        <v>12</v>
      </c>
      <c r="U632" s="73">
        <f t="shared" ca="1" si="113"/>
        <v>8774332.083333334</v>
      </c>
    </row>
    <row r="633" spans="1:21" x14ac:dyDescent="0.25">
      <c r="A633" s="106" t="str">
        <f t="shared" ca="1" si="114"/>
        <v>General_All Other_2025_8</v>
      </c>
      <c r="B633" cm="1">
        <f t="array" ref="B633">INDEX('Rate Change Impact'!A:A, ROUNDUP(ROWS('Rate Change Impact'!$2:669)/36,0))</f>
        <v>18</v>
      </c>
      <c r="C633" t="str" cm="1">
        <f t="array" ref="C633">INDEX('Rate Change Impact'!B:B, ROUNDUP(ROWS('Rate Change Impact'!$2:669)/36,0))</f>
        <v>General</v>
      </c>
      <c r="D633" t="str" cm="1">
        <f t="array" ref="D633">INDEX('Rate Change Impact'!C:C, ROUNDUP(ROWS('Rate Change Impact'!$2:669)/36,0))</f>
        <v>All Other</v>
      </c>
      <c r="E633" t="str" cm="1">
        <f t="array" ref="E633">INDEX('Rate Change Impact'!D:D, ROUNDUP(ROWS('Rate Change Impact'!$2:669)/36,0))</f>
        <v>CA</v>
      </c>
      <c r="F633" s="107" cm="1">
        <f t="array" ref="F633">INDEX('Rate Change Impact'!E:E, ROUNDUP(ROWS('Rate Change Impact'!$2:669)/36,0))</f>
        <v>45536</v>
      </c>
      <c r="G633" s="81" cm="1">
        <f t="array" ref="G633">INDEX('Rate Change Impact'!F:F, ROUNDUP(ROWS('Rate Change Impact'!$2:669)/36,0))</f>
        <v>527914409</v>
      </c>
      <c r="H633" s="81" cm="1">
        <f t="array" ref="H633">INDEX('Rate Change Impact'!G:G, ROUNDUP(ROWS('Rate Change Impact'!$2:669)/36,0))</f>
        <v>633206394</v>
      </c>
      <c r="I633" s="81" cm="1">
        <f t="array" ref="I633">INDEX('Rate Change Impact'!H:H, ROUNDUP(ROWS('Rate Change Impact'!$2:669)/36,0))</f>
        <v>105291985</v>
      </c>
      <c r="J633" s="95" cm="1">
        <f t="array" ref="J633">INDEX('Rate Change Impact'!I:I, ROUNDUP(ROWS('Rate Change Impact'!$2:669)/36,0))</f>
        <v>0.199448969766612</v>
      </c>
      <c r="K633" s="93">
        <f t="shared" si="115"/>
        <v>45900</v>
      </c>
      <c r="L633" s="94">
        <f t="shared" ca="1" si="116"/>
        <v>20</v>
      </c>
      <c r="M633" s="93">
        <f t="shared" ca="1" si="117"/>
        <v>45870</v>
      </c>
      <c r="N633">
        <f t="shared" ca="1" si="111"/>
        <v>2025</v>
      </c>
      <c r="O633">
        <f t="shared" ca="1" si="120"/>
        <v>8</v>
      </c>
      <c r="P633" s="74">
        <f t="shared" ref="P633:P696" si="121">I633/12</f>
        <v>8774332.083333334</v>
      </c>
      <c r="Q633" s="74">
        <f t="shared" ref="Q633:Q696" si="122">I633/24</f>
        <v>4387166.041666667</v>
      </c>
      <c r="R633">
        <f t="shared" ca="1" si="118"/>
        <v>1</v>
      </c>
      <c r="S633">
        <f t="shared" ca="1" si="112"/>
        <v>12</v>
      </c>
      <c r="T633">
        <f t="shared" ca="1" si="119"/>
        <v>12</v>
      </c>
      <c r="U633" s="73">
        <f t="shared" ca="1" si="113"/>
        <v>8774332.083333334</v>
      </c>
    </row>
    <row r="634" spans="1:21" x14ac:dyDescent="0.25">
      <c r="A634" s="106" t="str">
        <f t="shared" ca="1" si="114"/>
        <v>General_All Other_2025_9</v>
      </c>
      <c r="B634" cm="1">
        <f t="array" ref="B634">INDEX('Rate Change Impact'!A:A, ROUNDUP(ROWS('Rate Change Impact'!$2:670)/36,0))</f>
        <v>18</v>
      </c>
      <c r="C634" t="str" cm="1">
        <f t="array" ref="C634">INDEX('Rate Change Impact'!B:B, ROUNDUP(ROWS('Rate Change Impact'!$2:670)/36,0))</f>
        <v>General</v>
      </c>
      <c r="D634" t="str" cm="1">
        <f t="array" ref="D634">INDEX('Rate Change Impact'!C:C, ROUNDUP(ROWS('Rate Change Impact'!$2:670)/36,0))</f>
        <v>All Other</v>
      </c>
      <c r="E634" t="str" cm="1">
        <f t="array" ref="E634">INDEX('Rate Change Impact'!D:D, ROUNDUP(ROWS('Rate Change Impact'!$2:670)/36,0))</f>
        <v>CA</v>
      </c>
      <c r="F634" s="107" cm="1">
        <f t="array" ref="F634">INDEX('Rate Change Impact'!E:E, ROUNDUP(ROWS('Rate Change Impact'!$2:670)/36,0))</f>
        <v>45536</v>
      </c>
      <c r="G634" s="81" cm="1">
        <f t="array" ref="G634">INDEX('Rate Change Impact'!F:F, ROUNDUP(ROWS('Rate Change Impact'!$2:670)/36,0))</f>
        <v>527914409</v>
      </c>
      <c r="H634" s="81" cm="1">
        <f t="array" ref="H634">INDEX('Rate Change Impact'!G:G, ROUNDUP(ROWS('Rate Change Impact'!$2:670)/36,0))</f>
        <v>633206394</v>
      </c>
      <c r="I634" s="81" cm="1">
        <f t="array" ref="I634">INDEX('Rate Change Impact'!H:H, ROUNDUP(ROWS('Rate Change Impact'!$2:670)/36,0))</f>
        <v>105291985</v>
      </c>
      <c r="J634" s="95" cm="1">
        <f t="array" ref="J634">INDEX('Rate Change Impact'!I:I, ROUNDUP(ROWS('Rate Change Impact'!$2:670)/36,0))</f>
        <v>0.199448969766612</v>
      </c>
      <c r="K634" s="93">
        <f t="shared" si="115"/>
        <v>45900</v>
      </c>
      <c r="L634" s="94">
        <f t="shared" ca="1" si="116"/>
        <v>21</v>
      </c>
      <c r="M634" s="93">
        <f t="shared" ca="1" si="117"/>
        <v>45901</v>
      </c>
      <c r="N634">
        <f t="shared" ref="N634:N697" ca="1" si="123">YEAR(M634)</f>
        <v>2025</v>
      </c>
      <c r="O634">
        <f t="shared" ca="1" si="120"/>
        <v>9</v>
      </c>
      <c r="P634" s="74">
        <f t="shared" si="121"/>
        <v>8774332.083333334</v>
      </c>
      <c r="Q634" s="74">
        <f t="shared" si="122"/>
        <v>4387166.041666667</v>
      </c>
      <c r="R634">
        <f t="shared" ca="1" si="118"/>
        <v>0</v>
      </c>
      <c r="S634">
        <f t="shared" ref="S634:S697" ca="1" si="124">IF(R634=0,0,R634+S633)</f>
        <v>0</v>
      </c>
      <c r="T634">
        <f t="shared" ca="1" si="119"/>
        <v>12</v>
      </c>
      <c r="U634" s="73">
        <f t="shared" ref="U634:U697" ca="1" si="125">IF(S634=0,0,IF(AND(T634=13,OR(S634=1,S634=13)),Q634,P634))</f>
        <v>0</v>
      </c>
    </row>
    <row r="635" spans="1:21" x14ac:dyDescent="0.25">
      <c r="A635" s="106" t="str">
        <f t="shared" ca="1" si="114"/>
        <v>General_All Other_2025_10</v>
      </c>
      <c r="B635" cm="1">
        <f t="array" ref="B635">INDEX('Rate Change Impact'!A:A, ROUNDUP(ROWS('Rate Change Impact'!$2:671)/36,0))</f>
        <v>18</v>
      </c>
      <c r="C635" t="str" cm="1">
        <f t="array" ref="C635">INDEX('Rate Change Impact'!B:B, ROUNDUP(ROWS('Rate Change Impact'!$2:671)/36,0))</f>
        <v>General</v>
      </c>
      <c r="D635" t="str" cm="1">
        <f t="array" ref="D635">INDEX('Rate Change Impact'!C:C, ROUNDUP(ROWS('Rate Change Impact'!$2:671)/36,0))</f>
        <v>All Other</v>
      </c>
      <c r="E635" t="str" cm="1">
        <f t="array" ref="E635">INDEX('Rate Change Impact'!D:D, ROUNDUP(ROWS('Rate Change Impact'!$2:671)/36,0))</f>
        <v>CA</v>
      </c>
      <c r="F635" s="107" cm="1">
        <f t="array" ref="F635">INDEX('Rate Change Impact'!E:E, ROUNDUP(ROWS('Rate Change Impact'!$2:671)/36,0))</f>
        <v>45536</v>
      </c>
      <c r="G635" s="81" cm="1">
        <f t="array" ref="G635">INDEX('Rate Change Impact'!F:F, ROUNDUP(ROWS('Rate Change Impact'!$2:671)/36,0))</f>
        <v>527914409</v>
      </c>
      <c r="H635" s="81" cm="1">
        <f t="array" ref="H635">INDEX('Rate Change Impact'!G:G, ROUNDUP(ROWS('Rate Change Impact'!$2:671)/36,0))</f>
        <v>633206394</v>
      </c>
      <c r="I635" s="81" cm="1">
        <f t="array" ref="I635">INDEX('Rate Change Impact'!H:H, ROUNDUP(ROWS('Rate Change Impact'!$2:671)/36,0))</f>
        <v>105291985</v>
      </c>
      <c r="J635" s="95" cm="1">
        <f t="array" ref="J635">INDEX('Rate Change Impact'!I:I, ROUNDUP(ROWS('Rate Change Impact'!$2:671)/36,0))</f>
        <v>0.199448969766612</v>
      </c>
      <c r="K635" s="93">
        <f t="shared" si="115"/>
        <v>45900</v>
      </c>
      <c r="L635" s="94">
        <f t="shared" ca="1" si="116"/>
        <v>22</v>
      </c>
      <c r="M635" s="93">
        <f t="shared" ca="1" si="117"/>
        <v>45931</v>
      </c>
      <c r="N635">
        <f t="shared" ca="1" si="123"/>
        <v>2025</v>
      </c>
      <c r="O635">
        <f t="shared" ca="1" si="120"/>
        <v>10</v>
      </c>
      <c r="P635" s="74">
        <f t="shared" si="121"/>
        <v>8774332.083333334</v>
      </c>
      <c r="Q635" s="74">
        <f t="shared" si="122"/>
        <v>4387166.041666667</v>
      </c>
      <c r="R635">
        <f t="shared" ca="1" si="118"/>
        <v>0</v>
      </c>
      <c r="S635">
        <f t="shared" ca="1" si="124"/>
        <v>0</v>
      </c>
      <c r="T635">
        <f t="shared" ca="1" si="119"/>
        <v>12</v>
      </c>
      <c r="U635" s="73">
        <f t="shared" ca="1" si="125"/>
        <v>0</v>
      </c>
    </row>
    <row r="636" spans="1:21" x14ac:dyDescent="0.25">
      <c r="A636" s="106" t="str">
        <f t="shared" ca="1" si="114"/>
        <v>General_All Other_2025_11</v>
      </c>
      <c r="B636" cm="1">
        <f t="array" ref="B636">INDEX('Rate Change Impact'!A:A, ROUNDUP(ROWS('Rate Change Impact'!$2:672)/36,0))</f>
        <v>18</v>
      </c>
      <c r="C636" t="str" cm="1">
        <f t="array" ref="C636">INDEX('Rate Change Impact'!B:B, ROUNDUP(ROWS('Rate Change Impact'!$2:672)/36,0))</f>
        <v>General</v>
      </c>
      <c r="D636" t="str" cm="1">
        <f t="array" ref="D636">INDEX('Rate Change Impact'!C:C, ROUNDUP(ROWS('Rate Change Impact'!$2:672)/36,0))</f>
        <v>All Other</v>
      </c>
      <c r="E636" t="str" cm="1">
        <f t="array" ref="E636">INDEX('Rate Change Impact'!D:D, ROUNDUP(ROWS('Rate Change Impact'!$2:672)/36,0))</f>
        <v>CA</v>
      </c>
      <c r="F636" s="107" cm="1">
        <f t="array" ref="F636">INDEX('Rate Change Impact'!E:E, ROUNDUP(ROWS('Rate Change Impact'!$2:672)/36,0))</f>
        <v>45536</v>
      </c>
      <c r="G636" s="81" cm="1">
        <f t="array" ref="G636">INDEX('Rate Change Impact'!F:F, ROUNDUP(ROWS('Rate Change Impact'!$2:672)/36,0))</f>
        <v>527914409</v>
      </c>
      <c r="H636" s="81" cm="1">
        <f t="array" ref="H636">INDEX('Rate Change Impact'!G:G, ROUNDUP(ROWS('Rate Change Impact'!$2:672)/36,0))</f>
        <v>633206394</v>
      </c>
      <c r="I636" s="81" cm="1">
        <f t="array" ref="I636">INDEX('Rate Change Impact'!H:H, ROUNDUP(ROWS('Rate Change Impact'!$2:672)/36,0))</f>
        <v>105291985</v>
      </c>
      <c r="J636" s="95" cm="1">
        <f t="array" ref="J636">INDEX('Rate Change Impact'!I:I, ROUNDUP(ROWS('Rate Change Impact'!$2:672)/36,0))</f>
        <v>0.199448969766612</v>
      </c>
      <c r="K636" s="93">
        <f t="shared" si="115"/>
        <v>45900</v>
      </c>
      <c r="L636" s="94">
        <f t="shared" ca="1" si="116"/>
        <v>23</v>
      </c>
      <c r="M636" s="93">
        <f t="shared" ca="1" si="117"/>
        <v>45962</v>
      </c>
      <c r="N636">
        <f t="shared" ca="1" si="123"/>
        <v>2025</v>
      </c>
      <c r="O636">
        <f t="shared" ca="1" si="120"/>
        <v>11</v>
      </c>
      <c r="P636" s="74">
        <f t="shared" si="121"/>
        <v>8774332.083333334</v>
      </c>
      <c r="Q636" s="74">
        <f t="shared" si="122"/>
        <v>4387166.041666667</v>
      </c>
      <c r="R636">
        <f t="shared" ca="1" si="118"/>
        <v>0</v>
      </c>
      <c r="S636">
        <f t="shared" ca="1" si="124"/>
        <v>0</v>
      </c>
      <c r="T636">
        <f t="shared" ca="1" si="119"/>
        <v>12</v>
      </c>
      <c r="U636" s="73">
        <f t="shared" ca="1" si="125"/>
        <v>0</v>
      </c>
    </row>
    <row r="637" spans="1:21" x14ac:dyDescent="0.25">
      <c r="A637" s="106" t="str">
        <f t="shared" ca="1" si="114"/>
        <v>General_All Other_2025_12</v>
      </c>
      <c r="B637" cm="1">
        <f t="array" ref="B637">INDEX('Rate Change Impact'!A:A, ROUNDUP(ROWS('Rate Change Impact'!$2:673)/36,0))</f>
        <v>18</v>
      </c>
      <c r="C637" t="str" cm="1">
        <f t="array" ref="C637">INDEX('Rate Change Impact'!B:B, ROUNDUP(ROWS('Rate Change Impact'!$2:673)/36,0))</f>
        <v>General</v>
      </c>
      <c r="D637" t="str" cm="1">
        <f t="array" ref="D637">INDEX('Rate Change Impact'!C:C, ROUNDUP(ROWS('Rate Change Impact'!$2:673)/36,0))</f>
        <v>All Other</v>
      </c>
      <c r="E637" t="str" cm="1">
        <f t="array" ref="E637">INDEX('Rate Change Impact'!D:D, ROUNDUP(ROWS('Rate Change Impact'!$2:673)/36,0))</f>
        <v>CA</v>
      </c>
      <c r="F637" s="107" cm="1">
        <f t="array" ref="F637">INDEX('Rate Change Impact'!E:E, ROUNDUP(ROWS('Rate Change Impact'!$2:673)/36,0))</f>
        <v>45536</v>
      </c>
      <c r="G637" s="81" cm="1">
        <f t="array" ref="G637">INDEX('Rate Change Impact'!F:F, ROUNDUP(ROWS('Rate Change Impact'!$2:673)/36,0))</f>
        <v>527914409</v>
      </c>
      <c r="H637" s="81" cm="1">
        <f t="array" ref="H637">INDEX('Rate Change Impact'!G:G, ROUNDUP(ROWS('Rate Change Impact'!$2:673)/36,0))</f>
        <v>633206394</v>
      </c>
      <c r="I637" s="81" cm="1">
        <f t="array" ref="I637">INDEX('Rate Change Impact'!H:H, ROUNDUP(ROWS('Rate Change Impact'!$2:673)/36,0))</f>
        <v>105291985</v>
      </c>
      <c r="J637" s="95" cm="1">
        <f t="array" ref="J637">INDEX('Rate Change Impact'!I:I, ROUNDUP(ROWS('Rate Change Impact'!$2:673)/36,0))</f>
        <v>0.199448969766612</v>
      </c>
      <c r="K637" s="93">
        <f t="shared" si="115"/>
        <v>45900</v>
      </c>
      <c r="L637" s="94">
        <f t="shared" ca="1" si="116"/>
        <v>24</v>
      </c>
      <c r="M637" s="93">
        <f t="shared" ca="1" si="117"/>
        <v>45992</v>
      </c>
      <c r="N637">
        <f t="shared" ca="1" si="123"/>
        <v>2025</v>
      </c>
      <c r="O637">
        <f t="shared" ca="1" si="120"/>
        <v>12</v>
      </c>
      <c r="P637" s="74">
        <f t="shared" si="121"/>
        <v>8774332.083333334</v>
      </c>
      <c r="Q637" s="74">
        <f t="shared" si="122"/>
        <v>4387166.041666667</v>
      </c>
      <c r="R637">
        <f t="shared" ca="1" si="118"/>
        <v>0</v>
      </c>
      <c r="S637">
        <f t="shared" ca="1" si="124"/>
        <v>0</v>
      </c>
      <c r="T637">
        <f t="shared" ca="1" si="119"/>
        <v>12</v>
      </c>
      <c r="U637" s="73">
        <f t="shared" ca="1" si="125"/>
        <v>0</v>
      </c>
    </row>
    <row r="638" spans="1:21" x14ac:dyDescent="0.25">
      <c r="A638" s="106" t="str">
        <f t="shared" ca="1" si="114"/>
        <v>General_All Other_2026_1</v>
      </c>
      <c r="B638" cm="1">
        <f t="array" ref="B638">INDEX('Rate Change Impact'!A:A, ROUNDUP(ROWS('Rate Change Impact'!$2:674)/36,0))</f>
        <v>18</v>
      </c>
      <c r="C638" t="str" cm="1">
        <f t="array" ref="C638">INDEX('Rate Change Impact'!B:B, ROUNDUP(ROWS('Rate Change Impact'!$2:674)/36,0))</f>
        <v>General</v>
      </c>
      <c r="D638" t="str" cm="1">
        <f t="array" ref="D638">INDEX('Rate Change Impact'!C:C, ROUNDUP(ROWS('Rate Change Impact'!$2:674)/36,0))</f>
        <v>All Other</v>
      </c>
      <c r="E638" t="str" cm="1">
        <f t="array" ref="E638">INDEX('Rate Change Impact'!D:D, ROUNDUP(ROWS('Rate Change Impact'!$2:674)/36,0))</f>
        <v>CA</v>
      </c>
      <c r="F638" s="107" cm="1">
        <f t="array" ref="F638">INDEX('Rate Change Impact'!E:E, ROUNDUP(ROWS('Rate Change Impact'!$2:674)/36,0))</f>
        <v>45536</v>
      </c>
      <c r="G638" s="81" cm="1">
        <f t="array" ref="G638">INDEX('Rate Change Impact'!F:F, ROUNDUP(ROWS('Rate Change Impact'!$2:674)/36,0))</f>
        <v>527914409</v>
      </c>
      <c r="H638" s="81" cm="1">
        <f t="array" ref="H638">INDEX('Rate Change Impact'!G:G, ROUNDUP(ROWS('Rate Change Impact'!$2:674)/36,0))</f>
        <v>633206394</v>
      </c>
      <c r="I638" s="81" cm="1">
        <f t="array" ref="I638">INDEX('Rate Change Impact'!H:H, ROUNDUP(ROWS('Rate Change Impact'!$2:674)/36,0))</f>
        <v>105291985</v>
      </c>
      <c r="J638" s="95" cm="1">
        <f t="array" ref="J638">INDEX('Rate Change Impact'!I:I, ROUNDUP(ROWS('Rate Change Impact'!$2:674)/36,0))</f>
        <v>0.199448969766612</v>
      </c>
      <c r="K638" s="93">
        <f t="shared" si="115"/>
        <v>45900</v>
      </c>
      <c r="L638" s="94">
        <f t="shared" ca="1" si="116"/>
        <v>25</v>
      </c>
      <c r="M638" s="93">
        <f t="shared" ca="1" si="117"/>
        <v>46023</v>
      </c>
      <c r="N638">
        <f t="shared" ca="1" si="123"/>
        <v>2026</v>
      </c>
      <c r="O638">
        <f t="shared" ca="1" si="120"/>
        <v>1</v>
      </c>
      <c r="P638" s="74">
        <f t="shared" si="121"/>
        <v>8774332.083333334</v>
      </c>
      <c r="Q638" s="74">
        <f t="shared" si="122"/>
        <v>4387166.041666667</v>
      </c>
      <c r="R638">
        <f t="shared" ca="1" si="118"/>
        <v>0</v>
      </c>
      <c r="S638">
        <f t="shared" ca="1" si="124"/>
        <v>0</v>
      </c>
      <c r="T638">
        <f t="shared" ca="1" si="119"/>
        <v>12</v>
      </c>
      <c r="U638" s="73">
        <f t="shared" ca="1" si="125"/>
        <v>0</v>
      </c>
    </row>
    <row r="639" spans="1:21" x14ac:dyDescent="0.25">
      <c r="A639" s="106" t="str">
        <f t="shared" ca="1" si="114"/>
        <v>General_All Other_2026_2</v>
      </c>
      <c r="B639" cm="1">
        <f t="array" ref="B639">INDEX('Rate Change Impact'!A:A, ROUNDUP(ROWS('Rate Change Impact'!$2:675)/36,0))</f>
        <v>18</v>
      </c>
      <c r="C639" t="str" cm="1">
        <f t="array" ref="C639">INDEX('Rate Change Impact'!B:B, ROUNDUP(ROWS('Rate Change Impact'!$2:675)/36,0))</f>
        <v>General</v>
      </c>
      <c r="D639" t="str" cm="1">
        <f t="array" ref="D639">INDEX('Rate Change Impact'!C:C, ROUNDUP(ROWS('Rate Change Impact'!$2:675)/36,0))</f>
        <v>All Other</v>
      </c>
      <c r="E639" t="str" cm="1">
        <f t="array" ref="E639">INDEX('Rate Change Impact'!D:D, ROUNDUP(ROWS('Rate Change Impact'!$2:675)/36,0))</f>
        <v>CA</v>
      </c>
      <c r="F639" s="107" cm="1">
        <f t="array" ref="F639">INDEX('Rate Change Impact'!E:E, ROUNDUP(ROWS('Rate Change Impact'!$2:675)/36,0))</f>
        <v>45536</v>
      </c>
      <c r="G639" s="81" cm="1">
        <f t="array" ref="G639">INDEX('Rate Change Impact'!F:F, ROUNDUP(ROWS('Rate Change Impact'!$2:675)/36,0))</f>
        <v>527914409</v>
      </c>
      <c r="H639" s="81" cm="1">
        <f t="array" ref="H639">INDEX('Rate Change Impact'!G:G, ROUNDUP(ROWS('Rate Change Impact'!$2:675)/36,0))</f>
        <v>633206394</v>
      </c>
      <c r="I639" s="81" cm="1">
        <f t="array" ref="I639">INDEX('Rate Change Impact'!H:H, ROUNDUP(ROWS('Rate Change Impact'!$2:675)/36,0))</f>
        <v>105291985</v>
      </c>
      <c r="J639" s="95" cm="1">
        <f t="array" ref="J639">INDEX('Rate Change Impact'!I:I, ROUNDUP(ROWS('Rate Change Impact'!$2:675)/36,0))</f>
        <v>0.199448969766612</v>
      </c>
      <c r="K639" s="93">
        <f t="shared" si="115"/>
        <v>45900</v>
      </c>
      <c r="L639" s="94">
        <f t="shared" ca="1" si="116"/>
        <v>26</v>
      </c>
      <c r="M639" s="93">
        <f t="shared" ca="1" si="117"/>
        <v>46054</v>
      </c>
      <c r="N639">
        <f t="shared" ca="1" si="123"/>
        <v>2026</v>
      </c>
      <c r="O639">
        <f t="shared" ca="1" si="120"/>
        <v>2</v>
      </c>
      <c r="P639" s="74">
        <f t="shared" si="121"/>
        <v>8774332.083333334</v>
      </c>
      <c r="Q639" s="74">
        <f t="shared" si="122"/>
        <v>4387166.041666667</v>
      </c>
      <c r="R639">
        <f t="shared" ca="1" si="118"/>
        <v>0</v>
      </c>
      <c r="S639">
        <f t="shared" ca="1" si="124"/>
        <v>0</v>
      </c>
      <c r="T639">
        <f t="shared" ca="1" si="119"/>
        <v>12</v>
      </c>
      <c r="U639" s="73">
        <f t="shared" ca="1" si="125"/>
        <v>0</v>
      </c>
    </row>
    <row r="640" spans="1:21" x14ac:dyDescent="0.25">
      <c r="A640" s="106" t="str">
        <f t="shared" ca="1" si="114"/>
        <v>General_All Other_2026_3</v>
      </c>
      <c r="B640" cm="1">
        <f t="array" ref="B640">INDEX('Rate Change Impact'!A:A, ROUNDUP(ROWS('Rate Change Impact'!$2:676)/36,0))</f>
        <v>18</v>
      </c>
      <c r="C640" t="str" cm="1">
        <f t="array" ref="C640">INDEX('Rate Change Impact'!B:B, ROUNDUP(ROWS('Rate Change Impact'!$2:676)/36,0))</f>
        <v>General</v>
      </c>
      <c r="D640" t="str" cm="1">
        <f t="array" ref="D640">INDEX('Rate Change Impact'!C:C, ROUNDUP(ROWS('Rate Change Impact'!$2:676)/36,0))</f>
        <v>All Other</v>
      </c>
      <c r="E640" t="str" cm="1">
        <f t="array" ref="E640">INDEX('Rate Change Impact'!D:D, ROUNDUP(ROWS('Rate Change Impact'!$2:676)/36,0))</f>
        <v>CA</v>
      </c>
      <c r="F640" s="107" cm="1">
        <f t="array" ref="F640">INDEX('Rate Change Impact'!E:E, ROUNDUP(ROWS('Rate Change Impact'!$2:676)/36,0))</f>
        <v>45536</v>
      </c>
      <c r="G640" s="81" cm="1">
        <f t="array" ref="G640">INDEX('Rate Change Impact'!F:F, ROUNDUP(ROWS('Rate Change Impact'!$2:676)/36,0))</f>
        <v>527914409</v>
      </c>
      <c r="H640" s="81" cm="1">
        <f t="array" ref="H640">INDEX('Rate Change Impact'!G:G, ROUNDUP(ROWS('Rate Change Impact'!$2:676)/36,0))</f>
        <v>633206394</v>
      </c>
      <c r="I640" s="81" cm="1">
        <f t="array" ref="I640">INDEX('Rate Change Impact'!H:H, ROUNDUP(ROWS('Rate Change Impact'!$2:676)/36,0))</f>
        <v>105291985</v>
      </c>
      <c r="J640" s="95" cm="1">
        <f t="array" ref="J640">INDEX('Rate Change Impact'!I:I, ROUNDUP(ROWS('Rate Change Impact'!$2:676)/36,0))</f>
        <v>0.199448969766612</v>
      </c>
      <c r="K640" s="93">
        <f t="shared" si="115"/>
        <v>45900</v>
      </c>
      <c r="L640" s="94">
        <f t="shared" ca="1" si="116"/>
        <v>27</v>
      </c>
      <c r="M640" s="93">
        <f t="shared" ca="1" si="117"/>
        <v>46082</v>
      </c>
      <c r="N640">
        <f t="shared" ca="1" si="123"/>
        <v>2026</v>
      </c>
      <c r="O640">
        <f t="shared" ca="1" si="120"/>
        <v>3</v>
      </c>
      <c r="P640" s="74">
        <f t="shared" si="121"/>
        <v>8774332.083333334</v>
      </c>
      <c r="Q640" s="74">
        <f t="shared" si="122"/>
        <v>4387166.041666667</v>
      </c>
      <c r="R640">
        <f t="shared" ca="1" si="118"/>
        <v>0</v>
      </c>
      <c r="S640">
        <f t="shared" ca="1" si="124"/>
        <v>0</v>
      </c>
      <c r="T640">
        <f t="shared" ca="1" si="119"/>
        <v>12</v>
      </c>
      <c r="U640" s="73">
        <f t="shared" ca="1" si="125"/>
        <v>0</v>
      </c>
    </row>
    <row r="641" spans="1:21" x14ac:dyDescent="0.25">
      <c r="A641" s="106" t="str">
        <f t="shared" ca="1" si="114"/>
        <v>General_All Other_2026_4</v>
      </c>
      <c r="B641" cm="1">
        <f t="array" ref="B641">INDEX('Rate Change Impact'!A:A, ROUNDUP(ROWS('Rate Change Impact'!$2:677)/36,0))</f>
        <v>18</v>
      </c>
      <c r="C641" t="str" cm="1">
        <f t="array" ref="C641">INDEX('Rate Change Impact'!B:B, ROUNDUP(ROWS('Rate Change Impact'!$2:677)/36,0))</f>
        <v>General</v>
      </c>
      <c r="D641" t="str" cm="1">
        <f t="array" ref="D641">INDEX('Rate Change Impact'!C:C, ROUNDUP(ROWS('Rate Change Impact'!$2:677)/36,0))</f>
        <v>All Other</v>
      </c>
      <c r="E641" t="str" cm="1">
        <f t="array" ref="E641">INDEX('Rate Change Impact'!D:D, ROUNDUP(ROWS('Rate Change Impact'!$2:677)/36,0))</f>
        <v>CA</v>
      </c>
      <c r="F641" s="107" cm="1">
        <f t="array" ref="F641">INDEX('Rate Change Impact'!E:E, ROUNDUP(ROWS('Rate Change Impact'!$2:677)/36,0))</f>
        <v>45536</v>
      </c>
      <c r="G641" s="81" cm="1">
        <f t="array" ref="G641">INDEX('Rate Change Impact'!F:F, ROUNDUP(ROWS('Rate Change Impact'!$2:677)/36,0))</f>
        <v>527914409</v>
      </c>
      <c r="H641" s="81" cm="1">
        <f t="array" ref="H641">INDEX('Rate Change Impact'!G:G, ROUNDUP(ROWS('Rate Change Impact'!$2:677)/36,0))</f>
        <v>633206394</v>
      </c>
      <c r="I641" s="81" cm="1">
        <f t="array" ref="I641">INDEX('Rate Change Impact'!H:H, ROUNDUP(ROWS('Rate Change Impact'!$2:677)/36,0))</f>
        <v>105291985</v>
      </c>
      <c r="J641" s="95" cm="1">
        <f t="array" ref="J641">INDEX('Rate Change Impact'!I:I, ROUNDUP(ROWS('Rate Change Impact'!$2:677)/36,0))</f>
        <v>0.199448969766612</v>
      </c>
      <c r="K641" s="93">
        <f t="shared" si="115"/>
        <v>45900</v>
      </c>
      <c r="L641" s="94">
        <f t="shared" ca="1" si="116"/>
        <v>28</v>
      </c>
      <c r="M641" s="93">
        <f t="shared" ca="1" si="117"/>
        <v>46113</v>
      </c>
      <c r="N641">
        <f t="shared" ca="1" si="123"/>
        <v>2026</v>
      </c>
      <c r="O641">
        <f t="shared" ca="1" si="120"/>
        <v>4</v>
      </c>
      <c r="P641" s="74">
        <f t="shared" si="121"/>
        <v>8774332.083333334</v>
      </c>
      <c r="Q641" s="74">
        <f t="shared" si="122"/>
        <v>4387166.041666667</v>
      </c>
      <c r="R641">
        <f t="shared" ca="1" si="118"/>
        <v>0</v>
      </c>
      <c r="S641">
        <f t="shared" ca="1" si="124"/>
        <v>0</v>
      </c>
      <c r="T641">
        <f t="shared" ca="1" si="119"/>
        <v>12</v>
      </c>
      <c r="U641" s="73">
        <f t="shared" ca="1" si="125"/>
        <v>0</v>
      </c>
    </row>
    <row r="642" spans="1:21" x14ac:dyDescent="0.25">
      <c r="A642" s="106" t="str">
        <f t="shared" ref="A642:A705" ca="1" si="126">C642&amp;"_"&amp;D642&amp;"_"&amp;N642&amp;"_"&amp;O642</f>
        <v>General_All Other_2026_5</v>
      </c>
      <c r="B642" cm="1">
        <f t="array" ref="B642">INDEX('Rate Change Impact'!A:A, ROUNDUP(ROWS('Rate Change Impact'!$2:678)/36,0))</f>
        <v>18</v>
      </c>
      <c r="C642" t="str" cm="1">
        <f t="array" ref="C642">INDEX('Rate Change Impact'!B:B, ROUNDUP(ROWS('Rate Change Impact'!$2:678)/36,0))</f>
        <v>General</v>
      </c>
      <c r="D642" t="str" cm="1">
        <f t="array" ref="D642">INDEX('Rate Change Impact'!C:C, ROUNDUP(ROWS('Rate Change Impact'!$2:678)/36,0))</f>
        <v>All Other</v>
      </c>
      <c r="E642" t="str" cm="1">
        <f t="array" ref="E642">INDEX('Rate Change Impact'!D:D, ROUNDUP(ROWS('Rate Change Impact'!$2:678)/36,0))</f>
        <v>CA</v>
      </c>
      <c r="F642" s="107" cm="1">
        <f t="array" ref="F642">INDEX('Rate Change Impact'!E:E, ROUNDUP(ROWS('Rate Change Impact'!$2:678)/36,0))</f>
        <v>45536</v>
      </c>
      <c r="G642" s="81" cm="1">
        <f t="array" ref="G642">INDEX('Rate Change Impact'!F:F, ROUNDUP(ROWS('Rate Change Impact'!$2:678)/36,0))</f>
        <v>527914409</v>
      </c>
      <c r="H642" s="81" cm="1">
        <f t="array" ref="H642">INDEX('Rate Change Impact'!G:G, ROUNDUP(ROWS('Rate Change Impact'!$2:678)/36,0))</f>
        <v>633206394</v>
      </c>
      <c r="I642" s="81" cm="1">
        <f t="array" ref="I642">INDEX('Rate Change Impact'!H:H, ROUNDUP(ROWS('Rate Change Impact'!$2:678)/36,0))</f>
        <v>105291985</v>
      </c>
      <c r="J642" s="95" cm="1">
        <f t="array" ref="J642">INDEX('Rate Change Impact'!I:I, ROUNDUP(ROWS('Rate Change Impact'!$2:678)/36,0))</f>
        <v>0.199448969766612</v>
      </c>
      <c r="K642" s="93">
        <f t="shared" ref="K642:K705" si="127">DATE(YEAR(F642)+1,MONTH(F642),DAY(F642)-1)</f>
        <v>45900</v>
      </c>
      <c r="L642" s="94">
        <f t="shared" ref="L642:L705" ca="1" si="128">IF(B642=OFFSET(B642,-1,0),L641+1,1)</f>
        <v>29</v>
      </c>
      <c r="M642" s="93">
        <f t="shared" ref="M642:M705" ca="1" si="129">DATE(YEAR(F642),L642,1)</f>
        <v>46143</v>
      </c>
      <c r="N642">
        <f t="shared" ca="1" si="123"/>
        <v>2026</v>
      </c>
      <c r="O642">
        <f t="shared" ca="1" si="120"/>
        <v>5</v>
      </c>
      <c r="P642" s="74">
        <f t="shared" si="121"/>
        <v>8774332.083333334</v>
      </c>
      <c r="Q642" s="74">
        <f t="shared" si="122"/>
        <v>4387166.041666667</v>
      </c>
      <c r="R642">
        <f t="shared" ref="R642:R705" ca="1" si="130">IF(AND(N642*100+O642&gt;=YEAR(F642)*100+MONTH(F642),N642*100+O642&lt;=YEAR(K642)*100+ MONTH(K642)),1,0)</f>
        <v>0</v>
      </c>
      <c r="S642">
        <f t="shared" ca="1" si="124"/>
        <v>0</v>
      </c>
      <c r="T642">
        <f t="shared" ref="T642:T705" ca="1" si="131">SUMIF($B$2:$B$1181,B642,$R$2:$R$1181)</f>
        <v>12</v>
      </c>
      <c r="U642" s="73">
        <f t="shared" ca="1" si="125"/>
        <v>0</v>
      </c>
    </row>
    <row r="643" spans="1:21" x14ac:dyDescent="0.25">
      <c r="A643" s="106" t="str">
        <f t="shared" ca="1" si="126"/>
        <v>General_All Other_2026_6</v>
      </c>
      <c r="B643" cm="1">
        <f t="array" ref="B643">INDEX('Rate Change Impact'!A:A, ROUNDUP(ROWS('Rate Change Impact'!$2:679)/36,0))</f>
        <v>18</v>
      </c>
      <c r="C643" t="str" cm="1">
        <f t="array" ref="C643">INDEX('Rate Change Impact'!B:B, ROUNDUP(ROWS('Rate Change Impact'!$2:679)/36,0))</f>
        <v>General</v>
      </c>
      <c r="D643" t="str" cm="1">
        <f t="array" ref="D643">INDEX('Rate Change Impact'!C:C, ROUNDUP(ROWS('Rate Change Impact'!$2:679)/36,0))</f>
        <v>All Other</v>
      </c>
      <c r="E643" t="str" cm="1">
        <f t="array" ref="E643">INDEX('Rate Change Impact'!D:D, ROUNDUP(ROWS('Rate Change Impact'!$2:679)/36,0))</f>
        <v>CA</v>
      </c>
      <c r="F643" s="107" cm="1">
        <f t="array" ref="F643">INDEX('Rate Change Impact'!E:E, ROUNDUP(ROWS('Rate Change Impact'!$2:679)/36,0))</f>
        <v>45536</v>
      </c>
      <c r="G643" s="81" cm="1">
        <f t="array" ref="G643">INDEX('Rate Change Impact'!F:F, ROUNDUP(ROWS('Rate Change Impact'!$2:679)/36,0))</f>
        <v>527914409</v>
      </c>
      <c r="H643" s="81" cm="1">
        <f t="array" ref="H643">INDEX('Rate Change Impact'!G:G, ROUNDUP(ROWS('Rate Change Impact'!$2:679)/36,0))</f>
        <v>633206394</v>
      </c>
      <c r="I643" s="81" cm="1">
        <f t="array" ref="I643">INDEX('Rate Change Impact'!H:H, ROUNDUP(ROWS('Rate Change Impact'!$2:679)/36,0))</f>
        <v>105291985</v>
      </c>
      <c r="J643" s="95" cm="1">
        <f t="array" ref="J643">INDEX('Rate Change Impact'!I:I, ROUNDUP(ROWS('Rate Change Impact'!$2:679)/36,0))</f>
        <v>0.199448969766612</v>
      </c>
      <c r="K643" s="93">
        <f t="shared" si="127"/>
        <v>45900</v>
      </c>
      <c r="L643" s="94">
        <f t="shared" ca="1" si="128"/>
        <v>30</v>
      </c>
      <c r="M643" s="93">
        <f t="shared" ca="1" si="129"/>
        <v>46174</v>
      </c>
      <c r="N643">
        <f t="shared" ca="1" si="123"/>
        <v>2026</v>
      </c>
      <c r="O643">
        <f t="shared" ca="1" si="120"/>
        <v>6</v>
      </c>
      <c r="P643" s="74">
        <f t="shared" si="121"/>
        <v>8774332.083333334</v>
      </c>
      <c r="Q643" s="74">
        <f t="shared" si="122"/>
        <v>4387166.041666667</v>
      </c>
      <c r="R643">
        <f t="shared" ca="1" si="130"/>
        <v>0</v>
      </c>
      <c r="S643">
        <f t="shared" ca="1" si="124"/>
        <v>0</v>
      </c>
      <c r="T643">
        <f t="shared" ca="1" si="131"/>
        <v>12</v>
      </c>
      <c r="U643" s="73">
        <f t="shared" ca="1" si="125"/>
        <v>0</v>
      </c>
    </row>
    <row r="644" spans="1:21" x14ac:dyDescent="0.25">
      <c r="A644" s="106" t="str">
        <f t="shared" ca="1" si="126"/>
        <v>General_All Other_2026_7</v>
      </c>
      <c r="B644" cm="1">
        <f t="array" ref="B644">INDEX('Rate Change Impact'!A:A, ROUNDUP(ROWS('Rate Change Impact'!$2:680)/36,0))</f>
        <v>18</v>
      </c>
      <c r="C644" t="str" cm="1">
        <f t="array" ref="C644">INDEX('Rate Change Impact'!B:B, ROUNDUP(ROWS('Rate Change Impact'!$2:680)/36,0))</f>
        <v>General</v>
      </c>
      <c r="D644" t="str" cm="1">
        <f t="array" ref="D644">INDEX('Rate Change Impact'!C:C, ROUNDUP(ROWS('Rate Change Impact'!$2:680)/36,0))</f>
        <v>All Other</v>
      </c>
      <c r="E644" t="str" cm="1">
        <f t="array" ref="E644">INDEX('Rate Change Impact'!D:D, ROUNDUP(ROWS('Rate Change Impact'!$2:680)/36,0))</f>
        <v>CA</v>
      </c>
      <c r="F644" s="107" cm="1">
        <f t="array" ref="F644">INDEX('Rate Change Impact'!E:E, ROUNDUP(ROWS('Rate Change Impact'!$2:680)/36,0))</f>
        <v>45536</v>
      </c>
      <c r="G644" s="81" cm="1">
        <f t="array" ref="G644">INDEX('Rate Change Impact'!F:F, ROUNDUP(ROWS('Rate Change Impact'!$2:680)/36,0))</f>
        <v>527914409</v>
      </c>
      <c r="H644" s="81" cm="1">
        <f t="array" ref="H644">INDEX('Rate Change Impact'!G:G, ROUNDUP(ROWS('Rate Change Impact'!$2:680)/36,0))</f>
        <v>633206394</v>
      </c>
      <c r="I644" s="81" cm="1">
        <f t="array" ref="I644">INDEX('Rate Change Impact'!H:H, ROUNDUP(ROWS('Rate Change Impact'!$2:680)/36,0))</f>
        <v>105291985</v>
      </c>
      <c r="J644" s="95" cm="1">
        <f t="array" ref="J644">INDEX('Rate Change Impact'!I:I, ROUNDUP(ROWS('Rate Change Impact'!$2:680)/36,0))</f>
        <v>0.199448969766612</v>
      </c>
      <c r="K644" s="93">
        <f t="shared" si="127"/>
        <v>45900</v>
      </c>
      <c r="L644" s="94">
        <f t="shared" ca="1" si="128"/>
        <v>31</v>
      </c>
      <c r="M644" s="93">
        <f t="shared" ca="1" si="129"/>
        <v>46204</v>
      </c>
      <c r="N644">
        <f t="shared" ca="1" si="123"/>
        <v>2026</v>
      </c>
      <c r="O644">
        <f t="shared" ca="1" si="120"/>
        <v>7</v>
      </c>
      <c r="P644" s="74">
        <f t="shared" si="121"/>
        <v>8774332.083333334</v>
      </c>
      <c r="Q644" s="74">
        <f t="shared" si="122"/>
        <v>4387166.041666667</v>
      </c>
      <c r="R644">
        <f t="shared" ca="1" si="130"/>
        <v>0</v>
      </c>
      <c r="S644">
        <f t="shared" ca="1" si="124"/>
        <v>0</v>
      </c>
      <c r="T644">
        <f t="shared" ca="1" si="131"/>
        <v>12</v>
      </c>
      <c r="U644" s="73">
        <f t="shared" ca="1" si="125"/>
        <v>0</v>
      </c>
    </row>
    <row r="645" spans="1:21" x14ac:dyDescent="0.25">
      <c r="A645" s="106" t="str">
        <f t="shared" ca="1" si="126"/>
        <v>General_All Other_2026_8</v>
      </c>
      <c r="B645" cm="1">
        <f t="array" ref="B645">INDEX('Rate Change Impact'!A:A, ROUNDUP(ROWS('Rate Change Impact'!$2:681)/36,0))</f>
        <v>18</v>
      </c>
      <c r="C645" t="str" cm="1">
        <f t="array" ref="C645">INDEX('Rate Change Impact'!B:B, ROUNDUP(ROWS('Rate Change Impact'!$2:681)/36,0))</f>
        <v>General</v>
      </c>
      <c r="D645" t="str" cm="1">
        <f t="array" ref="D645">INDEX('Rate Change Impact'!C:C, ROUNDUP(ROWS('Rate Change Impact'!$2:681)/36,0))</f>
        <v>All Other</v>
      </c>
      <c r="E645" t="str" cm="1">
        <f t="array" ref="E645">INDEX('Rate Change Impact'!D:D, ROUNDUP(ROWS('Rate Change Impact'!$2:681)/36,0))</f>
        <v>CA</v>
      </c>
      <c r="F645" s="107" cm="1">
        <f t="array" ref="F645">INDEX('Rate Change Impact'!E:E, ROUNDUP(ROWS('Rate Change Impact'!$2:681)/36,0))</f>
        <v>45536</v>
      </c>
      <c r="G645" s="81" cm="1">
        <f t="array" ref="G645">INDEX('Rate Change Impact'!F:F, ROUNDUP(ROWS('Rate Change Impact'!$2:681)/36,0))</f>
        <v>527914409</v>
      </c>
      <c r="H645" s="81" cm="1">
        <f t="array" ref="H645">INDEX('Rate Change Impact'!G:G, ROUNDUP(ROWS('Rate Change Impact'!$2:681)/36,0))</f>
        <v>633206394</v>
      </c>
      <c r="I645" s="81" cm="1">
        <f t="array" ref="I645">INDEX('Rate Change Impact'!H:H, ROUNDUP(ROWS('Rate Change Impact'!$2:681)/36,0))</f>
        <v>105291985</v>
      </c>
      <c r="J645" s="95" cm="1">
        <f t="array" ref="J645">INDEX('Rate Change Impact'!I:I, ROUNDUP(ROWS('Rate Change Impact'!$2:681)/36,0))</f>
        <v>0.199448969766612</v>
      </c>
      <c r="K645" s="93">
        <f t="shared" si="127"/>
        <v>45900</v>
      </c>
      <c r="L645" s="94">
        <f t="shared" ca="1" si="128"/>
        <v>32</v>
      </c>
      <c r="M645" s="93">
        <f t="shared" ca="1" si="129"/>
        <v>46235</v>
      </c>
      <c r="N645">
        <f t="shared" ca="1" si="123"/>
        <v>2026</v>
      </c>
      <c r="O645">
        <f t="shared" ca="1" si="120"/>
        <v>8</v>
      </c>
      <c r="P645" s="74">
        <f t="shared" si="121"/>
        <v>8774332.083333334</v>
      </c>
      <c r="Q645" s="74">
        <f t="shared" si="122"/>
        <v>4387166.041666667</v>
      </c>
      <c r="R645">
        <f t="shared" ca="1" si="130"/>
        <v>0</v>
      </c>
      <c r="S645">
        <f t="shared" ca="1" si="124"/>
        <v>0</v>
      </c>
      <c r="T645">
        <f t="shared" ca="1" si="131"/>
        <v>12</v>
      </c>
      <c r="U645" s="73">
        <f t="shared" ca="1" si="125"/>
        <v>0</v>
      </c>
    </row>
    <row r="646" spans="1:21" x14ac:dyDescent="0.25">
      <c r="A646" s="106" t="str">
        <f t="shared" ca="1" si="126"/>
        <v>General_All Other_2026_9</v>
      </c>
      <c r="B646" cm="1">
        <f t="array" ref="B646">INDEX('Rate Change Impact'!A:A, ROUNDUP(ROWS('Rate Change Impact'!$2:682)/36,0))</f>
        <v>18</v>
      </c>
      <c r="C646" t="str" cm="1">
        <f t="array" ref="C646">INDEX('Rate Change Impact'!B:B, ROUNDUP(ROWS('Rate Change Impact'!$2:682)/36,0))</f>
        <v>General</v>
      </c>
      <c r="D646" t="str" cm="1">
        <f t="array" ref="D646">INDEX('Rate Change Impact'!C:C, ROUNDUP(ROWS('Rate Change Impact'!$2:682)/36,0))</f>
        <v>All Other</v>
      </c>
      <c r="E646" t="str" cm="1">
        <f t="array" ref="E646">INDEX('Rate Change Impact'!D:D, ROUNDUP(ROWS('Rate Change Impact'!$2:682)/36,0))</f>
        <v>CA</v>
      </c>
      <c r="F646" s="107" cm="1">
        <f t="array" ref="F646">INDEX('Rate Change Impact'!E:E, ROUNDUP(ROWS('Rate Change Impact'!$2:682)/36,0))</f>
        <v>45536</v>
      </c>
      <c r="G646" s="81" cm="1">
        <f t="array" ref="G646">INDEX('Rate Change Impact'!F:F, ROUNDUP(ROWS('Rate Change Impact'!$2:682)/36,0))</f>
        <v>527914409</v>
      </c>
      <c r="H646" s="81" cm="1">
        <f t="array" ref="H646">INDEX('Rate Change Impact'!G:G, ROUNDUP(ROWS('Rate Change Impact'!$2:682)/36,0))</f>
        <v>633206394</v>
      </c>
      <c r="I646" s="81" cm="1">
        <f t="array" ref="I646">INDEX('Rate Change Impact'!H:H, ROUNDUP(ROWS('Rate Change Impact'!$2:682)/36,0))</f>
        <v>105291985</v>
      </c>
      <c r="J646" s="95" cm="1">
        <f t="array" ref="J646">INDEX('Rate Change Impact'!I:I, ROUNDUP(ROWS('Rate Change Impact'!$2:682)/36,0))</f>
        <v>0.199448969766612</v>
      </c>
      <c r="K646" s="93">
        <f t="shared" si="127"/>
        <v>45900</v>
      </c>
      <c r="L646" s="94">
        <f t="shared" ca="1" si="128"/>
        <v>33</v>
      </c>
      <c r="M646" s="93">
        <f t="shared" ca="1" si="129"/>
        <v>46266</v>
      </c>
      <c r="N646">
        <f t="shared" ca="1" si="123"/>
        <v>2026</v>
      </c>
      <c r="O646">
        <f t="shared" ca="1" si="120"/>
        <v>9</v>
      </c>
      <c r="P646" s="74">
        <f t="shared" si="121"/>
        <v>8774332.083333334</v>
      </c>
      <c r="Q646" s="74">
        <f t="shared" si="122"/>
        <v>4387166.041666667</v>
      </c>
      <c r="R646">
        <f t="shared" ca="1" si="130"/>
        <v>0</v>
      </c>
      <c r="S646">
        <f t="shared" ca="1" si="124"/>
        <v>0</v>
      </c>
      <c r="T646">
        <f t="shared" ca="1" si="131"/>
        <v>12</v>
      </c>
      <c r="U646" s="73">
        <f t="shared" ca="1" si="125"/>
        <v>0</v>
      </c>
    </row>
    <row r="647" spans="1:21" x14ac:dyDescent="0.25">
      <c r="A647" s="106" t="str">
        <f t="shared" ca="1" si="126"/>
        <v>General_All Other_2026_10</v>
      </c>
      <c r="B647" cm="1">
        <f t="array" ref="B647">INDEX('Rate Change Impact'!A:A, ROUNDUP(ROWS('Rate Change Impact'!$2:683)/36,0))</f>
        <v>18</v>
      </c>
      <c r="C647" t="str" cm="1">
        <f t="array" ref="C647">INDEX('Rate Change Impact'!B:B, ROUNDUP(ROWS('Rate Change Impact'!$2:683)/36,0))</f>
        <v>General</v>
      </c>
      <c r="D647" t="str" cm="1">
        <f t="array" ref="D647">INDEX('Rate Change Impact'!C:C, ROUNDUP(ROWS('Rate Change Impact'!$2:683)/36,0))</f>
        <v>All Other</v>
      </c>
      <c r="E647" t="str" cm="1">
        <f t="array" ref="E647">INDEX('Rate Change Impact'!D:D, ROUNDUP(ROWS('Rate Change Impact'!$2:683)/36,0))</f>
        <v>CA</v>
      </c>
      <c r="F647" s="107" cm="1">
        <f t="array" ref="F647">INDEX('Rate Change Impact'!E:E, ROUNDUP(ROWS('Rate Change Impact'!$2:683)/36,0))</f>
        <v>45536</v>
      </c>
      <c r="G647" s="81" cm="1">
        <f t="array" ref="G647">INDEX('Rate Change Impact'!F:F, ROUNDUP(ROWS('Rate Change Impact'!$2:683)/36,0))</f>
        <v>527914409</v>
      </c>
      <c r="H647" s="81" cm="1">
        <f t="array" ref="H647">INDEX('Rate Change Impact'!G:G, ROUNDUP(ROWS('Rate Change Impact'!$2:683)/36,0))</f>
        <v>633206394</v>
      </c>
      <c r="I647" s="81" cm="1">
        <f t="array" ref="I647">INDEX('Rate Change Impact'!H:H, ROUNDUP(ROWS('Rate Change Impact'!$2:683)/36,0))</f>
        <v>105291985</v>
      </c>
      <c r="J647" s="95" cm="1">
        <f t="array" ref="J647">INDEX('Rate Change Impact'!I:I, ROUNDUP(ROWS('Rate Change Impact'!$2:683)/36,0))</f>
        <v>0.199448969766612</v>
      </c>
      <c r="K647" s="93">
        <f t="shared" si="127"/>
        <v>45900</v>
      </c>
      <c r="L647" s="94">
        <f t="shared" ca="1" si="128"/>
        <v>34</v>
      </c>
      <c r="M647" s="93">
        <f t="shared" ca="1" si="129"/>
        <v>46296</v>
      </c>
      <c r="N647">
        <f t="shared" ca="1" si="123"/>
        <v>2026</v>
      </c>
      <c r="O647">
        <f t="shared" ca="1" si="120"/>
        <v>10</v>
      </c>
      <c r="P647" s="74">
        <f t="shared" si="121"/>
        <v>8774332.083333334</v>
      </c>
      <c r="Q647" s="74">
        <f t="shared" si="122"/>
        <v>4387166.041666667</v>
      </c>
      <c r="R647">
        <f t="shared" ca="1" si="130"/>
        <v>0</v>
      </c>
      <c r="S647">
        <f t="shared" ca="1" si="124"/>
        <v>0</v>
      </c>
      <c r="T647">
        <f t="shared" ca="1" si="131"/>
        <v>12</v>
      </c>
      <c r="U647" s="73">
        <f t="shared" ca="1" si="125"/>
        <v>0</v>
      </c>
    </row>
    <row r="648" spans="1:21" x14ac:dyDescent="0.25">
      <c r="A648" s="106" t="str">
        <f t="shared" ca="1" si="126"/>
        <v>General_All Other_2026_11</v>
      </c>
      <c r="B648" cm="1">
        <f t="array" ref="B648">INDEX('Rate Change Impact'!A:A, ROUNDUP(ROWS('Rate Change Impact'!$2:684)/36,0))</f>
        <v>18</v>
      </c>
      <c r="C648" t="str" cm="1">
        <f t="array" ref="C648">INDEX('Rate Change Impact'!B:B, ROUNDUP(ROWS('Rate Change Impact'!$2:684)/36,0))</f>
        <v>General</v>
      </c>
      <c r="D648" t="str" cm="1">
        <f t="array" ref="D648">INDEX('Rate Change Impact'!C:C, ROUNDUP(ROWS('Rate Change Impact'!$2:684)/36,0))</f>
        <v>All Other</v>
      </c>
      <c r="E648" t="str" cm="1">
        <f t="array" ref="E648">INDEX('Rate Change Impact'!D:D, ROUNDUP(ROWS('Rate Change Impact'!$2:684)/36,0))</f>
        <v>CA</v>
      </c>
      <c r="F648" s="107" cm="1">
        <f t="array" ref="F648">INDEX('Rate Change Impact'!E:E, ROUNDUP(ROWS('Rate Change Impact'!$2:684)/36,0))</f>
        <v>45536</v>
      </c>
      <c r="G648" s="81" cm="1">
        <f t="array" ref="G648">INDEX('Rate Change Impact'!F:F, ROUNDUP(ROWS('Rate Change Impact'!$2:684)/36,0))</f>
        <v>527914409</v>
      </c>
      <c r="H648" s="81" cm="1">
        <f t="array" ref="H648">INDEX('Rate Change Impact'!G:G, ROUNDUP(ROWS('Rate Change Impact'!$2:684)/36,0))</f>
        <v>633206394</v>
      </c>
      <c r="I648" s="81" cm="1">
        <f t="array" ref="I648">INDEX('Rate Change Impact'!H:H, ROUNDUP(ROWS('Rate Change Impact'!$2:684)/36,0))</f>
        <v>105291985</v>
      </c>
      <c r="J648" s="95" cm="1">
        <f t="array" ref="J648">INDEX('Rate Change Impact'!I:I, ROUNDUP(ROWS('Rate Change Impact'!$2:684)/36,0))</f>
        <v>0.199448969766612</v>
      </c>
      <c r="K648" s="93">
        <f t="shared" si="127"/>
        <v>45900</v>
      </c>
      <c r="L648" s="94">
        <f t="shared" ca="1" si="128"/>
        <v>35</v>
      </c>
      <c r="M648" s="93">
        <f t="shared" ca="1" si="129"/>
        <v>46327</v>
      </c>
      <c r="N648">
        <f t="shared" ca="1" si="123"/>
        <v>2026</v>
      </c>
      <c r="O648">
        <f t="shared" ca="1" si="120"/>
        <v>11</v>
      </c>
      <c r="P648" s="74">
        <f t="shared" si="121"/>
        <v>8774332.083333334</v>
      </c>
      <c r="Q648" s="74">
        <f t="shared" si="122"/>
        <v>4387166.041666667</v>
      </c>
      <c r="R648">
        <f t="shared" ca="1" si="130"/>
        <v>0</v>
      </c>
      <c r="S648">
        <f t="shared" ca="1" si="124"/>
        <v>0</v>
      </c>
      <c r="T648">
        <f t="shared" ca="1" si="131"/>
        <v>12</v>
      </c>
      <c r="U648" s="73">
        <f t="shared" ca="1" si="125"/>
        <v>0</v>
      </c>
    </row>
    <row r="649" spans="1:21" x14ac:dyDescent="0.25">
      <c r="A649" s="106" t="str">
        <f t="shared" ca="1" si="126"/>
        <v>General_All Other_2026_12</v>
      </c>
      <c r="B649" cm="1">
        <f t="array" ref="B649">INDEX('Rate Change Impact'!A:A, ROUNDUP(ROWS('Rate Change Impact'!$2:685)/36,0))</f>
        <v>18</v>
      </c>
      <c r="C649" t="str" cm="1">
        <f t="array" ref="C649">INDEX('Rate Change Impact'!B:B, ROUNDUP(ROWS('Rate Change Impact'!$2:685)/36,0))</f>
        <v>General</v>
      </c>
      <c r="D649" t="str" cm="1">
        <f t="array" ref="D649">INDEX('Rate Change Impact'!C:C, ROUNDUP(ROWS('Rate Change Impact'!$2:685)/36,0))</f>
        <v>All Other</v>
      </c>
      <c r="E649" t="str" cm="1">
        <f t="array" ref="E649">INDEX('Rate Change Impact'!D:D, ROUNDUP(ROWS('Rate Change Impact'!$2:685)/36,0))</f>
        <v>CA</v>
      </c>
      <c r="F649" s="107" cm="1">
        <f t="array" ref="F649">INDEX('Rate Change Impact'!E:E, ROUNDUP(ROWS('Rate Change Impact'!$2:685)/36,0))</f>
        <v>45536</v>
      </c>
      <c r="G649" s="81" cm="1">
        <f t="array" ref="G649">INDEX('Rate Change Impact'!F:F, ROUNDUP(ROWS('Rate Change Impact'!$2:685)/36,0))</f>
        <v>527914409</v>
      </c>
      <c r="H649" s="81" cm="1">
        <f t="array" ref="H649">INDEX('Rate Change Impact'!G:G, ROUNDUP(ROWS('Rate Change Impact'!$2:685)/36,0))</f>
        <v>633206394</v>
      </c>
      <c r="I649" s="81" cm="1">
        <f t="array" ref="I649">INDEX('Rate Change Impact'!H:H, ROUNDUP(ROWS('Rate Change Impact'!$2:685)/36,0))</f>
        <v>105291985</v>
      </c>
      <c r="J649" s="95" cm="1">
        <f t="array" ref="J649">INDEX('Rate Change Impact'!I:I, ROUNDUP(ROWS('Rate Change Impact'!$2:685)/36,0))</f>
        <v>0.199448969766612</v>
      </c>
      <c r="K649" s="93">
        <f t="shared" si="127"/>
        <v>45900</v>
      </c>
      <c r="L649" s="94">
        <f t="shared" ca="1" si="128"/>
        <v>36</v>
      </c>
      <c r="M649" s="93">
        <f t="shared" ca="1" si="129"/>
        <v>46357</v>
      </c>
      <c r="N649">
        <f t="shared" ca="1" si="123"/>
        <v>2026</v>
      </c>
      <c r="O649">
        <f t="shared" ca="1" si="120"/>
        <v>12</v>
      </c>
      <c r="P649" s="74">
        <f t="shared" si="121"/>
        <v>8774332.083333334</v>
      </c>
      <c r="Q649" s="74">
        <f t="shared" si="122"/>
        <v>4387166.041666667</v>
      </c>
      <c r="R649">
        <f t="shared" ca="1" si="130"/>
        <v>0</v>
      </c>
      <c r="S649">
        <f t="shared" ca="1" si="124"/>
        <v>0</v>
      </c>
      <c r="T649">
        <f t="shared" ca="1" si="131"/>
        <v>12</v>
      </c>
      <c r="U649" s="73">
        <f t="shared" ca="1" si="125"/>
        <v>0</v>
      </c>
    </row>
    <row r="650" spans="1:21" x14ac:dyDescent="0.25">
      <c r="A650" s="106" t="str">
        <f t="shared" ca="1" si="126"/>
        <v>General_All Other_2024_1</v>
      </c>
      <c r="B650" cm="1">
        <f t="array" ref="B650">INDEX('Rate Change Impact'!A:A, ROUNDUP(ROWS('Rate Change Impact'!$2:686)/36,0))</f>
        <v>19</v>
      </c>
      <c r="C650" t="str" cm="1">
        <f t="array" ref="C650">INDEX('Rate Change Impact'!B:B, ROUNDUP(ROWS('Rate Change Impact'!$2:686)/36,0))</f>
        <v>General</v>
      </c>
      <c r="D650" t="str" cm="1">
        <f t="array" ref="D650">INDEX('Rate Change Impact'!C:C, ROUNDUP(ROWS('Rate Change Impact'!$2:686)/36,0))</f>
        <v>All Other</v>
      </c>
      <c r="E650" t="str" cm="1">
        <f t="array" ref="E650">INDEX('Rate Change Impact'!D:D, ROUNDUP(ROWS('Rate Change Impact'!$2:686)/36,0))</f>
        <v>CA</v>
      </c>
      <c r="F650" s="107" cm="1">
        <f t="array" ref="F650">INDEX('Rate Change Impact'!E:E, ROUNDUP(ROWS('Rate Change Impact'!$2:686)/36,0))</f>
        <v>45580</v>
      </c>
      <c r="G650" s="81" cm="1">
        <f t="array" ref="G650">INDEX('Rate Change Impact'!F:F, ROUNDUP(ROWS('Rate Change Impact'!$2:686)/36,0))</f>
        <v>388332704</v>
      </c>
      <c r="H650" s="81" cm="1">
        <f t="array" ref="H650">INDEX('Rate Change Impact'!G:G, ROUNDUP(ROWS('Rate Change Impact'!$2:686)/36,0))</f>
        <v>389265132</v>
      </c>
      <c r="I650" s="81" cm="1">
        <f t="array" ref="I650">INDEX('Rate Change Impact'!H:H, ROUNDUP(ROWS('Rate Change Impact'!$2:686)/36,0))</f>
        <v>932428</v>
      </c>
      <c r="J650" s="95" cm="1">
        <f t="array" ref="J650">INDEX('Rate Change Impact'!I:I, ROUNDUP(ROWS('Rate Change Impact'!$2:686)/36,0))</f>
        <v>2.4011060371571498E-3</v>
      </c>
      <c r="K650" s="93">
        <f t="shared" si="127"/>
        <v>45944</v>
      </c>
      <c r="L650" s="94">
        <f t="shared" ca="1" si="128"/>
        <v>1</v>
      </c>
      <c r="M650" s="93">
        <f t="shared" ca="1" si="129"/>
        <v>45292</v>
      </c>
      <c r="N650">
        <f t="shared" ca="1" si="123"/>
        <v>2024</v>
      </c>
      <c r="O650">
        <f t="shared" ca="1" si="120"/>
        <v>1</v>
      </c>
      <c r="P650" s="74">
        <f t="shared" si="121"/>
        <v>77702.333333333328</v>
      </c>
      <c r="Q650" s="74">
        <f t="shared" si="122"/>
        <v>38851.166666666664</v>
      </c>
      <c r="R650">
        <f t="shared" ca="1" si="130"/>
        <v>0</v>
      </c>
      <c r="S650">
        <f t="shared" ca="1" si="124"/>
        <v>0</v>
      </c>
      <c r="T650">
        <f t="shared" ca="1" si="131"/>
        <v>13</v>
      </c>
      <c r="U650" s="73">
        <f t="shared" ca="1" si="125"/>
        <v>0</v>
      </c>
    </row>
    <row r="651" spans="1:21" x14ac:dyDescent="0.25">
      <c r="A651" s="106" t="str">
        <f t="shared" ca="1" si="126"/>
        <v>General_All Other_2024_2</v>
      </c>
      <c r="B651" cm="1">
        <f t="array" ref="B651">INDEX('Rate Change Impact'!A:A, ROUNDUP(ROWS('Rate Change Impact'!$2:687)/36,0))</f>
        <v>19</v>
      </c>
      <c r="C651" t="str" cm="1">
        <f t="array" ref="C651">INDEX('Rate Change Impact'!B:B, ROUNDUP(ROWS('Rate Change Impact'!$2:687)/36,0))</f>
        <v>General</v>
      </c>
      <c r="D651" t="str" cm="1">
        <f t="array" ref="D651">INDEX('Rate Change Impact'!C:C, ROUNDUP(ROWS('Rate Change Impact'!$2:687)/36,0))</f>
        <v>All Other</v>
      </c>
      <c r="E651" t="str" cm="1">
        <f t="array" ref="E651">INDEX('Rate Change Impact'!D:D, ROUNDUP(ROWS('Rate Change Impact'!$2:687)/36,0))</f>
        <v>CA</v>
      </c>
      <c r="F651" s="107" cm="1">
        <f t="array" ref="F651">INDEX('Rate Change Impact'!E:E, ROUNDUP(ROWS('Rate Change Impact'!$2:687)/36,0))</f>
        <v>45580</v>
      </c>
      <c r="G651" s="81" cm="1">
        <f t="array" ref="G651">INDEX('Rate Change Impact'!F:F, ROUNDUP(ROWS('Rate Change Impact'!$2:687)/36,0))</f>
        <v>388332704</v>
      </c>
      <c r="H651" s="81" cm="1">
        <f t="array" ref="H651">INDEX('Rate Change Impact'!G:G, ROUNDUP(ROWS('Rate Change Impact'!$2:687)/36,0))</f>
        <v>389265132</v>
      </c>
      <c r="I651" s="81" cm="1">
        <f t="array" ref="I651">INDEX('Rate Change Impact'!H:H, ROUNDUP(ROWS('Rate Change Impact'!$2:687)/36,0))</f>
        <v>932428</v>
      </c>
      <c r="J651" s="95" cm="1">
        <f t="array" ref="J651">INDEX('Rate Change Impact'!I:I, ROUNDUP(ROWS('Rate Change Impact'!$2:687)/36,0))</f>
        <v>2.4011060371571498E-3</v>
      </c>
      <c r="K651" s="93">
        <f t="shared" si="127"/>
        <v>45944</v>
      </c>
      <c r="L651" s="94">
        <f t="shared" ca="1" si="128"/>
        <v>2</v>
      </c>
      <c r="M651" s="93">
        <f t="shared" ca="1" si="129"/>
        <v>45323</v>
      </c>
      <c r="N651">
        <f t="shared" ca="1" si="123"/>
        <v>2024</v>
      </c>
      <c r="O651">
        <f t="shared" ca="1" si="120"/>
        <v>2</v>
      </c>
      <c r="P651" s="74">
        <f t="shared" si="121"/>
        <v>77702.333333333328</v>
      </c>
      <c r="Q651" s="74">
        <f t="shared" si="122"/>
        <v>38851.166666666664</v>
      </c>
      <c r="R651">
        <f t="shared" ca="1" si="130"/>
        <v>0</v>
      </c>
      <c r="S651">
        <f t="shared" ca="1" si="124"/>
        <v>0</v>
      </c>
      <c r="T651">
        <f t="shared" ca="1" si="131"/>
        <v>13</v>
      </c>
      <c r="U651" s="73">
        <f t="shared" ca="1" si="125"/>
        <v>0</v>
      </c>
    </row>
    <row r="652" spans="1:21" x14ac:dyDescent="0.25">
      <c r="A652" s="106" t="str">
        <f t="shared" ca="1" si="126"/>
        <v>General_All Other_2024_3</v>
      </c>
      <c r="B652" cm="1">
        <f t="array" ref="B652">INDEX('Rate Change Impact'!A:A, ROUNDUP(ROWS('Rate Change Impact'!$2:688)/36,0))</f>
        <v>19</v>
      </c>
      <c r="C652" t="str" cm="1">
        <f t="array" ref="C652">INDEX('Rate Change Impact'!B:B, ROUNDUP(ROWS('Rate Change Impact'!$2:688)/36,0))</f>
        <v>General</v>
      </c>
      <c r="D652" t="str" cm="1">
        <f t="array" ref="D652">INDEX('Rate Change Impact'!C:C, ROUNDUP(ROWS('Rate Change Impact'!$2:688)/36,0))</f>
        <v>All Other</v>
      </c>
      <c r="E652" t="str" cm="1">
        <f t="array" ref="E652">INDEX('Rate Change Impact'!D:D, ROUNDUP(ROWS('Rate Change Impact'!$2:688)/36,0))</f>
        <v>CA</v>
      </c>
      <c r="F652" s="107" cm="1">
        <f t="array" ref="F652">INDEX('Rate Change Impact'!E:E, ROUNDUP(ROWS('Rate Change Impact'!$2:688)/36,0))</f>
        <v>45580</v>
      </c>
      <c r="G652" s="81" cm="1">
        <f t="array" ref="G652">INDEX('Rate Change Impact'!F:F, ROUNDUP(ROWS('Rate Change Impact'!$2:688)/36,0))</f>
        <v>388332704</v>
      </c>
      <c r="H652" s="81" cm="1">
        <f t="array" ref="H652">INDEX('Rate Change Impact'!G:G, ROUNDUP(ROWS('Rate Change Impact'!$2:688)/36,0))</f>
        <v>389265132</v>
      </c>
      <c r="I652" s="81" cm="1">
        <f t="array" ref="I652">INDEX('Rate Change Impact'!H:H, ROUNDUP(ROWS('Rate Change Impact'!$2:688)/36,0))</f>
        <v>932428</v>
      </c>
      <c r="J652" s="95" cm="1">
        <f t="array" ref="J652">INDEX('Rate Change Impact'!I:I, ROUNDUP(ROWS('Rate Change Impact'!$2:688)/36,0))</f>
        <v>2.4011060371571498E-3</v>
      </c>
      <c r="K652" s="93">
        <f t="shared" si="127"/>
        <v>45944</v>
      </c>
      <c r="L652" s="94">
        <f t="shared" ca="1" si="128"/>
        <v>3</v>
      </c>
      <c r="M652" s="93">
        <f t="shared" ca="1" si="129"/>
        <v>45352</v>
      </c>
      <c r="N652">
        <f t="shared" ca="1" si="123"/>
        <v>2024</v>
      </c>
      <c r="O652">
        <f t="shared" ca="1" si="120"/>
        <v>3</v>
      </c>
      <c r="P652" s="74">
        <f t="shared" si="121"/>
        <v>77702.333333333328</v>
      </c>
      <c r="Q652" s="74">
        <f t="shared" si="122"/>
        <v>38851.166666666664</v>
      </c>
      <c r="R652">
        <f t="shared" ca="1" si="130"/>
        <v>0</v>
      </c>
      <c r="S652">
        <f t="shared" ca="1" si="124"/>
        <v>0</v>
      </c>
      <c r="T652">
        <f t="shared" ca="1" si="131"/>
        <v>13</v>
      </c>
      <c r="U652" s="73">
        <f t="shared" ca="1" si="125"/>
        <v>0</v>
      </c>
    </row>
    <row r="653" spans="1:21" x14ac:dyDescent="0.25">
      <c r="A653" s="106" t="str">
        <f t="shared" ca="1" si="126"/>
        <v>General_All Other_2024_4</v>
      </c>
      <c r="B653" cm="1">
        <f t="array" ref="B653">INDEX('Rate Change Impact'!A:A, ROUNDUP(ROWS('Rate Change Impact'!$2:689)/36,0))</f>
        <v>19</v>
      </c>
      <c r="C653" t="str" cm="1">
        <f t="array" ref="C653">INDEX('Rate Change Impact'!B:B, ROUNDUP(ROWS('Rate Change Impact'!$2:689)/36,0))</f>
        <v>General</v>
      </c>
      <c r="D653" t="str" cm="1">
        <f t="array" ref="D653">INDEX('Rate Change Impact'!C:C, ROUNDUP(ROWS('Rate Change Impact'!$2:689)/36,0))</f>
        <v>All Other</v>
      </c>
      <c r="E653" t="str" cm="1">
        <f t="array" ref="E653">INDEX('Rate Change Impact'!D:D, ROUNDUP(ROWS('Rate Change Impact'!$2:689)/36,0))</f>
        <v>CA</v>
      </c>
      <c r="F653" s="107" cm="1">
        <f t="array" ref="F653">INDEX('Rate Change Impact'!E:E, ROUNDUP(ROWS('Rate Change Impact'!$2:689)/36,0))</f>
        <v>45580</v>
      </c>
      <c r="G653" s="81" cm="1">
        <f t="array" ref="G653">INDEX('Rate Change Impact'!F:F, ROUNDUP(ROWS('Rate Change Impact'!$2:689)/36,0))</f>
        <v>388332704</v>
      </c>
      <c r="H653" s="81" cm="1">
        <f t="array" ref="H653">INDEX('Rate Change Impact'!G:G, ROUNDUP(ROWS('Rate Change Impact'!$2:689)/36,0))</f>
        <v>389265132</v>
      </c>
      <c r="I653" s="81" cm="1">
        <f t="array" ref="I653">INDEX('Rate Change Impact'!H:H, ROUNDUP(ROWS('Rate Change Impact'!$2:689)/36,0))</f>
        <v>932428</v>
      </c>
      <c r="J653" s="95" cm="1">
        <f t="array" ref="J653">INDEX('Rate Change Impact'!I:I, ROUNDUP(ROWS('Rate Change Impact'!$2:689)/36,0))</f>
        <v>2.4011060371571498E-3</v>
      </c>
      <c r="K653" s="93">
        <f t="shared" si="127"/>
        <v>45944</v>
      </c>
      <c r="L653" s="94">
        <f t="shared" ca="1" si="128"/>
        <v>4</v>
      </c>
      <c r="M653" s="93">
        <f t="shared" ca="1" si="129"/>
        <v>45383</v>
      </c>
      <c r="N653">
        <f t="shared" ca="1" si="123"/>
        <v>2024</v>
      </c>
      <c r="O653">
        <f t="shared" ca="1" si="120"/>
        <v>4</v>
      </c>
      <c r="P653" s="74">
        <f t="shared" si="121"/>
        <v>77702.333333333328</v>
      </c>
      <c r="Q653" s="74">
        <f t="shared" si="122"/>
        <v>38851.166666666664</v>
      </c>
      <c r="R653">
        <f t="shared" ca="1" si="130"/>
        <v>0</v>
      </c>
      <c r="S653">
        <f t="shared" ca="1" si="124"/>
        <v>0</v>
      </c>
      <c r="T653">
        <f t="shared" ca="1" si="131"/>
        <v>13</v>
      </c>
      <c r="U653" s="73">
        <f t="shared" ca="1" si="125"/>
        <v>0</v>
      </c>
    </row>
    <row r="654" spans="1:21" x14ac:dyDescent="0.25">
      <c r="A654" s="106" t="str">
        <f t="shared" ca="1" si="126"/>
        <v>General_All Other_2024_5</v>
      </c>
      <c r="B654" cm="1">
        <f t="array" ref="B654">INDEX('Rate Change Impact'!A:A, ROUNDUP(ROWS('Rate Change Impact'!$2:690)/36,0))</f>
        <v>19</v>
      </c>
      <c r="C654" t="str" cm="1">
        <f t="array" ref="C654">INDEX('Rate Change Impact'!B:B, ROUNDUP(ROWS('Rate Change Impact'!$2:690)/36,0))</f>
        <v>General</v>
      </c>
      <c r="D654" t="str" cm="1">
        <f t="array" ref="D654">INDEX('Rate Change Impact'!C:C, ROUNDUP(ROWS('Rate Change Impact'!$2:690)/36,0))</f>
        <v>All Other</v>
      </c>
      <c r="E654" t="str" cm="1">
        <f t="array" ref="E654">INDEX('Rate Change Impact'!D:D, ROUNDUP(ROWS('Rate Change Impact'!$2:690)/36,0))</f>
        <v>CA</v>
      </c>
      <c r="F654" s="107" cm="1">
        <f t="array" ref="F654">INDEX('Rate Change Impact'!E:E, ROUNDUP(ROWS('Rate Change Impact'!$2:690)/36,0))</f>
        <v>45580</v>
      </c>
      <c r="G654" s="81" cm="1">
        <f t="array" ref="G654">INDEX('Rate Change Impact'!F:F, ROUNDUP(ROWS('Rate Change Impact'!$2:690)/36,0))</f>
        <v>388332704</v>
      </c>
      <c r="H654" s="81" cm="1">
        <f t="array" ref="H654">INDEX('Rate Change Impact'!G:G, ROUNDUP(ROWS('Rate Change Impact'!$2:690)/36,0))</f>
        <v>389265132</v>
      </c>
      <c r="I654" s="81" cm="1">
        <f t="array" ref="I654">INDEX('Rate Change Impact'!H:H, ROUNDUP(ROWS('Rate Change Impact'!$2:690)/36,0))</f>
        <v>932428</v>
      </c>
      <c r="J654" s="95" cm="1">
        <f t="array" ref="J654">INDEX('Rate Change Impact'!I:I, ROUNDUP(ROWS('Rate Change Impact'!$2:690)/36,0))</f>
        <v>2.4011060371571498E-3</v>
      </c>
      <c r="K654" s="93">
        <f t="shared" si="127"/>
        <v>45944</v>
      </c>
      <c r="L654" s="94">
        <f t="shared" ca="1" si="128"/>
        <v>5</v>
      </c>
      <c r="M654" s="93">
        <f t="shared" ca="1" si="129"/>
        <v>45413</v>
      </c>
      <c r="N654">
        <f t="shared" ca="1" si="123"/>
        <v>2024</v>
      </c>
      <c r="O654">
        <f t="shared" ca="1" si="120"/>
        <v>5</v>
      </c>
      <c r="P654" s="74">
        <f t="shared" si="121"/>
        <v>77702.333333333328</v>
      </c>
      <c r="Q654" s="74">
        <f t="shared" si="122"/>
        <v>38851.166666666664</v>
      </c>
      <c r="R654">
        <f t="shared" ca="1" si="130"/>
        <v>0</v>
      </c>
      <c r="S654">
        <f t="shared" ca="1" si="124"/>
        <v>0</v>
      </c>
      <c r="T654">
        <f t="shared" ca="1" si="131"/>
        <v>13</v>
      </c>
      <c r="U654" s="73">
        <f t="shared" ca="1" si="125"/>
        <v>0</v>
      </c>
    </row>
    <row r="655" spans="1:21" x14ac:dyDescent="0.25">
      <c r="A655" s="106" t="str">
        <f t="shared" ca="1" si="126"/>
        <v>General_All Other_2024_6</v>
      </c>
      <c r="B655" cm="1">
        <f t="array" ref="B655">INDEX('Rate Change Impact'!A:A, ROUNDUP(ROWS('Rate Change Impact'!$2:691)/36,0))</f>
        <v>19</v>
      </c>
      <c r="C655" t="str" cm="1">
        <f t="array" ref="C655">INDEX('Rate Change Impact'!B:B, ROUNDUP(ROWS('Rate Change Impact'!$2:691)/36,0))</f>
        <v>General</v>
      </c>
      <c r="D655" t="str" cm="1">
        <f t="array" ref="D655">INDEX('Rate Change Impact'!C:C, ROUNDUP(ROWS('Rate Change Impact'!$2:691)/36,0))</f>
        <v>All Other</v>
      </c>
      <c r="E655" t="str" cm="1">
        <f t="array" ref="E655">INDEX('Rate Change Impact'!D:D, ROUNDUP(ROWS('Rate Change Impact'!$2:691)/36,0))</f>
        <v>CA</v>
      </c>
      <c r="F655" s="107" cm="1">
        <f t="array" ref="F655">INDEX('Rate Change Impact'!E:E, ROUNDUP(ROWS('Rate Change Impact'!$2:691)/36,0))</f>
        <v>45580</v>
      </c>
      <c r="G655" s="81" cm="1">
        <f t="array" ref="G655">INDEX('Rate Change Impact'!F:F, ROUNDUP(ROWS('Rate Change Impact'!$2:691)/36,0))</f>
        <v>388332704</v>
      </c>
      <c r="H655" s="81" cm="1">
        <f t="array" ref="H655">INDEX('Rate Change Impact'!G:G, ROUNDUP(ROWS('Rate Change Impact'!$2:691)/36,0))</f>
        <v>389265132</v>
      </c>
      <c r="I655" s="81" cm="1">
        <f t="array" ref="I655">INDEX('Rate Change Impact'!H:H, ROUNDUP(ROWS('Rate Change Impact'!$2:691)/36,0))</f>
        <v>932428</v>
      </c>
      <c r="J655" s="95" cm="1">
        <f t="array" ref="J655">INDEX('Rate Change Impact'!I:I, ROUNDUP(ROWS('Rate Change Impact'!$2:691)/36,0))</f>
        <v>2.4011060371571498E-3</v>
      </c>
      <c r="K655" s="93">
        <f t="shared" si="127"/>
        <v>45944</v>
      </c>
      <c r="L655" s="94">
        <f t="shared" ca="1" si="128"/>
        <v>6</v>
      </c>
      <c r="M655" s="93">
        <f t="shared" ca="1" si="129"/>
        <v>45444</v>
      </c>
      <c r="N655">
        <f t="shared" ca="1" si="123"/>
        <v>2024</v>
      </c>
      <c r="O655">
        <f t="shared" ca="1" si="120"/>
        <v>6</v>
      </c>
      <c r="P655" s="74">
        <f t="shared" si="121"/>
        <v>77702.333333333328</v>
      </c>
      <c r="Q655" s="74">
        <f t="shared" si="122"/>
        <v>38851.166666666664</v>
      </c>
      <c r="R655">
        <f t="shared" ca="1" si="130"/>
        <v>0</v>
      </c>
      <c r="S655">
        <f t="shared" ca="1" si="124"/>
        <v>0</v>
      </c>
      <c r="T655">
        <f t="shared" ca="1" si="131"/>
        <v>13</v>
      </c>
      <c r="U655" s="73">
        <f t="shared" ca="1" si="125"/>
        <v>0</v>
      </c>
    </row>
    <row r="656" spans="1:21" x14ac:dyDescent="0.25">
      <c r="A656" s="106" t="str">
        <f t="shared" ca="1" si="126"/>
        <v>General_All Other_2024_7</v>
      </c>
      <c r="B656" cm="1">
        <f t="array" ref="B656">INDEX('Rate Change Impact'!A:A, ROUNDUP(ROWS('Rate Change Impact'!$2:692)/36,0))</f>
        <v>19</v>
      </c>
      <c r="C656" t="str" cm="1">
        <f t="array" ref="C656">INDEX('Rate Change Impact'!B:B, ROUNDUP(ROWS('Rate Change Impact'!$2:692)/36,0))</f>
        <v>General</v>
      </c>
      <c r="D656" t="str" cm="1">
        <f t="array" ref="D656">INDEX('Rate Change Impact'!C:C, ROUNDUP(ROWS('Rate Change Impact'!$2:692)/36,0))</f>
        <v>All Other</v>
      </c>
      <c r="E656" t="str" cm="1">
        <f t="array" ref="E656">INDEX('Rate Change Impact'!D:D, ROUNDUP(ROWS('Rate Change Impact'!$2:692)/36,0))</f>
        <v>CA</v>
      </c>
      <c r="F656" s="107" cm="1">
        <f t="array" ref="F656">INDEX('Rate Change Impact'!E:E, ROUNDUP(ROWS('Rate Change Impact'!$2:692)/36,0))</f>
        <v>45580</v>
      </c>
      <c r="G656" s="81" cm="1">
        <f t="array" ref="G656">INDEX('Rate Change Impact'!F:F, ROUNDUP(ROWS('Rate Change Impact'!$2:692)/36,0))</f>
        <v>388332704</v>
      </c>
      <c r="H656" s="81" cm="1">
        <f t="array" ref="H656">INDEX('Rate Change Impact'!G:G, ROUNDUP(ROWS('Rate Change Impact'!$2:692)/36,0))</f>
        <v>389265132</v>
      </c>
      <c r="I656" s="81" cm="1">
        <f t="array" ref="I656">INDEX('Rate Change Impact'!H:H, ROUNDUP(ROWS('Rate Change Impact'!$2:692)/36,0))</f>
        <v>932428</v>
      </c>
      <c r="J656" s="95" cm="1">
        <f t="array" ref="J656">INDEX('Rate Change Impact'!I:I, ROUNDUP(ROWS('Rate Change Impact'!$2:692)/36,0))</f>
        <v>2.4011060371571498E-3</v>
      </c>
      <c r="K656" s="93">
        <f t="shared" si="127"/>
        <v>45944</v>
      </c>
      <c r="L656" s="94">
        <f t="shared" ca="1" si="128"/>
        <v>7</v>
      </c>
      <c r="M656" s="93">
        <f t="shared" ca="1" si="129"/>
        <v>45474</v>
      </c>
      <c r="N656">
        <f t="shared" ca="1" si="123"/>
        <v>2024</v>
      </c>
      <c r="O656">
        <f t="shared" ca="1" si="120"/>
        <v>7</v>
      </c>
      <c r="P656" s="74">
        <f t="shared" si="121"/>
        <v>77702.333333333328</v>
      </c>
      <c r="Q656" s="74">
        <f t="shared" si="122"/>
        <v>38851.166666666664</v>
      </c>
      <c r="R656">
        <f t="shared" ca="1" si="130"/>
        <v>0</v>
      </c>
      <c r="S656">
        <f t="shared" ca="1" si="124"/>
        <v>0</v>
      </c>
      <c r="T656">
        <f t="shared" ca="1" si="131"/>
        <v>13</v>
      </c>
      <c r="U656" s="73">
        <f t="shared" ca="1" si="125"/>
        <v>0</v>
      </c>
    </row>
    <row r="657" spans="1:21" x14ac:dyDescent="0.25">
      <c r="A657" s="106" t="str">
        <f t="shared" ca="1" si="126"/>
        <v>General_All Other_2024_8</v>
      </c>
      <c r="B657" cm="1">
        <f t="array" ref="B657">INDEX('Rate Change Impact'!A:A, ROUNDUP(ROWS('Rate Change Impact'!$2:693)/36,0))</f>
        <v>19</v>
      </c>
      <c r="C657" t="str" cm="1">
        <f t="array" ref="C657">INDEX('Rate Change Impact'!B:B, ROUNDUP(ROWS('Rate Change Impact'!$2:693)/36,0))</f>
        <v>General</v>
      </c>
      <c r="D657" t="str" cm="1">
        <f t="array" ref="D657">INDEX('Rate Change Impact'!C:C, ROUNDUP(ROWS('Rate Change Impact'!$2:693)/36,0))</f>
        <v>All Other</v>
      </c>
      <c r="E657" t="str" cm="1">
        <f t="array" ref="E657">INDEX('Rate Change Impact'!D:D, ROUNDUP(ROWS('Rate Change Impact'!$2:693)/36,0))</f>
        <v>CA</v>
      </c>
      <c r="F657" s="107" cm="1">
        <f t="array" ref="F657">INDEX('Rate Change Impact'!E:E, ROUNDUP(ROWS('Rate Change Impact'!$2:693)/36,0))</f>
        <v>45580</v>
      </c>
      <c r="G657" s="81" cm="1">
        <f t="array" ref="G657">INDEX('Rate Change Impact'!F:F, ROUNDUP(ROWS('Rate Change Impact'!$2:693)/36,0))</f>
        <v>388332704</v>
      </c>
      <c r="H657" s="81" cm="1">
        <f t="array" ref="H657">INDEX('Rate Change Impact'!G:G, ROUNDUP(ROWS('Rate Change Impact'!$2:693)/36,0))</f>
        <v>389265132</v>
      </c>
      <c r="I657" s="81" cm="1">
        <f t="array" ref="I657">INDEX('Rate Change Impact'!H:H, ROUNDUP(ROWS('Rate Change Impact'!$2:693)/36,0))</f>
        <v>932428</v>
      </c>
      <c r="J657" s="95" cm="1">
        <f t="array" ref="J657">INDEX('Rate Change Impact'!I:I, ROUNDUP(ROWS('Rate Change Impact'!$2:693)/36,0))</f>
        <v>2.4011060371571498E-3</v>
      </c>
      <c r="K657" s="93">
        <f t="shared" si="127"/>
        <v>45944</v>
      </c>
      <c r="L657" s="94">
        <f t="shared" ca="1" si="128"/>
        <v>8</v>
      </c>
      <c r="M657" s="93">
        <f t="shared" ca="1" si="129"/>
        <v>45505</v>
      </c>
      <c r="N657">
        <f t="shared" ca="1" si="123"/>
        <v>2024</v>
      </c>
      <c r="O657">
        <f t="shared" ca="1" si="120"/>
        <v>8</v>
      </c>
      <c r="P657" s="74">
        <f t="shared" si="121"/>
        <v>77702.333333333328</v>
      </c>
      <c r="Q657" s="74">
        <f t="shared" si="122"/>
        <v>38851.166666666664</v>
      </c>
      <c r="R657">
        <f t="shared" ca="1" si="130"/>
        <v>0</v>
      </c>
      <c r="S657">
        <f t="shared" ca="1" si="124"/>
        <v>0</v>
      </c>
      <c r="T657">
        <f t="shared" ca="1" si="131"/>
        <v>13</v>
      </c>
      <c r="U657" s="73">
        <f t="shared" ca="1" si="125"/>
        <v>0</v>
      </c>
    </row>
    <row r="658" spans="1:21" x14ac:dyDescent="0.25">
      <c r="A658" s="106" t="str">
        <f t="shared" ca="1" si="126"/>
        <v>General_All Other_2024_9</v>
      </c>
      <c r="B658" cm="1">
        <f t="array" ref="B658">INDEX('Rate Change Impact'!A:A, ROUNDUP(ROWS('Rate Change Impact'!$2:694)/36,0))</f>
        <v>19</v>
      </c>
      <c r="C658" t="str" cm="1">
        <f t="array" ref="C658">INDEX('Rate Change Impact'!B:B, ROUNDUP(ROWS('Rate Change Impact'!$2:694)/36,0))</f>
        <v>General</v>
      </c>
      <c r="D658" t="str" cm="1">
        <f t="array" ref="D658">INDEX('Rate Change Impact'!C:C, ROUNDUP(ROWS('Rate Change Impact'!$2:694)/36,0))</f>
        <v>All Other</v>
      </c>
      <c r="E658" t="str" cm="1">
        <f t="array" ref="E658">INDEX('Rate Change Impact'!D:D, ROUNDUP(ROWS('Rate Change Impact'!$2:694)/36,0))</f>
        <v>CA</v>
      </c>
      <c r="F658" s="107" cm="1">
        <f t="array" ref="F658">INDEX('Rate Change Impact'!E:E, ROUNDUP(ROWS('Rate Change Impact'!$2:694)/36,0))</f>
        <v>45580</v>
      </c>
      <c r="G658" s="81" cm="1">
        <f t="array" ref="G658">INDEX('Rate Change Impact'!F:F, ROUNDUP(ROWS('Rate Change Impact'!$2:694)/36,0))</f>
        <v>388332704</v>
      </c>
      <c r="H658" s="81" cm="1">
        <f t="array" ref="H658">INDEX('Rate Change Impact'!G:G, ROUNDUP(ROWS('Rate Change Impact'!$2:694)/36,0))</f>
        <v>389265132</v>
      </c>
      <c r="I658" s="81" cm="1">
        <f t="array" ref="I658">INDEX('Rate Change Impact'!H:H, ROUNDUP(ROWS('Rate Change Impact'!$2:694)/36,0))</f>
        <v>932428</v>
      </c>
      <c r="J658" s="95" cm="1">
        <f t="array" ref="J658">INDEX('Rate Change Impact'!I:I, ROUNDUP(ROWS('Rate Change Impact'!$2:694)/36,0))</f>
        <v>2.4011060371571498E-3</v>
      </c>
      <c r="K658" s="93">
        <f t="shared" si="127"/>
        <v>45944</v>
      </c>
      <c r="L658" s="94">
        <f t="shared" ca="1" si="128"/>
        <v>9</v>
      </c>
      <c r="M658" s="93">
        <f t="shared" ca="1" si="129"/>
        <v>45536</v>
      </c>
      <c r="N658">
        <f t="shared" ca="1" si="123"/>
        <v>2024</v>
      </c>
      <c r="O658">
        <f t="shared" ca="1" si="120"/>
        <v>9</v>
      </c>
      <c r="P658" s="74">
        <f t="shared" si="121"/>
        <v>77702.333333333328</v>
      </c>
      <c r="Q658" s="74">
        <f t="shared" si="122"/>
        <v>38851.166666666664</v>
      </c>
      <c r="R658">
        <f t="shared" ca="1" si="130"/>
        <v>0</v>
      </c>
      <c r="S658">
        <f t="shared" ca="1" si="124"/>
        <v>0</v>
      </c>
      <c r="T658">
        <f t="shared" ca="1" si="131"/>
        <v>13</v>
      </c>
      <c r="U658" s="73">
        <f t="shared" ca="1" si="125"/>
        <v>0</v>
      </c>
    </row>
    <row r="659" spans="1:21" x14ac:dyDescent="0.25">
      <c r="A659" s="106" t="str">
        <f t="shared" ca="1" si="126"/>
        <v>General_All Other_2024_10</v>
      </c>
      <c r="B659" cm="1">
        <f t="array" ref="B659">INDEX('Rate Change Impact'!A:A, ROUNDUP(ROWS('Rate Change Impact'!$2:695)/36,0))</f>
        <v>19</v>
      </c>
      <c r="C659" t="str" cm="1">
        <f t="array" ref="C659">INDEX('Rate Change Impact'!B:B, ROUNDUP(ROWS('Rate Change Impact'!$2:695)/36,0))</f>
        <v>General</v>
      </c>
      <c r="D659" t="str" cm="1">
        <f t="array" ref="D659">INDEX('Rate Change Impact'!C:C, ROUNDUP(ROWS('Rate Change Impact'!$2:695)/36,0))</f>
        <v>All Other</v>
      </c>
      <c r="E659" t="str" cm="1">
        <f t="array" ref="E659">INDEX('Rate Change Impact'!D:D, ROUNDUP(ROWS('Rate Change Impact'!$2:695)/36,0))</f>
        <v>CA</v>
      </c>
      <c r="F659" s="107" cm="1">
        <f t="array" ref="F659">INDEX('Rate Change Impact'!E:E, ROUNDUP(ROWS('Rate Change Impact'!$2:695)/36,0))</f>
        <v>45580</v>
      </c>
      <c r="G659" s="81" cm="1">
        <f t="array" ref="G659">INDEX('Rate Change Impact'!F:F, ROUNDUP(ROWS('Rate Change Impact'!$2:695)/36,0))</f>
        <v>388332704</v>
      </c>
      <c r="H659" s="81" cm="1">
        <f t="array" ref="H659">INDEX('Rate Change Impact'!G:G, ROUNDUP(ROWS('Rate Change Impact'!$2:695)/36,0))</f>
        <v>389265132</v>
      </c>
      <c r="I659" s="81" cm="1">
        <f t="array" ref="I659">INDEX('Rate Change Impact'!H:H, ROUNDUP(ROWS('Rate Change Impact'!$2:695)/36,0))</f>
        <v>932428</v>
      </c>
      <c r="J659" s="95" cm="1">
        <f t="array" ref="J659">INDEX('Rate Change Impact'!I:I, ROUNDUP(ROWS('Rate Change Impact'!$2:695)/36,0))</f>
        <v>2.4011060371571498E-3</v>
      </c>
      <c r="K659" s="93">
        <f t="shared" si="127"/>
        <v>45944</v>
      </c>
      <c r="L659" s="94">
        <f t="shared" ca="1" si="128"/>
        <v>10</v>
      </c>
      <c r="M659" s="93">
        <f t="shared" ca="1" si="129"/>
        <v>45566</v>
      </c>
      <c r="N659">
        <f t="shared" ca="1" si="123"/>
        <v>2024</v>
      </c>
      <c r="O659">
        <f t="shared" ca="1" si="120"/>
        <v>10</v>
      </c>
      <c r="P659" s="74">
        <f t="shared" si="121"/>
        <v>77702.333333333328</v>
      </c>
      <c r="Q659" s="74">
        <f t="shared" si="122"/>
        <v>38851.166666666664</v>
      </c>
      <c r="R659">
        <f t="shared" ca="1" si="130"/>
        <v>1</v>
      </c>
      <c r="S659">
        <f t="shared" ca="1" si="124"/>
        <v>1</v>
      </c>
      <c r="T659">
        <f t="shared" ca="1" si="131"/>
        <v>13</v>
      </c>
      <c r="U659" s="73">
        <f t="shared" ca="1" si="125"/>
        <v>38851.166666666664</v>
      </c>
    </row>
    <row r="660" spans="1:21" x14ac:dyDescent="0.25">
      <c r="A660" s="106" t="str">
        <f t="shared" ca="1" si="126"/>
        <v>General_All Other_2024_11</v>
      </c>
      <c r="B660" cm="1">
        <f t="array" ref="B660">INDEX('Rate Change Impact'!A:A, ROUNDUP(ROWS('Rate Change Impact'!$2:696)/36,0))</f>
        <v>19</v>
      </c>
      <c r="C660" t="str" cm="1">
        <f t="array" ref="C660">INDEX('Rate Change Impact'!B:B, ROUNDUP(ROWS('Rate Change Impact'!$2:696)/36,0))</f>
        <v>General</v>
      </c>
      <c r="D660" t="str" cm="1">
        <f t="array" ref="D660">INDEX('Rate Change Impact'!C:C, ROUNDUP(ROWS('Rate Change Impact'!$2:696)/36,0))</f>
        <v>All Other</v>
      </c>
      <c r="E660" t="str" cm="1">
        <f t="array" ref="E660">INDEX('Rate Change Impact'!D:D, ROUNDUP(ROWS('Rate Change Impact'!$2:696)/36,0))</f>
        <v>CA</v>
      </c>
      <c r="F660" s="107" cm="1">
        <f t="array" ref="F660">INDEX('Rate Change Impact'!E:E, ROUNDUP(ROWS('Rate Change Impact'!$2:696)/36,0))</f>
        <v>45580</v>
      </c>
      <c r="G660" s="81" cm="1">
        <f t="array" ref="G660">INDEX('Rate Change Impact'!F:F, ROUNDUP(ROWS('Rate Change Impact'!$2:696)/36,0))</f>
        <v>388332704</v>
      </c>
      <c r="H660" s="81" cm="1">
        <f t="array" ref="H660">INDEX('Rate Change Impact'!G:G, ROUNDUP(ROWS('Rate Change Impact'!$2:696)/36,0))</f>
        <v>389265132</v>
      </c>
      <c r="I660" s="81" cm="1">
        <f t="array" ref="I660">INDEX('Rate Change Impact'!H:H, ROUNDUP(ROWS('Rate Change Impact'!$2:696)/36,0))</f>
        <v>932428</v>
      </c>
      <c r="J660" s="95" cm="1">
        <f t="array" ref="J660">INDEX('Rate Change Impact'!I:I, ROUNDUP(ROWS('Rate Change Impact'!$2:696)/36,0))</f>
        <v>2.4011060371571498E-3</v>
      </c>
      <c r="K660" s="93">
        <f t="shared" si="127"/>
        <v>45944</v>
      </c>
      <c r="L660" s="94">
        <f t="shared" ca="1" si="128"/>
        <v>11</v>
      </c>
      <c r="M660" s="93">
        <f t="shared" ca="1" si="129"/>
        <v>45597</v>
      </c>
      <c r="N660">
        <f t="shared" ca="1" si="123"/>
        <v>2024</v>
      </c>
      <c r="O660">
        <f t="shared" ca="1" si="120"/>
        <v>11</v>
      </c>
      <c r="P660" s="74">
        <f t="shared" si="121"/>
        <v>77702.333333333328</v>
      </c>
      <c r="Q660" s="74">
        <f t="shared" si="122"/>
        <v>38851.166666666664</v>
      </c>
      <c r="R660">
        <f t="shared" ca="1" si="130"/>
        <v>1</v>
      </c>
      <c r="S660">
        <f t="shared" ca="1" si="124"/>
        <v>2</v>
      </c>
      <c r="T660">
        <f t="shared" ca="1" si="131"/>
        <v>13</v>
      </c>
      <c r="U660" s="73">
        <f t="shared" ca="1" si="125"/>
        <v>77702.333333333328</v>
      </c>
    </row>
    <row r="661" spans="1:21" x14ac:dyDescent="0.25">
      <c r="A661" s="106" t="str">
        <f t="shared" ca="1" si="126"/>
        <v>General_All Other_2024_12</v>
      </c>
      <c r="B661" cm="1">
        <f t="array" ref="B661">INDEX('Rate Change Impact'!A:A, ROUNDUP(ROWS('Rate Change Impact'!$2:697)/36,0))</f>
        <v>19</v>
      </c>
      <c r="C661" t="str" cm="1">
        <f t="array" ref="C661">INDEX('Rate Change Impact'!B:B, ROUNDUP(ROWS('Rate Change Impact'!$2:697)/36,0))</f>
        <v>General</v>
      </c>
      <c r="D661" t="str" cm="1">
        <f t="array" ref="D661">INDEX('Rate Change Impact'!C:C, ROUNDUP(ROWS('Rate Change Impact'!$2:697)/36,0))</f>
        <v>All Other</v>
      </c>
      <c r="E661" t="str" cm="1">
        <f t="array" ref="E661">INDEX('Rate Change Impact'!D:D, ROUNDUP(ROWS('Rate Change Impact'!$2:697)/36,0))</f>
        <v>CA</v>
      </c>
      <c r="F661" s="107" cm="1">
        <f t="array" ref="F661">INDEX('Rate Change Impact'!E:E, ROUNDUP(ROWS('Rate Change Impact'!$2:697)/36,0))</f>
        <v>45580</v>
      </c>
      <c r="G661" s="81" cm="1">
        <f t="array" ref="G661">INDEX('Rate Change Impact'!F:F, ROUNDUP(ROWS('Rate Change Impact'!$2:697)/36,0))</f>
        <v>388332704</v>
      </c>
      <c r="H661" s="81" cm="1">
        <f t="array" ref="H661">INDEX('Rate Change Impact'!G:G, ROUNDUP(ROWS('Rate Change Impact'!$2:697)/36,0))</f>
        <v>389265132</v>
      </c>
      <c r="I661" s="81" cm="1">
        <f t="array" ref="I661">INDEX('Rate Change Impact'!H:H, ROUNDUP(ROWS('Rate Change Impact'!$2:697)/36,0))</f>
        <v>932428</v>
      </c>
      <c r="J661" s="95" cm="1">
        <f t="array" ref="J661">INDEX('Rate Change Impact'!I:I, ROUNDUP(ROWS('Rate Change Impact'!$2:697)/36,0))</f>
        <v>2.4011060371571498E-3</v>
      </c>
      <c r="K661" s="93">
        <f t="shared" si="127"/>
        <v>45944</v>
      </c>
      <c r="L661" s="94">
        <f t="shared" ca="1" si="128"/>
        <v>12</v>
      </c>
      <c r="M661" s="93">
        <f t="shared" ca="1" si="129"/>
        <v>45627</v>
      </c>
      <c r="N661">
        <f t="shared" ca="1" si="123"/>
        <v>2024</v>
      </c>
      <c r="O661">
        <f t="shared" ca="1" si="120"/>
        <v>12</v>
      </c>
      <c r="P661" s="74">
        <f t="shared" si="121"/>
        <v>77702.333333333328</v>
      </c>
      <c r="Q661" s="74">
        <f t="shared" si="122"/>
        <v>38851.166666666664</v>
      </c>
      <c r="R661">
        <f t="shared" ca="1" si="130"/>
        <v>1</v>
      </c>
      <c r="S661">
        <f t="shared" ca="1" si="124"/>
        <v>3</v>
      </c>
      <c r="T661">
        <f t="shared" ca="1" si="131"/>
        <v>13</v>
      </c>
      <c r="U661" s="73">
        <f t="shared" ca="1" si="125"/>
        <v>77702.333333333328</v>
      </c>
    </row>
    <row r="662" spans="1:21" x14ac:dyDescent="0.25">
      <c r="A662" s="106" t="str">
        <f t="shared" ca="1" si="126"/>
        <v>General_All Other_2025_1</v>
      </c>
      <c r="B662" cm="1">
        <f t="array" ref="B662">INDEX('Rate Change Impact'!A:A, ROUNDUP(ROWS('Rate Change Impact'!$2:698)/36,0))</f>
        <v>19</v>
      </c>
      <c r="C662" t="str" cm="1">
        <f t="array" ref="C662">INDEX('Rate Change Impact'!B:B, ROUNDUP(ROWS('Rate Change Impact'!$2:698)/36,0))</f>
        <v>General</v>
      </c>
      <c r="D662" t="str" cm="1">
        <f t="array" ref="D662">INDEX('Rate Change Impact'!C:C, ROUNDUP(ROWS('Rate Change Impact'!$2:698)/36,0))</f>
        <v>All Other</v>
      </c>
      <c r="E662" t="str" cm="1">
        <f t="array" ref="E662">INDEX('Rate Change Impact'!D:D, ROUNDUP(ROWS('Rate Change Impact'!$2:698)/36,0))</f>
        <v>CA</v>
      </c>
      <c r="F662" s="107" cm="1">
        <f t="array" ref="F662">INDEX('Rate Change Impact'!E:E, ROUNDUP(ROWS('Rate Change Impact'!$2:698)/36,0))</f>
        <v>45580</v>
      </c>
      <c r="G662" s="81" cm="1">
        <f t="array" ref="G662">INDEX('Rate Change Impact'!F:F, ROUNDUP(ROWS('Rate Change Impact'!$2:698)/36,0))</f>
        <v>388332704</v>
      </c>
      <c r="H662" s="81" cm="1">
        <f t="array" ref="H662">INDEX('Rate Change Impact'!G:G, ROUNDUP(ROWS('Rate Change Impact'!$2:698)/36,0))</f>
        <v>389265132</v>
      </c>
      <c r="I662" s="81" cm="1">
        <f t="array" ref="I662">INDEX('Rate Change Impact'!H:H, ROUNDUP(ROWS('Rate Change Impact'!$2:698)/36,0))</f>
        <v>932428</v>
      </c>
      <c r="J662" s="95" cm="1">
        <f t="array" ref="J662">INDEX('Rate Change Impact'!I:I, ROUNDUP(ROWS('Rate Change Impact'!$2:698)/36,0))</f>
        <v>2.4011060371571498E-3</v>
      </c>
      <c r="K662" s="93">
        <f t="shared" si="127"/>
        <v>45944</v>
      </c>
      <c r="L662" s="94">
        <f t="shared" ca="1" si="128"/>
        <v>13</v>
      </c>
      <c r="M662" s="93">
        <f t="shared" ca="1" si="129"/>
        <v>45658</v>
      </c>
      <c r="N662">
        <f t="shared" ca="1" si="123"/>
        <v>2025</v>
      </c>
      <c r="O662">
        <f t="shared" ca="1" si="120"/>
        <v>1</v>
      </c>
      <c r="P662" s="74">
        <f t="shared" si="121"/>
        <v>77702.333333333328</v>
      </c>
      <c r="Q662" s="74">
        <f t="shared" si="122"/>
        <v>38851.166666666664</v>
      </c>
      <c r="R662">
        <f t="shared" ca="1" si="130"/>
        <v>1</v>
      </c>
      <c r="S662">
        <f t="shared" ca="1" si="124"/>
        <v>4</v>
      </c>
      <c r="T662">
        <f t="shared" ca="1" si="131"/>
        <v>13</v>
      </c>
      <c r="U662" s="73">
        <f t="shared" ca="1" si="125"/>
        <v>77702.333333333328</v>
      </c>
    </row>
    <row r="663" spans="1:21" x14ac:dyDescent="0.25">
      <c r="A663" s="106" t="str">
        <f t="shared" ca="1" si="126"/>
        <v>General_All Other_2025_2</v>
      </c>
      <c r="B663" cm="1">
        <f t="array" ref="B663">INDEX('Rate Change Impact'!A:A, ROUNDUP(ROWS('Rate Change Impact'!$2:699)/36,0))</f>
        <v>19</v>
      </c>
      <c r="C663" t="str" cm="1">
        <f t="array" ref="C663">INDEX('Rate Change Impact'!B:B, ROUNDUP(ROWS('Rate Change Impact'!$2:699)/36,0))</f>
        <v>General</v>
      </c>
      <c r="D663" t="str" cm="1">
        <f t="array" ref="D663">INDEX('Rate Change Impact'!C:C, ROUNDUP(ROWS('Rate Change Impact'!$2:699)/36,0))</f>
        <v>All Other</v>
      </c>
      <c r="E663" t="str" cm="1">
        <f t="array" ref="E663">INDEX('Rate Change Impact'!D:D, ROUNDUP(ROWS('Rate Change Impact'!$2:699)/36,0))</f>
        <v>CA</v>
      </c>
      <c r="F663" s="107" cm="1">
        <f t="array" ref="F663">INDEX('Rate Change Impact'!E:E, ROUNDUP(ROWS('Rate Change Impact'!$2:699)/36,0))</f>
        <v>45580</v>
      </c>
      <c r="G663" s="81" cm="1">
        <f t="array" ref="G663">INDEX('Rate Change Impact'!F:F, ROUNDUP(ROWS('Rate Change Impact'!$2:699)/36,0))</f>
        <v>388332704</v>
      </c>
      <c r="H663" s="81" cm="1">
        <f t="array" ref="H663">INDEX('Rate Change Impact'!G:G, ROUNDUP(ROWS('Rate Change Impact'!$2:699)/36,0))</f>
        <v>389265132</v>
      </c>
      <c r="I663" s="81" cm="1">
        <f t="array" ref="I663">INDEX('Rate Change Impact'!H:H, ROUNDUP(ROWS('Rate Change Impact'!$2:699)/36,0))</f>
        <v>932428</v>
      </c>
      <c r="J663" s="95" cm="1">
        <f t="array" ref="J663">INDEX('Rate Change Impact'!I:I, ROUNDUP(ROWS('Rate Change Impact'!$2:699)/36,0))</f>
        <v>2.4011060371571498E-3</v>
      </c>
      <c r="K663" s="93">
        <f t="shared" si="127"/>
        <v>45944</v>
      </c>
      <c r="L663" s="94">
        <f t="shared" ca="1" si="128"/>
        <v>14</v>
      </c>
      <c r="M663" s="93">
        <f t="shared" ca="1" si="129"/>
        <v>45689</v>
      </c>
      <c r="N663">
        <f t="shared" ca="1" si="123"/>
        <v>2025</v>
      </c>
      <c r="O663">
        <f t="shared" ca="1" si="120"/>
        <v>2</v>
      </c>
      <c r="P663" s="74">
        <f t="shared" si="121"/>
        <v>77702.333333333328</v>
      </c>
      <c r="Q663" s="74">
        <f t="shared" si="122"/>
        <v>38851.166666666664</v>
      </c>
      <c r="R663">
        <f t="shared" ca="1" si="130"/>
        <v>1</v>
      </c>
      <c r="S663">
        <f t="shared" ca="1" si="124"/>
        <v>5</v>
      </c>
      <c r="T663">
        <f t="shared" ca="1" si="131"/>
        <v>13</v>
      </c>
      <c r="U663" s="73">
        <f t="shared" ca="1" si="125"/>
        <v>77702.333333333328</v>
      </c>
    </row>
    <row r="664" spans="1:21" x14ac:dyDescent="0.25">
      <c r="A664" s="106" t="str">
        <f t="shared" ca="1" si="126"/>
        <v>General_All Other_2025_3</v>
      </c>
      <c r="B664" cm="1">
        <f t="array" ref="B664">INDEX('Rate Change Impact'!A:A, ROUNDUP(ROWS('Rate Change Impact'!$2:700)/36,0))</f>
        <v>19</v>
      </c>
      <c r="C664" t="str" cm="1">
        <f t="array" ref="C664">INDEX('Rate Change Impact'!B:B, ROUNDUP(ROWS('Rate Change Impact'!$2:700)/36,0))</f>
        <v>General</v>
      </c>
      <c r="D664" t="str" cm="1">
        <f t="array" ref="D664">INDEX('Rate Change Impact'!C:C, ROUNDUP(ROWS('Rate Change Impact'!$2:700)/36,0))</f>
        <v>All Other</v>
      </c>
      <c r="E664" t="str" cm="1">
        <f t="array" ref="E664">INDEX('Rate Change Impact'!D:D, ROUNDUP(ROWS('Rate Change Impact'!$2:700)/36,0))</f>
        <v>CA</v>
      </c>
      <c r="F664" s="107" cm="1">
        <f t="array" ref="F664">INDEX('Rate Change Impact'!E:E, ROUNDUP(ROWS('Rate Change Impact'!$2:700)/36,0))</f>
        <v>45580</v>
      </c>
      <c r="G664" s="81" cm="1">
        <f t="array" ref="G664">INDEX('Rate Change Impact'!F:F, ROUNDUP(ROWS('Rate Change Impact'!$2:700)/36,0))</f>
        <v>388332704</v>
      </c>
      <c r="H664" s="81" cm="1">
        <f t="array" ref="H664">INDEX('Rate Change Impact'!G:G, ROUNDUP(ROWS('Rate Change Impact'!$2:700)/36,0))</f>
        <v>389265132</v>
      </c>
      <c r="I664" s="81" cm="1">
        <f t="array" ref="I664">INDEX('Rate Change Impact'!H:H, ROUNDUP(ROWS('Rate Change Impact'!$2:700)/36,0))</f>
        <v>932428</v>
      </c>
      <c r="J664" s="95" cm="1">
        <f t="array" ref="J664">INDEX('Rate Change Impact'!I:I, ROUNDUP(ROWS('Rate Change Impact'!$2:700)/36,0))</f>
        <v>2.4011060371571498E-3</v>
      </c>
      <c r="K664" s="93">
        <f t="shared" si="127"/>
        <v>45944</v>
      </c>
      <c r="L664" s="94">
        <f t="shared" ca="1" si="128"/>
        <v>15</v>
      </c>
      <c r="M664" s="93">
        <f t="shared" ca="1" si="129"/>
        <v>45717</v>
      </c>
      <c r="N664">
        <f t="shared" ca="1" si="123"/>
        <v>2025</v>
      </c>
      <c r="O664">
        <f t="shared" ca="1" si="120"/>
        <v>3</v>
      </c>
      <c r="P664" s="74">
        <f t="shared" si="121"/>
        <v>77702.333333333328</v>
      </c>
      <c r="Q664" s="74">
        <f t="shared" si="122"/>
        <v>38851.166666666664</v>
      </c>
      <c r="R664">
        <f t="shared" ca="1" si="130"/>
        <v>1</v>
      </c>
      <c r="S664">
        <f t="shared" ca="1" si="124"/>
        <v>6</v>
      </c>
      <c r="T664">
        <f t="shared" ca="1" si="131"/>
        <v>13</v>
      </c>
      <c r="U664" s="73">
        <f t="shared" ca="1" si="125"/>
        <v>77702.333333333328</v>
      </c>
    </row>
    <row r="665" spans="1:21" x14ac:dyDescent="0.25">
      <c r="A665" s="106" t="str">
        <f t="shared" ca="1" si="126"/>
        <v>General_All Other_2025_4</v>
      </c>
      <c r="B665" cm="1">
        <f t="array" ref="B665">INDEX('Rate Change Impact'!A:A, ROUNDUP(ROWS('Rate Change Impact'!$2:701)/36,0))</f>
        <v>19</v>
      </c>
      <c r="C665" t="str" cm="1">
        <f t="array" ref="C665">INDEX('Rate Change Impact'!B:B, ROUNDUP(ROWS('Rate Change Impact'!$2:701)/36,0))</f>
        <v>General</v>
      </c>
      <c r="D665" t="str" cm="1">
        <f t="array" ref="D665">INDEX('Rate Change Impact'!C:C, ROUNDUP(ROWS('Rate Change Impact'!$2:701)/36,0))</f>
        <v>All Other</v>
      </c>
      <c r="E665" t="str" cm="1">
        <f t="array" ref="E665">INDEX('Rate Change Impact'!D:D, ROUNDUP(ROWS('Rate Change Impact'!$2:701)/36,0))</f>
        <v>CA</v>
      </c>
      <c r="F665" s="107" cm="1">
        <f t="array" ref="F665">INDEX('Rate Change Impact'!E:E, ROUNDUP(ROWS('Rate Change Impact'!$2:701)/36,0))</f>
        <v>45580</v>
      </c>
      <c r="G665" s="81" cm="1">
        <f t="array" ref="G665">INDEX('Rate Change Impact'!F:F, ROUNDUP(ROWS('Rate Change Impact'!$2:701)/36,0))</f>
        <v>388332704</v>
      </c>
      <c r="H665" s="81" cm="1">
        <f t="array" ref="H665">INDEX('Rate Change Impact'!G:G, ROUNDUP(ROWS('Rate Change Impact'!$2:701)/36,0))</f>
        <v>389265132</v>
      </c>
      <c r="I665" s="81" cm="1">
        <f t="array" ref="I665">INDEX('Rate Change Impact'!H:H, ROUNDUP(ROWS('Rate Change Impact'!$2:701)/36,0))</f>
        <v>932428</v>
      </c>
      <c r="J665" s="95" cm="1">
        <f t="array" ref="J665">INDEX('Rate Change Impact'!I:I, ROUNDUP(ROWS('Rate Change Impact'!$2:701)/36,0))</f>
        <v>2.4011060371571498E-3</v>
      </c>
      <c r="K665" s="93">
        <f t="shared" si="127"/>
        <v>45944</v>
      </c>
      <c r="L665" s="94">
        <f t="shared" ca="1" si="128"/>
        <v>16</v>
      </c>
      <c r="M665" s="93">
        <f t="shared" ca="1" si="129"/>
        <v>45748</v>
      </c>
      <c r="N665">
        <f t="shared" ca="1" si="123"/>
        <v>2025</v>
      </c>
      <c r="O665">
        <f t="shared" ca="1" si="120"/>
        <v>4</v>
      </c>
      <c r="P665" s="74">
        <f t="shared" si="121"/>
        <v>77702.333333333328</v>
      </c>
      <c r="Q665" s="74">
        <f t="shared" si="122"/>
        <v>38851.166666666664</v>
      </c>
      <c r="R665">
        <f t="shared" ca="1" si="130"/>
        <v>1</v>
      </c>
      <c r="S665">
        <f t="shared" ca="1" si="124"/>
        <v>7</v>
      </c>
      <c r="T665">
        <f t="shared" ca="1" si="131"/>
        <v>13</v>
      </c>
      <c r="U665" s="73">
        <f t="shared" ca="1" si="125"/>
        <v>77702.333333333328</v>
      </c>
    </row>
    <row r="666" spans="1:21" x14ac:dyDescent="0.25">
      <c r="A666" s="106" t="str">
        <f t="shared" ca="1" si="126"/>
        <v>General_All Other_2025_5</v>
      </c>
      <c r="B666" cm="1">
        <f t="array" ref="B666">INDEX('Rate Change Impact'!A:A, ROUNDUP(ROWS('Rate Change Impact'!$2:702)/36,0))</f>
        <v>19</v>
      </c>
      <c r="C666" t="str" cm="1">
        <f t="array" ref="C666">INDEX('Rate Change Impact'!B:B, ROUNDUP(ROWS('Rate Change Impact'!$2:702)/36,0))</f>
        <v>General</v>
      </c>
      <c r="D666" t="str" cm="1">
        <f t="array" ref="D666">INDEX('Rate Change Impact'!C:C, ROUNDUP(ROWS('Rate Change Impact'!$2:702)/36,0))</f>
        <v>All Other</v>
      </c>
      <c r="E666" t="str" cm="1">
        <f t="array" ref="E666">INDEX('Rate Change Impact'!D:D, ROUNDUP(ROWS('Rate Change Impact'!$2:702)/36,0))</f>
        <v>CA</v>
      </c>
      <c r="F666" s="107" cm="1">
        <f t="array" ref="F666">INDEX('Rate Change Impact'!E:E, ROUNDUP(ROWS('Rate Change Impact'!$2:702)/36,0))</f>
        <v>45580</v>
      </c>
      <c r="G666" s="81" cm="1">
        <f t="array" ref="G666">INDEX('Rate Change Impact'!F:F, ROUNDUP(ROWS('Rate Change Impact'!$2:702)/36,0))</f>
        <v>388332704</v>
      </c>
      <c r="H666" s="81" cm="1">
        <f t="array" ref="H666">INDEX('Rate Change Impact'!G:G, ROUNDUP(ROWS('Rate Change Impact'!$2:702)/36,0))</f>
        <v>389265132</v>
      </c>
      <c r="I666" s="81" cm="1">
        <f t="array" ref="I666">INDEX('Rate Change Impact'!H:H, ROUNDUP(ROWS('Rate Change Impact'!$2:702)/36,0))</f>
        <v>932428</v>
      </c>
      <c r="J666" s="95" cm="1">
        <f t="array" ref="J666">INDEX('Rate Change Impact'!I:I, ROUNDUP(ROWS('Rate Change Impact'!$2:702)/36,0))</f>
        <v>2.4011060371571498E-3</v>
      </c>
      <c r="K666" s="93">
        <f t="shared" si="127"/>
        <v>45944</v>
      </c>
      <c r="L666" s="94">
        <f t="shared" ca="1" si="128"/>
        <v>17</v>
      </c>
      <c r="M666" s="93">
        <f t="shared" ca="1" si="129"/>
        <v>45778</v>
      </c>
      <c r="N666">
        <f t="shared" ca="1" si="123"/>
        <v>2025</v>
      </c>
      <c r="O666">
        <f t="shared" ref="O666:O729" ca="1" si="132">MONTH(M666)</f>
        <v>5</v>
      </c>
      <c r="P666" s="74">
        <f t="shared" si="121"/>
        <v>77702.333333333328</v>
      </c>
      <c r="Q666" s="74">
        <f t="shared" si="122"/>
        <v>38851.166666666664</v>
      </c>
      <c r="R666">
        <f t="shared" ca="1" si="130"/>
        <v>1</v>
      </c>
      <c r="S666">
        <f t="shared" ca="1" si="124"/>
        <v>8</v>
      </c>
      <c r="T666">
        <f t="shared" ca="1" si="131"/>
        <v>13</v>
      </c>
      <c r="U666" s="73">
        <f t="shared" ca="1" si="125"/>
        <v>77702.333333333328</v>
      </c>
    </row>
    <row r="667" spans="1:21" x14ac:dyDescent="0.25">
      <c r="A667" s="106" t="str">
        <f t="shared" ca="1" si="126"/>
        <v>General_All Other_2025_6</v>
      </c>
      <c r="B667" cm="1">
        <f t="array" ref="B667">INDEX('Rate Change Impact'!A:A, ROUNDUP(ROWS('Rate Change Impact'!$2:703)/36,0))</f>
        <v>19</v>
      </c>
      <c r="C667" t="str" cm="1">
        <f t="array" ref="C667">INDEX('Rate Change Impact'!B:B, ROUNDUP(ROWS('Rate Change Impact'!$2:703)/36,0))</f>
        <v>General</v>
      </c>
      <c r="D667" t="str" cm="1">
        <f t="array" ref="D667">INDEX('Rate Change Impact'!C:C, ROUNDUP(ROWS('Rate Change Impact'!$2:703)/36,0))</f>
        <v>All Other</v>
      </c>
      <c r="E667" t="str" cm="1">
        <f t="array" ref="E667">INDEX('Rate Change Impact'!D:D, ROUNDUP(ROWS('Rate Change Impact'!$2:703)/36,0))</f>
        <v>CA</v>
      </c>
      <c r="F667" s="107" cm="1">
        <f t="array" ref="F667">INDEX('Rate Change Impact'!E:E, ROUNDUP(ROWS('Rate Change Impact'!$2:703)/36,0))</f>
        <v>45580</v>
      </c>
      <c r="G667" s="81" cm="1">
        <f t="array" ref="G667">INDEX('Rate Change Impact'!F:F, ROUNDUP(ROWS('Rate Change Impact'!$2:703)/36,0))</f>
        <v>388332704</v>
      </c>
      <c r="H667" s="81" cm="1">
        <f t="array" ref="H667">INDEX('Rate Change Impact'!G:G, ROUNDUP(ROWS('Rate Change Impact'!$2:703)/36,0))</f>
        <v>389265132</v>
      </c>
      <c r="I667" s="81" cm="1">
        <f t="array" ref="I667">INDEX('Rate Change Impact'!H:H, ROUNDUP(ROWS('Rate Change Impact'!$2:703)/36,0))</f>
        <v>932428</v>
      </c>
      <c r="J667" s="95" cm="1">
        <f t="array" ref="J667">INDEX('Rate Change Impact'!I:I, ROUNDUP(ROWS('Rate Change Impact'!$2:703)/36,0))</f>
        <v>2.4011060371571498E-3</v>
      </c>
      <c r="K667" s="93">
        <f t="shared" si="127"/>
        <v>45944</v>
      </c>
      <c r="L667" s="94">
        <f t="shared" ca="1" si="128"/>
        <v>18</v>
      </c>
      <c r="M667" s="93">
        <f t="shared" ca="1" si="129"/>
        <v>45809</v>
      </c>
      <c r="N667">
        <f t="shared" ca="1" si="123"/>
        <v>2025</v>
      </c>
      <c r="O667">
        <f t="shared" ca="1" si="132"/>
        <v>6</v>
      </c>
      <c r="P667" s="74">
        <f t="shared" si="121"/>
        <v>77702.333333333328</v>
      </c>
      <c r="Q667" s="74">
        <f t="shared" si="122"/>
        <v>38851.166666666664</v>
      </c>
      <c r="R667">
        <f t="shared" ca="1" si="130"/>
        <v>1</v>
      </c>
      <c r="S667">
        <f t="shared" ca="1" si="124"/>
        <v>9</v>
      </c>
      <c r="T667">
        <f t="shared" ca="1" si="131"/>
        <v>13</v>
      </c>
      <c r="U667" s="73">
        <f t="shared" ca="1" si="125"/>
        <v>77702.333333333328</v>
      </c>
    </row>
    <row r="668" spans="1:21" x14ac:dyDescent="0.25">
      <c r="A668" s="106" t="str">
        <f t="shared" ca="1" si="126"/>
        <v>General_All Other_2025_7</v>
      </c>
      <c r="B668" cm="1">
        <f t="array" ref="B668">INDEX('Rate Change Impact'!A:A, ROUNDUP(ROWS('Rate Change Impact'!$2:704)/36,0))</f>
        <v>19</v>
      </c>
      <c r="C668" t="str" cm="1">
        <f t="array" ref="C668">INDEX('Rate Change Impact'!B:B, ROUNDUP(ROWS('Rate Change Impact'!$2:704)/36,0))</f>
        <v>General</v>
      </c>
      <c r="D668" t="str" cm="1">
        <f t="array" ref="D668">INDEX('Rate Change Impact'!C:C, ROUNDUP(ROWS('Rate Change Impact'!$2:704)/36,0))</f>
        <v>All Other</v>
      </c>
      <c r="E668" t="str" cm="1">
        <f t="array" ref="E668">INDEX('Rate Change Impact'!D:D, ROUNDUP(ROWS('Rate Change Impact'!$2:704)/36,0))</f>
        <v>CA</v>
      </c>
      <c r="F668" s="107" cm="1">
        <f t="array" ref="F668">INDEX('Rate Change Impact'!E:E, ROUNDUP(ROWS('Rate Change Impact'!$2:704)/36,0))</f>
        <v>45580</v>
      </c>
      <c r="G668" s="81" cm="1">
        <f t="array" ref="G668">INDEX('Rate Change Impact'!F:F, ROUNDUP(ROWS('Rate Change Impact'!$2:704)/36,0))</f>
        <v>388332704</v>
      </c>
      <c r="H668" s="81" cm="1">
        <f t="array" ref="H668">INDEX('Rate Change Impact'!G:G, ROUNDUP(ROWS('Rate Change Impact'!$2:704)/36,0))</f>
        <v>389265132</v>
      </c>
      <c r="I668" s="81" cm="1">
        <f t="array" ref="I668">INDEX('Rate Change Impact'!H:H, ROUNDUP(ROWS('Rate Change Impact'!$2:704)/36,0))</f>
        <v>932428</v>
      </c>
      <c r="J668" s="95" cm="1">
        <f t="array" ref="J668">INDEX('Rate Change Impact'!I:I, ROUNDUP(ROWS('Rate Change Impact'!$2:704)/36,0))</f>
        <v>2.4011060371571498E-3</v>
      </c>
      <c r="K668" s="93">
        <f t="shared" si="127"/>
        <v>45944</v>
      </c>
      <c r="L668" s="94">
        <f t="shared" ca="1" si="128"/>
        <v>19</v>
      </c>
      <c r="M668" s="93">
        <f t="shared" ca="1" si="129"/>
        <v>45839</v>
      </c>
      <c r="N668">
        <f t="shared" ca="1" si="123"/>
        <v>2025</v>
      </c>
      <c r="O668">
        <f t="shared" ca="1" si="132"/>
        <v>7</v>
      </c>
      <c r="P668" s="74">
        <f t="shared" si="121"/>
        <v>77702.333333333328</v>
      </c>
      <c r="Q668" s="74">
        <f t="shared" si="122"/>
        <v>38851.166666666664</v>
      </c>
      <c r="R668">
        <f t="shared" ca="1" si="130"/>
        <v>1</v>
      </c>
      <c r="S668">
        <f t="shared" ca="1" si="124"/>
        <v>10</v>
      </c>
      <c r="T668">
        <f t="shared" ca="1" si="131"/>
        <v>13</v>
      </c>
      <c r="U668" s="73">
        <f t="shared" ca="1" si="125"/>
        <v>77702.333333333328</v>
      </c>
    </row>
    <row r="669" spans="1:21" x14ac:dyDescent="0.25">
      <c r="A669" s="106" t="str">
        <f t="shared" ca="1" si="126"/>
        <v>General_All Other_2025_8</v>
      </c>
      <c r="B669" cm="1">
        <f t="array" ref="B669">INDEX('Rate Change Impact'!A:A, ROUNDUP(ROWS('Rate Change Impact'!$2:705)/36,0))</f>
        <v>19</v>
      </c>
      <c r="C669" t="str" cm="1">
        <f t="array" ref="C669">INDEX('Rate Change Impact'!B:B, ROUNDUP(ROWS('Rate Change Impact'!$2:705)/36,0))</f>
        <v>General</v>
      </c>
      <c r="D669" t="str" cm="1">
        <f t="array" ref="D669">INDEX('Rate Change Impact'!C:C, ROUNDUP(ROWS('Rate Change Impact'!$2:705)/36,0))</f>
        <v>All Other</v>
      </c>
      <c r="E669" t="str" cm="1">
        <f t="array" ref="E669">INDEX('Rate Change Impact'!D:D, ROUNDUP(ROWS('Rate Change Impact'!$2:705)/36,0))</f>
        <v>CA</v>
      </c>
      <c r="F669" s="107" cm="1">
        <f t="array" ref="F669">INDEX('Rate Change Impact'!E:E, ROUNDUP(ROWS('Rate Change Impact'!$2:705)/36,0))</f>
        <v>45580</v>
      </c>
      <c r="G669" s="81" cm="1">
        <f t="array" ref="G669">INDEX('Rate Change Impact'!F:F, ROUNDUP(ROWS('Rate Change Impact'!$2:705)/36,0))</f>
        <v>388332704</v>
      </c>
      <c r="H669" s="81" cm="1">
        <f t="array" ref="H669">INDEX('Rate Change Impact'!G:G, ROUNDUP(ROWS('Rate Change Impact'!$2:705)/36,0))</f>
        <v>389265132</v>
      </c>
      <c r="I669" s="81" cm="1">
        <f t="array" ref="I669">INDEX('Rate Change Impact'!H:H, ROUNDUP(ROWS('Rate Change Impact'!$2:705)/36,0))</f>
        <v>932428</v>
      </c>
      <c r="J669" s="95" cm="1">
        <f t="array" ref="J669">INDEX('Rate Change Impact'!I:I, ROUNDUP(ROWS('Rate Change Impact'!$2:705)/36,0))</f>
        <v>2.4011060371571498E-3</v>
      </c>
      <c r="K669" s="93">
        <f t="shared" si="127"/>
        <v>45944</v>
      </c>
      <c r="L669" s="94">
        <f t="shared" ca="1" si="128"/>
        <v>20</v>
      </c>
      <c r="M669" s="93">
        <f t="shared" ca="1" si="129"/>
        <v>45870</v>
      </c>
      <c r="N669">
        <f t="shared" ca="1" si="123"/>
        <v>2025</v>
      </c>
      <c r="O669">
        <f t="shared" ca="1" si="132"/>
        <v>8</v>
      </c>
      <c r="P669" s="74">
        <f t="shared" si="121"/>
        <v>77702.333333333328</v>
      </c>
      <c r="Q669" s="74">
        <f t="shared" si="122"/>
        <v>38851.166666666664</v>
      </c>
      <c r="R669">
        <f t="shared" ca="1" si="130"/>
        <v>1</v>
      </c>
      <c r="S669">
        <f t="shared" ca="1" si="124"/>
        <v>11</v>
      </c>
      <c r="T669">
        <f t="shared" ca="1" si="131"/>
        <v>13</v>
      </c>
      <c r="U669" s="73">
        <f t="shared" ca="1" si="125"/>
        <v>77702.333333333328</v>
      </c>
    </row>
    <row r="670" spans="1:21" x14ac:dyDescent="0.25">
      <c r="A670" s="106" t="str">
        <f t="shared" ca="1" si="126"/>
        <v>General_All Other_2025_9</v>
      </c>
      <c r="B670" cm="1">
        <f t="array" ref="B670">INDEX('Rate Change Impact'!A:A, ROUNDUP(ROWS('Rate Change Impact'!$2:706)/36,0))</f>
        <v>19</v>
      </c>
      <c r="C670" t="str" cm="1">
        <f t="array" ref="C670">INDEX('Rate Change Impact'!B:B, ROUNDUP(ROWS('Rate Change Impact'!$2:706)/36,0))</f>
        <v>General</v>
      </c>
      <c r="D670" t="str" cm="1">
        <f t="array" ref="D670">INDEX('Rate Change Impact'!C:C, ROUNDUP(ROWS('Rate Change Impact'!$2:706)/36,0))</f>
        <v>All Other</v>
      </c>
      <c r="E670" t="str" cm="1">
        <f t="array" ref="E670">INDEX('Rate Change Impact'!D:D, ROUNDUP(ROWS('Rate Change Impact'!$2:706)/36,0))</f>
        <v>CA</v>
      </c>
      <c r="F670" s="107" cm="1">
        <f t="array" ref="F670">INDEX('Rate Change Impact'!E:E, ROUNDUP(ROWS('Rate Change Impact'!$2:706)/36,0))</f>
        <v>45580</v>
      </c>
      <c r="G670" s="81" cm="1">
        <f t="array" ref="G670">INDEX('Rate Change Impact'!F:F, ROUNDUP(ROWS('Rate Change Impact'!$2:706)/36,0))</f>
        <v>388332704</v>
      </c>
      <c r="H670" s="81" cm="1">
        <f t="array" ref="H670">INDEX('Rate Change Impact'!G:G, ROUNDUP(ROWS('Rate Change Impact'!$2:706)/36,0))</f>
        <v>389265132</v>
      </c>
      <c r="I670" s="81" cm="1">
        <f t="array" ref="I670">INDEX('Rate Change Impact'!H:H, ROUNDUP(ROWS('Rate Change Impact'!$2:706)/36,0))</f>
        <v>932428</v>
      </c>
      <c r="J670" s="95" cm="1">
        <f t="array" ref="J670">INDEX('Rate Change Impact'!I:I, ROUNDUP(ROWS('Rate Change Impact'!$2:706)/36,0))</f>
        <v>2.4011060371571498E-3</v>
      </c>
      <c r="K670" s="93">
        <f t="shared" si="127"/>
        <v>45944</v>
      </c>
      <c r="L670" s="94">
        <f t="shared" ca="1" si="128"/>
        <v>21</v>
      </c>
      <c r="M670" s="93">
        <f t="shared" ca="1" si="129"/>
        <v>45901</v>
      </c>
      <c r="N670">
        <f t="shared" ca="1" si="123"/>
        <v>2025</v>
      </c>
      <c r="O670">
        <f t="shared" ca="1" si="132"/>
        <v>9</v>
      </c>
      <c r="P670" s="74">
        <f t="shared" si="121"/>
        <v>77702.333333333328</v>
      </c>
      <c r="Q670" s="74">
        <f t="shared" si="122"/>
        <v>38851.166666666664</v>
      </c>
      <c r="R670">
        <f t="shared" ca="1" si="130"/>
        <v>1</v>
      </c>
      <c r="S670">
        <f t="shared" ca="1" si="124"/>
        <v>12</v>
      </c>
      <c r="T670">
        <f t="shared" ca="1" si="131"/>
        <v>13</v>
      </c>
      <c r="U670" s="73">
        <f t="shared" ca="1" si="125"/>
        <v>77702.333333333328</v>
      </c>
    </row>
    <row r="671" spans="1:21" x14ac:dyDescent="0.25">
      <c r="A671" s="106" t="str">
        <f t="shared" ca="1" si="126"/>
        <v>General_All Other_2025_10</v>
      </c>
      <c r="B671" cm="1">
        <f t="array" ref="B671">INDEX('Rate Change Impact'!A:A, ROUNDUP(ROWS('Rate Change Impact'!$2:707)/36,0))</f>
        <v>19</v>
      </c>
      <c r="C671" t="str" cm="1">
        <f t="array" ref="C671">INDEX('Rate Change Impact'!B:B, ROUNDUP(ROWS('Rate Change Impact'!$2:707)/36,0))</f>
        <v>General</v>
      </c>
      <c r="D671" t="str" cm="1">
        <f t="array" ref="D671">INDEX('Rate Change Impact'!C:C, ROUNDUP(ROWS('Rate Change Impact'!$2:707)/36,0))</f>
        <v>All Other</v>
      </c>
      <c r="E671" t="str" cm="1">
        <f t="array" ref="E671">INDEX('Rate Change Impact'!D:D, ROUNDUP(ROWS('Rate Change Impact'!$2:707)/36,0))</f>
        <v>CA</v>
      </c>
      <c r="F671" s="107" cm="1">
        <f t="array" ref="F671">INDEX('Rate Change Impact'!E:E, ROUNDUP(ROWS('Rate Change Impact'!$2:707)/36,0))</f>
        <v>45580</v>
      </c>
      <c r="G671" s="81" cm="1">
        <f t="array" ref="G671">INDEX('Rate Change Impact'!F:F, ROUNDUP(ROWS('Rate Change Impact'!$2:707)/36,0))</f>
        <v>388332704</v>
      </c>
      <c r="H671" s="81" cm="1">
        <f t="array" ref="H671">INDEX('Rate Change Impact'!G:G, ROUNDUP(ROWS('Rate Change Impact'!$2:707)/36,0))</f>
        <v>389265132</v>
      </c>
      <c r="I671" s="81" cm="1">
        <f t="array" ref="I671">INDEX('Rate Change Impact'!H:H, ROUNDUP(ROWS('Rate Change Impact'!$2:707)/36,0))</f>
        <v>932428</v>
      </c>
      <c r="J671" s="95" cm="1">
        <f t="array" ref="J671">INDEX('Rate Change Impact'!I:I, ROUNDUP(ROWS('Rate Change Impact'!$2:707)/36,0))</f>
        <v>2.4011060371571498E-3</v>
      </c>
      <c r="K671" s="93">
        <f t="shared" si="127"/>
        <v>45944</v>
      </c>
      <c r="L671" s="94">
        <f t="shared" ca="1" si="128"/>
        <v>22</v>
      </c>
      <c r="M671" s="93">
        <f t="shared" ca="1" si="129"/>
        <v>45931</v>
      </c>
      <c r="N671">
        <f t="shared" ca="1" si="123"/>
        <v>2025</v>
      </c>
      <c r="O671">
        <f t="shared" ca="1" si="132"/>
        <v>10</v>
      </c>
      <c r="P671" s="74">
        <f t="shared" si="121"/>
        <v>77702.333333333328</v>
      </c>
      <c r="Q671" s="74">
        <f t="shared" si="122"/>
        <v>38851.166666666664</v>
      </c>
      <c r="R671">
        <f t="shared" ca="1" si="130"/>
        <v>1</v>
      </c>
      <c r="S671">
        <f t="shared" ca="1" si="124"/>
        <v>13</v>
      </c>
      <c r="T671">
        <f t="shared" ca="1" si="131"/>
        <v>13</v>
      </c>
      <c r="U671" s="73">
        <f t="shared" ca="1" si="125"/>
        <v>38851.166666666664</v>
      </c>
    </row>
    <row r="672" spans="1:21" x14ac:dyDescent="0.25">
      <c r="A672" s="106" t="str">
        <f t="shared" ca="1" si="126"/>
        <v>General_All Other_2025_11</v>
      </c>
      <c r="B672" cm="1">
        <f t="array" ref="B672">INDEX('Rate Change Impact'!A:A, ROUNDUP(ROWS('Rate Change Impact'!$2:708)/36,0))</f>
        <v>19</v>
      </c>
      <c r="C672" t="str" cm="1">
        <f t="array" ref="C672">INDEX('Rate Change Impact'!B:B, ROUNDUP(ROWS('Rate Change Impact'!$2:708)/36,0))</f>
        <v>General</v>
      </c>
      <c r="D672" t="str" cm="1">
        <f t="array" ref="D672">INDEX('Rate Change Impact'!C:C, ROUNDUP(ROWS('Rate Change Impact'!$2:708)/36,0))</f>
        <v>All Other</v>
      </c>
      <c r="E672" t="str" cm="1">
        <f t="array" ref="E672">INDEX('Rate Change Impact'!D:D, ROUNDUP(ROWS('Rate Change Impact'!$2:708)/36,0))</f>
        <v>CA</v>
      </c>
      <c r="F672" s="107" cm="1">
        <f t="array" ref="F672">INDEX('Rate Change Impact'!E:E, ROUNDUP(ROWS('Rate Change Impact'!$2:708)/36,0))</f>
        <v>45580</v>
      </c>
      <c r="G672" s="81" cm="1">
        <f t="array" ref="G672">INDEX('Rate Change Impact'!F:F, ROUNDUP(ROWS('Rate Change Impact'!$2:708)/36,0))</f>
        <v>388332704</v>
      </c>
      <c r="H672" s="81" cm="1">
        <f t="array" ref="H672">INDEX('Rate Change Impact'!G:G, ROUNDUP(ROWS('Rate Change Impact'!$2:708)/36,0))</f>
        <v>389265132</v>
      </c>
      <c r="I672" s="81" cm="1">
        <f t="array" ref="I672">INDEX('Rate Change Impact'!H:H, ROUNDUP(ROWS('Rate Change Impact'!$2:708)/36,0))</f>
        <v>932428</v>
      </c>
      <c r="J672" s="95" cm="1">
        <f t="array" ref="J672">INDEX('Rate Change Impact'!I:I, ROUNDUP(ROWS('Rate Change Impact'!$2:708)/36,0))</f>
        <v>2.4011060371571498E-3</v>
      </c>
      <c r="K672" s="93">
        <f t="shared" si="127"/>
        <v>45944</v>
      </c>
      <c r="L672" s="94">
        <f t="shared" ca="1" si="128"/>
        <v>23</v>
      </c>
      <c r="M672" s="93">
        <f t="shared" ca="1" si="129"/>
        <v>45962</v>
      </c>
      <c r="N672">
        <f t="shared" ca="1" si="123"/>
        <v>2025</v>
      </c>
      <c r="O672">
        <f t="shared" ca="1" si="132"/>
        <v>11</v>
      </c>
      <c r="P672" s="74">
        <f t="shared" si="121"/>
        <v>77702.333333333328</v>
      </c>
      <c r="Q672" s="74">
        <f t="shared" si="122"/>
        <v>38851.166666666664</v>
      </c>
      <c r="R672">
        <f t="shared" ca="1" si="130"/>
        <v>0</v>
      </c>
      <c r="S672">
        <f t="shared" ca="1" si="124"/>
        <v>0</v>
      </c>
      <c r="T672">
        <f t="shared" ca="1" si="131"/>
        <v>13</v>
      </c>
      <c r="U672" s="73">
        <f t="shared" ca="1" si="125"/>
        <v>0</v>
      </c>
    </row>
    <row r="673" spans="1:21" x14ac:dyDescent="0.25">
      <c r="A673" s="106" t="str">
        <f t="shared" ca="1" si="126"/>
        <v>General_All Other_2025_12</v>
      </c>
      <c r="B673" cm="1">
        <f t="array" ref="B673">INDEX('Rate Change Impact'!A:A, ROUNDUP(ROWS('Rate Change Impact'!$2:709)/36,0))</f>
        <v>19</v>
      </c>
      <c r="C673" t="str" cm="1">
        <f t="array" ref="C673">INDEX('Rate Change Impact'!B:B, ROUNDUP(ROWS('Rate Change Impact'!$2:709)/36,0))</f>
        <v>General</v>
      </c>
      <c r="D673" t="str" cm="1">
        <f t="array" ref="D673">INDEX('Rate Change Impact'!C:C, ROUNDUP(ROWS('Rate Change Impact'!$2:709)/36,0))</f>
        <v>All Other</v>
      </c>
      <c r="E673" t="str" cm="1">
        <f t="array" ref="E673">INDEX('Rate Change Impact'!D:D, ROUNDUP(ROWS('Rate Change Impact'!$2:709)/36,0))</f>
        <v>CA</v>
      </c>
      <c r="F673" s="107" cm="1">
        <f t="array" ref="F673">INDEX('Rate Change Impact'!E:E, ROUNDUP(ROWS('Rate Change Impact'!$2:709)/36,0))</f>
        <v>45580</v>
      </c>
      <c r="G673" s="81" cm="1">
        <f t="array" ref="G673">INDEX('Rate Change Impact'!F:F, ROUNDUP(ROWS('Rate Change Impact'!$2:709)/36,0))</f>
        <v>388332704</v>
      </c>
      <c r="H673" s="81" cm="1">
        <f t="array" ref="H673">INDEX('Rate Change Impact'!G:G, ROUNDUP(ROWS('Rate Change Impact'!$2:709)/36,0))</f>
        <v>389265132</v>
      </c>
      <c r="I673" s="81" cm="1">
        <f t="array" ref="I673">INDEX('Rate Change Impact'!H:H, ROUNDUP(ROWS('Rate Change Impact'!$2:709)/36,0))</f>
        <v>932428</v>
      </c>
      <c r="J673" s="95" cm="1">
        <f t="array" ref="J673">INDEX('Rate Change Impact'!I:I, ROUNDUP(ROWS('Rate Change Impact'!$2:709)/36,0))</f>
        <v>2.4011060371571498E-3</v>
      </c>
      <c r="K673" s="93">
        <f t="shared" si="127"/>
        <v>45944</v>
      </c>
      <c r="L673" s="94">
        <f t="shared" ca="1" si="128"/>
        <v>24</v>
      </c>
      <c r="M673" s="93">
        <f t="shared" ca="1" si="129"/>
        <v>45992</v>
      </c>
      <c r="N673">
        <f t="shared" ca="1" si="123"/>
        <v>2025</v>
      </c>
      <c r="O673">
        <f t="shared" ca="1" si="132"/>
        <v>12</v>
      </c>
      <c r="P673" s="74">
        <f t="shared" si="121"/>
        <v>77702.333333333328</v>
      </c>
      <c r="Q673" s="74">
        <f t="shared" si="122"/>
        <v>38851.166666666664</v>
      </c>
      <c r="R673">
        <f t="shared" ca="1" si="130"/>
        <v>0</v>
      </c>
      <c r="S673">
        <f t="shared" ca="1" si="124"/>
        <v>0</v>
      </c>
      <c r="T673">
        <f t="shared" ca="1" si="131"/>
        <v>13</v>
      </c>
      <c r="U673" s="73">
        <f t="shared" ca="1" si="125"/>
        <v>0</v>
      </c>
    </row>
    <row r="674" spans="1:21" x14ac:dyDescent="0.25">
      <c r="A674" s="106" t="str">
        <f t="shared" ca="1" si="126"/>
        <v>General_All Other_2026_1</v>
      </c>
      <c r="B674" cm="1">
        <f t="array" ref="B674">INDEX('Rate Change Impact'!A:A, ROUNDUP(ROWS('Rate Change Impact'!$2:710)/36,0))</f>
        <v>19</v>
      </c>
      <c r="C674" t="str" cm="1">
        <f t="array" ref="C674">INDEX('Rate Change Impact'!B:B, ROUNDUP(ROWS('Rate Change Impact'!$2:710)/36,0))</f>
        <v>General</v>
      </c>
      <c r="D674" t="str" cm="1">
        <f t="array" ref="D674">INDEX('Rate Change Impact'!C:C, ROUNDUP(ROWS('Rate Change Impact'!$2:710)/36,0))</f>
        <v>All Other</v>
      </c>
      <c r="E674" t="str" cm="1">
        <f t="array" ref="E674">INDEX('Rate Change Impact'!D:D, ROUNDUP(ROWS('Rate Change Impact'!$2:710)/36,0))</f>
        <v>CA</v>
      </c>
      <c r="F674" s="107" cm="1">
        <f t="array" ref="F674">INDEX('Rate Change Impact'!E:E, ROUNDUP(ROWS('Rate Change Impact'!$2:710)/36,0))</f>
        <v>45580</v>
      </c>
      <c r="G674" s="81" cm="1">
        <f t="array" ref="G674">INDEX('Rate Change Impact'!F:F, ROUNDUP(ROWS('Rate Change Impact'!$2:710)/36,0))</f>
        <v>388332704</v>
      </c>
      <c r="H674" s="81" cm="1">
        <f t="array" ref="H674">INDEX('Rate Change Impact'!G:G, ROUNDUP(ROWS('Rate Change Impact'!$2:710)/36,0))</f>
        <v>389265132</v>
      </c>
      <c r="I674" s="81" cm="1">
        <f t="array" ref="I674">INDEX('Rate Change Impact'!H:H, ROUNDUP(ROWS('Rate Change Impact'!$2:710)/36,0))</f>
        <v>932428</v>
      </c>
      <c r="J674" s="95" cm="1">
        <f t="array" ref="J674">INDEX('Rate Change Impact'!I:I, ROUNDUP(ROWS('Rate Change Impact'!$2:710)/36,0))</f>
        <v>2.4011060371571498E-3</v>
      </c>
      <c r="K674" s="93">
        <f t="shared" si="127"/>
        <v>45944</v>
      </c>
      <c r="L674" s="94">
        <f t="shared" ca="1" si="128"/>
        <v>25</v>
      </c>
      <c r="M674" s="93">
        <f t="shared" ca="1" si="129"/>
        <v>46023</v>
      </c>
      <c r="N674">
        <f t="shared" ca="1" si="123"/>
        <v>2026</v>
      </c>
      <c r="O674">
        <f t="shared" ca="1" si="132"/>
        <v>1</v>
      </c>
      <c r="P674" s="74">
        <f t="shared" si="121"/>
        <v>77702.333333333328</v>
      </c>
      <c r="Q674" s="74">
        <f t="shared" si="122"/>
        <v>38851.166666666664</v>
      </c>
      <c r="R674">
        <f t="shared" ca="1" si="130"/>
        <v>0</v>
      </c>
      <c r="S674">
        <f t="shared" ca="1" si="124"/>
        <v>0</v>
      </c>
      <c r="T674">
        <f t="shared" ca="1" si="131"/>
        <v>13</v>
      </c>
      <c r="U674" s="73">
        <f t="shared" ca="1" si="125"/>
        <v>0</v>
      </c>
    </row>
    <row r="675" spans="1:21" x14ac:dyDescent="0.25">
      <c r="A675" s="106" t="str">
        <f t="shared" ca="1" si="126"/>
        <v>General_All Other_2026_2</v>
      </c>
      <c r="B675" cm="1">
        <f t="array" ref="B675">INDEX('Rate Change Impact'!A:A, ROUNDUP(ROWS('Rate Change Impact'!$2:711)/36,0))</f>
        <v>19</v>
      </c>
      <c r="C675" t="str" cm="1">
        <f t="array" ref="C675">INDEX('Rate Change Impact'!B:B, ROUNDUP(ROWS('Rate Change Impact'!$2:711)/36,0))</f>
        <v>General</v>
      </c>
      <c r="D675" t="str" cm="1">
        <f t="array" ref="D675">INDEX('Rate Change Impact'!C:C, ROUNDUP(ROWS('Rate Change Impact'!$2:711)/36,0))</f>
        <v>All Other</v>
      </c>
      <c r="E675" t="str" cm="1">
        <f t="array" ref="E675">INDEX('Rate Change Impact'!D:D, ROUNDUP(ROWS('Rate Change Impact'!$2:711)/36,0))</f>
        <v>CA</v>
      </c>
      <c r="F675" s="107" cm="1">
        <f t="array" ref="F675">INDEX('Rate Change Impact'!E:E, ROUNDUP(ROWS('Rate Change Impact'!$2:711)/36,0))</f>
        <v>45580</v>
      </c>
      <c r="G675" s="81" cm="1">
        <f t="array" ref="G675">INDEX('Rate Change Impact'!F:F, ROUNDUP(ROWS('Rate Change Impact'!$2:711)/36,0))</f>
        <v>388332704</v>
      </c>
      <c r="H675" s="81" cm="1">
        <f t="array" ref="H675">INDEX('Rate Change Impact'!G:G, ROUNDUP(ROWS('Rate Change Impact'!$2:711)/36,0))</f>
        <v>389265132</v>
      </c>
      <c r="I675" s="81" cm="1">
        <f t="array" ref="I675">INDEX('Rate Change Impact'!H:H, ROUNDUP(ROWS('Rate Change Impact'!$2:711)/36,0))</f>
        <v>932428</v>
      </c>
      <c r="J675" s="95" cm="1">
        <f t="array" ref="J675">INDEX('Rate Change Impact'!I:I, ROUNDUP(ROWS('Rate Change Impact'!$2:711)/36,0))</f>
        <v>2.4011060371571498E-3</v>
      </c>
      <c r="K675" s="93">
        <f t="shared" si="127"/>
        <v>45944</v>
      </c>
      <c r="L675" s="94">
        <f t="shared" ca="1" si="128"/>
        <v>26</v>
      </c>
      <c r="M675" s="93">
        <f t="shared" ca="1" si="129"/>
        <v>46054</v>
      </c>
      <c r="N675">
        <f t="shared" ca="1" si="123"/>
        <v>2026</v>
      </c>
      <c r="O675">
        <f t="shared" ca="1" si="132"/>
        <v>2</v>
      </c>
      <c r="P675" s="74">
        <f t="shared" si="121"/>
        <v>77702.333333333328</v>
      </c>
      <c r="Q675" s="74">
        <f t="shared" si="122"/>
        <v>38851.166666666664</v>
      </c>
      <c r="R675">
        <f t="shared" ca="1" si="130"/>
        <v>0</v>
      </c>
      <c r="S675">
        <f t="shared" ca="1" si="124"/>
        <v>0</v>
      </c>
      <c r="T675">
        <f t="shared" ca="1" si="131"/>
        <v>13</v>
      </c>
      <c r="U675" s="73">
        <f t="shared" ca="1" si="125"/>
        <v>0</v>
      </c>
    </row>
    <row r="676" spans="1:21" x14ac:dyDescent="0.25">
      <c r="A676" s="106" t="str">
        <f t="shared" ca="1" si="126"/>
        <v>General_All Other_2026_3</v>
      </c>
      <c r="B676" cm="1">
        <f t="array" ref="B676">INDEX('Rate Change Impact'!A:A, ROUNDUP(ROWS('Rate Change Impact'!$2:712)/36,0))</f>
        <v>19</v>
      </c>
      <c r="C676" t="str" cm="1">
        <f t="array" ref="C676">INDEX('Rate Change Impact'!B:B, ROUNDUP(ROWS('Rate Change Impact'!$2:712)/36,0))</f>
        <v>General</v>
      </c>
      <c r="D676" t="str" cm="1">
        <f t="array" ref="D676">INDEX('Rate Change Impact'!C:C, ROUNDUP(ROWS('Rate Change Impact'!$2:712)/36,0))</f>
        <v>All Other</v>
      </c>
      <c r="E676" t="str" cm="1">
        <f t="array" ref="E676">INDEX('Rate Change Impact'!D:D, ROUNDUP(ROWS('Rate Change Impact'!$2:712)/36,0))</f>
        <v>CA</v>
      </c>
      <c r="F676" s="107" cm="1">
        <f t="array" ref="F676">INDEX('Rate Change Impact'!E:E, ROUNDUP(ROWS('Rate Change Impact'!$2:712)/36,0))</f>
        <v>45580</v>
      </c>
      <c r="G676" s="81" cm="1">
        <f t="array" ref="G676">INDEX('Rate Change Impact'!F:F, ROUNDUP(ROWS('Rate Change Impact'!$2:712)/36,0))</f>
        <v>388332704</v>
      </c>
      <c r="H676" s="81" cm="1">
        <f t="array" ref="H676">INDEX('Rate Change Impact'!G:G, ROUNDUP(ROWS('Rate Change Impact'!$2:712)/36,0))</f>
        <v>389265132</v>
      </c>
      <c r="I676" s="81" cm="1">
        <f t="array" ref="I676">INDEX('Rate Change Impact'!H:H, ROUNDUP(ROWS('Rate Change Impact'!$2:712)/36,0))</f>
        <v>932428</v>
      </c>
      <c r="J676" s="95" cm="1">
        <f t="array" ref="J676">INDEX('Rate Change Impact'!I:I, ROUNDUP(ROWS('Rate Change Impact'!$2:712)/36,0))</f>
        <v>2.4011060371571498E-3</v>
      </c>
      <c r="K676" s="93">
        <f t="shared" si="127"/>
        <v>45944</v>
      </c>
      <c r="L676" s="94">
        <f t="shared" ca="1" si="128"/>
        <v>27</v>
      </c>
      <c r="M676" s="93">
        <f t="shared" ca="1" si="129"/>
        <v>46082</v>
      </c>
      <c r="N676">
        <f t="shared" ca="1" si="123"/>
        <v>2026</v>
      </c>
      <c r="O676">
        <f t="shared" ca="1" si="132"/>
        <v>3</v>
      </c>
      <c r="P676" s="74">
        <f t="shared" si="121"/>
        <v>77702.333333333328</v>
      </c>
      <c r="Q676" s="74">
        <f t="shared" si="122"/>
        <v>38851.166666666664</v>
      </c>
      <c r="R676">
        <f t="shared" ca="1" si="130"/>
        <v>0</v>
      </c>
      <c r="S676">
        <f t="shared" ca="1" si="124"/>
        <v>0</v>
      </c>
      <c r="T676">
        <f t="shared" ca="1" si="131"/>
        <v>13</v>
      </c>
      <c r="U676" s="73">
        <f t="shared" ca="1" si="125"/>
        <v>0</v>
      </c>
    </row>
    <row r="677" spans="1:21" x14ac:dyDescent="0.25">
      <c r="A677" s="106" t="str">
        <f t="shared" ca="1" si="126"/>
        <v>General_All Other_2026_4</v>
      </c>
      <c r="B677" cm="1">
        <f t="array" ref="B677">INDEX('Rate Change Impact'!A:A, ROUNDUP(ROWS('Rate Change Impact'!$2:713)/36,0))</f>
        <v>19</v>
      </c>
      <c r="C677" t="str" cm="1">
        <f t="array" ref="C677">INDEX('Rate Change Impact'!B:B, ROUNDUP(ROWS('Rate Change Impact'!$2:713)/36,0))</f>
        <v>General</v>
      </c>
      <c r="D677" t="str" cm="1">
        <f t="array" ref="D677">INDEX('Rate Change Impact'!C:C, ROUNDUP(ROWS('Rate Change Impact'!$2:713)/36,0))</f>
        <v>All Other</v>
      </c>
      <c r="E677" t="str" cm="1">
        <f t="array" ref="E677">INDEX('Rate Change Impact'!D:D, ROUNDUP(ROWS('Rate Change Impact'!$2:713)/36,0))</f>
        <v>CA</v>
      </c>
      <c r="F677" s="107" cm="1">
        <f t="array" ref="F677">INDEX('Rate Change Impact'!E:E, ROUNDUP(ROWS('Rate Change Impact'!$2:713)/36,0))</f>
        <v>45580</v>
      </c>
      <c r="G677" s="81" cm="1">
        <f t="array" ref="G677">INDEX('Rate Change Impact'!F:F, ROUNDUP(ROWS('Rate Change Impact'!$2:713)/36,0))</f>
        <v>388332704</v>
      </c>
      <c r="H677" s="81" cm="1">
        <f t="array" ref="H677">INDEX('Rate Change Impact'!G:G, ROUNDUP(ROWS('Rate Change Impact'!$2:713)/36,0))</f>
        <v>389265132</v>
      </c>
      <c r="I677" s="81" cm="1">
        <f t="array" ref="I677">INDEX('Rate Change Impact'!H:H, ROUNDUP(ROWS('Rate Change Impact'!$2:713)/36,0))</f>
        <v>932428</v>
      </c>
      <c r="J677" s="95" cm="1">
        <f t="array" ref="J677">INDEX('Rate Change Impact'!I:I, ROUNDUP(ROWS('Rate Change Impact'!$2:713)/36,0))</f>
        <v>2.4011060371571498E-3</v>
      </c>
      <c r="K677" s="93">
        <f t="shared" si="127"/>
        <v>45944</v>
      </c>
      <c r="L677" s="94">
        <f t="shared" ca="1" si="128"/>
        <v>28</v>
      </c>
      <c r="M677" s="93">
        <f t="shared" ca="1" si="129"/>
        <v>46113</v>
      </c>
      <c r="N677">
        <f t="shared" ca="1" si="123"/>
        <v>2026</v>
      </c>
      <c r="O677">
        <f t="shared" ca="1" si="132"/>
        <v>4</v>
      </c>
      <c r="P677" s="74">
        <f t="shared" si="121"/>
        <v>77702.333333333328</v>
      </c>
      <c r="Q677" s="74">
        <f t="shared" si="122"/>
        <v>38851.166666666664</v>
      </c>
      <c r="R677">
        <f t="shared" ca="1" si="130"/>
        <v>0</v>
      </c>
      <c r="S677">
        <f t="shared" ca="1" si="124"/>
        <v>0</v>
      </c>
      <c r="T677">
        <f t="shared" ca="1" si="131"/>
        <v>13</v>
      </c>
      <c r="U677" s="73">
        <f t="shared" ca="1" si="125"/>
        <v>0</v>
      </c>
    </row>
    <row r="678" spans="1:21" x14ac:dyDescent="0.25">
      <c r="A678" s="106" t="str">
        <f t="shared" ca="1" si="126"/>
        <v>General_All Other_2026_5</v>
      </c>
      <c r="B678" cm="1">
        <f t="array" ref="B678">INDEX('Rate Change Impact'!A:A, ROUNDUP(ROWS('Rate Change Impact'!$2:714)/36,0))</f>
        <v>19</v>
      </c>
      <c r="C678" t="str" cm="1">
        <f t="array" ref="C678">INDEX('Rate Change Impact'!B:B, ROUNDUP(ROWS('Rate Change Impact'!$2:714)/36,0))</f>
        <v>General</v>
      </c>
      <c r="D678" t="str" cm="1">
        <f t="array" ref="D678">INDEX('Rate Change Impact'!C:C, ROUNDUP(ROWS('Rate Change Impact'!$2:714)/36,0))</f>
        <v>All Other</v>
      </c>
      <c r="E678" t="str" cm="1">
        <f t="array" ref="E678">INDEX('Rate Change Impact'!D:D, ROUNDUP(ROWS('Rate Change Impact'!$2:714)/36,0))</f>
        <v>CA</v>
      </c>
      <c r="F678" s="107" cm="1">
        <f t="array" ref="F678">INDEX('Rate Change Impact'!E:E, ROUNDUP(ROWS('Rate Change Impact'!$2:714)/36,0))</f>
        <v>45580</v>
      </c>
      <c r="G678" s="81" cm="1">
        <f t="array" ref="G678">INDEX('Rate Change Impact'!F:F, ROUNDUP(ROWS('Rate Change Impact'!$2:714)/36,0))</f>
        <v>388332704</v>
      </c>
      <c r="H678" s="81" cm="1">
        <f t="array" ref="H678">INDEX('Rate Change Impact'!G:G, ROUNDUP(ROWS('Rate Change Impact'!$2:714)/36,0))</f>
        <v>389265132</v>
      </c>
      <c r="I678" s="81" cm="1">
        <f t="array" ref="I678">INDEX('Rate Change Impact'!H:H, ROUNDUP(ROWS('Rate Change Impact'!$2:714)/36,0))</f>
        <v>932428</v>
      </c>
      <c r="J678" s="95" cm="1">
        <f t="array" ref="J678">INDEX('Rate Change Impact'!I:I, ROUNDUP(ROWS('Rate Change Impact'!$2:714)/36,0))</f>
        <v>2.4011060371571498E-3</v>
      </c>
      <c r="K678" s="93">
        <f t="shared" si="127"/>
        <v>45944</v>
      </c>
      <c r="L678" s="94">
        <f t="shared" ca="1" si="128"/>
        <v>29</v>
      </c>
      <c r="M678" s="93">
        <f t="shared" ca="1" si="129"/>
        <v>46143</v>
      </c>
      <c r="N678">
        <f t="shared" ca="1" si="123"/>
        <v>2026</v>
      </c>
      <c r="O678">
        <f t="shared" ca="1" si="132"/>
        <v>5</v>
      </c>
      <c r="P678" s="74">
        <f t="shared" si="121"/>
        <v>77702.333333333328</v>
      </c>
      <c r="Q678" s="74">
        <f t="shared" si="122"/>
        <v>38851.166666666664</v>
      </c>
      <c r="R678">
        <f t="shared" ca="1" si="130"/>
        <v>0</v>
      </c>
      <c r="S678">
        <f t="shared" ca="1" si="124"/>
        <v>0</v>
      </c>
      <c r="T678">
        <f t="shared" ca="1" si="131"/>
        <v>13</v>
      </c>
      <c r="U678" s="73">
        <f t="shared" ca="1" si="125"/>
        <v>0</v>
      </c>
    </row>
    <row r="679" spans="1:21" x14ac:dyDescent="0.25">
      <c r="A679" s="106" t="str">
        <f t="shared" ca="1" si="126"/>
        <v>General_All Other_2026_6</v>
      </c>
      <c r="B679" cm="1">
        <f t="array" ref="B679">INDEX('Rate Change Impact'!A:A, ROUNDUP(ROWS('Rate Change Impact'!$2:715)/36,0))</f>
        <v>19</v>
      </c>
      <c r="C679" t="str" cm="1">
        <f t="array" ref="C679">INDEX('Rate Change Impact'!B:B, ROUNDUP(ROWS('Rate Change Impact'!$2:715)/36,0))</f>
        <v>General</v>
      </c>
      <c r="D679" t="str" cm="1">
        <f t="array" ref="D679">INDEX('Rate Change Impact'!C:C, ROUNDUP(ROWS('Rate Change Impact'!$2:715)/36,0))</f>
        <v>All Other</v>
      </c>
      <c r="E679" t="str" cm="1">
        <f t="array" ref="E679">INDEX('Rate Change Impact'!D:D, ROUNDUP(ROWS('Rate Change Impact'!$2:715)/36,0))</f>
        <v>CA</v>
      </c>
      <c r="F679" s="107" cm="1">
        <f t="array" ref="F679">INDEX('Rate Change Impact'!E:E, ROUNDUP(ROWS('Rate Change Impact'!$2:715)/36,0))</f>
        <v>45580</v>
      </c>
      <c r="G679" s="81" cm="1">
        <f t="array" ref="G679">INDEX('Rate Change Impact'!F:F, ROUNDUP(ROWS('Rate Change Impact'!$2:715)/36,0))</f>
        <v>388332704</v>
      </c>
      <c r="H679" s="81" cm="1">
        <f t="array" ref="H679">INDEX('Rate Change Impact'!G:G, ROUNDUP(ROWS('Rate Change Impact'!$2:715)/36,0))</f>
        <v>389265132</v>
      </c>
      <c r="I679" s="81" cm="1">
        <f t="array" ref="I679">INDEX('Rate Change Impact'!H:H, ROUNDUP(ROWS('Rate Change Impact'!$2:715)/36,0))</f>
        <v>932428</v>
      </c>
      <c r="J679" s="95" cm="1">
        <f t="array" ref="J679">INDEX('Rate Change Impact'!I:I, ROUNDUP(ROWS('Rate Change Impact'!$2:715)/36,0))</f>
        <v>2.4011060371571498E-3</v>
      </c>
      <c r="K679" s="93">
        <f t="shared" si="127"/>
        <v>45944</v>
      </c>
      <c r="L679" s="94">
        <f t="shared" ca="1" si="128"/>
        <v>30</v>
      </c>
      <c r="M679" s="93">
        <f t="shared" ca="1" si="129"/>
        <v>46174</v>
      </c>
      <c r="N679">
        <f t="shared" ca="1" si="123"/>
        <v>2026</v>
      </c>
      <c r="O679">
        <f t="shared" ca="1" si="132"/>
        <v>6</v>
      </c>
      <c r="P679" s="74">
        <f t="shared" si="121"/>
        <v>77702.333333333328</v>
      </c>
      <c r="Q679" s="74">
        <f t="shared" si="122"/>
        <v>38851.166666666664</v>
      </c>
      <c r="R679">
        <f t="shared" ca="1" si="130"/>
        <v>0</v>
      </c>
      <c r="S679">
        <f t="shared" ca="1" si="124"/>
        <v>0</v>
      </c>
      <c r="T679">
        <f t="shared" ca="1" si="131"/>
        <v>13</v>
      </c>
      <c r="U679" s="73">
        <f t="shared" ca="1" si="125"/>
        <v>0</v>
      </c>
    </row>
    <row r="680" spans="1:21" x14ac:dyDescent="0.25">
      <c r="A680" s="106" t="str">
        <f t="shared" ca="1" si="126"/>
        <v>General_All Other_2026_7</v>
      </c>
      <c r="B680" cm="1">
        <f t="array" ref="B680">INDEX('Rate Change Impact'!A:A, ROUNDUP(ROWS('Rate Change Impact'!$2:716)/36,0))</f>
        <v>19</v>
      </c>
      <c r="C680" t="str" cm="1">
        <f t="array" ref="C680">INDEX('Rate Change Impact'!B:B, ROUNDUP(ROWS('Rate Change Impact'!$2:716)/36,0))</f>
        <v>General</v>
      </c>
      <c r="D680" t="str" cm="1">
        <f t="array" ref="D680">INDEX('Rate Change Impact'!C:C, ROUNDUP(ROWS('Rate Change Impact'!$2:716)/36,0))</f>
        <v>All Other</v>
      </c>
      <c r="E680" t="str" cm="1">
        <f t="array" ref="E680">INDEX('Rate Change Impact'!D:D, ROUNDUP(ROWS('Rate Change Impact'!$2:716)/36,0))</f>
        <v>CA</v>
      </c>
      <c r="F680" s="107" cm="1">
        <f t="array" ref="F680">INDEX('Rate Change Impact'!E:E, ROUNDUP(ROWS('Rate Change Impact'!$2:716)/36,0))</f>
        <v>45580</v>
      </c>
      <c r="G680" s="81" cm="1">
        <f t="array" ref="G680">INDEX('Rate Change Impact'!F:F, ROUNDUP(ROWS('Rate Change Impact'!$2:716)/36,0))</f>
        <v>388332704</v>
      </c>
      <c r="H680" s="81" cm="1">
        <f t="array" ref="H680">INDEX('Rate Change Impact'!G:G, ROUNDUP(ROWS('Rate Change Impact'!$2:716)/36,0))</f>
        <v>389265132</v>
      </c>
      <c r="I680" s="81" cm="1">
        <f t="array" ref="I680">INDEX('Rate Change Impact'!H:H, ROUNDUP(ROWS('Rate Change Impact'!$2:716)/36,0))</f>
        <v>932428</v>
      </c>
      <c r="J680" s="95" cm="1">
        <f t="array" ref="J680">INDEX('Rate Change Impact'!I:I, ROUNDUP(ROWS('Rate Change Impact'!$2:716)/36,0))</f>
        <v>2.4011060371571498E-3</v>
      </c>
      <c r="K680" s="93">
        <f t="shared" si="127"/>
        <v>45944</v>
      </c>
      <c r="L680" s="94">
        <f t="shared" ca="1" si="128"/>
        <v>31</v>
      </c>
      <c r="M680" s="93">
        <f t="shared" ca="1" si="129"/>
        <v>46204</v>
      </c>
      <c r="N680">
        <f t="shared" ca="1" si="123"/>
        <v>2026</v>
      </c>
      <c r="O680">
        <f t="shared" ca="1" si="132"/>
        <v>7</v>
      </c>
      <c r="P680" s="74">
        <f t="shared" si="121"/>
        <v>77702.333333333328</v>
      </c>
      <c r="Q680" s="74">
        <f t="shared" si="122"/>
        <v>38851.166666666664</v>
      </c>
      <c r="R680">
        <f t="shared" ca="1" si="130"/>
        <v>0</v>
      </c>
      <c r="S680">
        <f t="shared" ca="1" si="124"/>
        <v>0</v>
      </c>
      <c r="T680">
        <f t="shared" ca="1" si="131"/>
        <v>13</v>
      </c>
      <c r="U680" s="73">
        <f t="shared" ca="1" si="125"/>
        <v>0</v>
      </c>
    </row>
    <row r="681" spans="1:21" x14ac:dyDescent="0.25">
      <c r="A681" s="106" t="str">
        <f t="shared" ca="1" si="126"/>
        <v>General_All Other_2026_8</v>
      </c>
      <c r="B681" cm="1">
        <f t="array" ref="B681">INDEX('Rate Change Impact'!A:A, ROUNDUP(ROWS('Rate Change Impact'!$2:717)/36,0))</f>
        <v>19</v>
      </c>
      <c r="C681" t="str" cm="1">
        <f t="array" ref="C681">INDEX('Rate Change Impact'!B:B, ROUNDUP(ROWS('Rate Change Impact'!$2:717)/36,0))</f>
        <v>General</v>
      </c>
      <c r="D681" t="str" cm="1">
        <f t="array" ref="D681">INDEX('Rate Change Impact'!C:C, ROUNDUP(ROWS('Rate Change Impact'!$2:717)/36,0))</f>
        <v>All Other</v>
      </c>
      <c r="E681" t="str" cm="1">
        <f t="array" ref="E681">INDEX('Rate Change Impact'!D:D, ROUNDUP(ROWS('Rate Change Impact'!$2:717)/36,0))</f>
        <v>CA</v>
      </c>
      <c r="F681" s="107" cm="1">
        <f t="array" ref="F681">INDEX('Rate Change Impact'!E:E, ROUNDUP(ROWS('Rate Change Impact'!$2:717)/36,0))</f>
        <v>45580</v>
      </c>
      <c r="G681" s="81" cm="1">
        <f t="array" ref="G681">INDEX('Rate Change Impact'!F:F, ROUNDUP(ROWS('Rate Change Impact'!$2:717)/36,0))</f>
        <v>388332704</v>
      </c>
      <c r="H681" s="81" cm="1">
        <f t="array" ref="H681">INDEX('Rate Change Impact'!G:G, ROUNDUP(ROWS('Rate Change Impact'!$2:717)/36,0))</f>
        <v>389265132</v>
      </c>
      <c r="I681" s="81" cm="1">
        <f t="array" ref="I681">INDEX('Rate Change Impact'!H:H, ROUNDUP(ROWS('Rate Change Impact'!$2:717)/36,0))</f>
        <v>932428</v>
      </c>
      <c r="J681" s="95" cm="1">
        <f t="array" ref="J681">INDEX('Rate Change Impact'!I:I, ROUNDUP(ROWS('Rate Change Impact'!$2:717)/36,0))</f>
        <v>2.4011060371571498E-3</v>
      </c>
      <c r="K681" s="93">
        <f t="shared" si="127"/>
        <v>45944</v>
      </c>
      <c r="L681" s="94">
        <f t="shared" ca="1" si="128"/>
        <v>32</v>
      </c>
      <c r="M681" s="93">
        <f t="shared" ca="1" si="129"/>
        <v>46235</v>
      </c>
      <c r="N681">
        <f t="shared" ca="1" si="123"/>
        <v>2026</v>
      </c>
      <c r="O681">
        <f t="shared" ca="1" si="132"/>
        <v>8</v>
      </c>
      <c r="P681" s="74">
        <f t="shared" si="121"/>
        <v>77702.333333333328</v>
      </c>
      <c r="Q681" s="74">
        <f t="shared" si="122"/>
        <v>38851.166666666664</v>
      </c>
      <c r="R681">
        <f t="shared" ca="1" si="130"/>
        <v>0</v>
      </c>
      <c r="S681">
        <f t="shared" ca="1" si="124"/>
        <v>0</v>
      </c>
      <c r="T681">
        <f t="shared" ca="1" si="131"/>
        <v>13</v>
      </c>
      <c r="U681" s="73">
        <f t="shared" ca="1" si="125"/>
        <v>0</v>
      </c>
    </row>
    <row r="682" spans="1:21" x14ac:dyDescent="0.25">
      <c r="A682" s="106" t="str">
        <f t="shared" ca="1" si="126"/>
        <v>General_All Other_2026_9</v>
      </c>
      <c r="B682" cm="1">
        <f t="array" ref="B682">INDEX('Rate Change Impact'!A:A, ROUNDUP(ROWS('Rate Change Impact'!$2:718)/36,0))</f>
        <v>19</v>
      </c>
      <c r="C682" t="str" cm="1">
        <f t="array" ref="C682">INDEX('Rate Change Impact'!B:B, ROUNDUP(ROWS('Rate Change Impact'!$2:718)/36,0))</f>
        <v>General</v>
      </c>
      <c r="D682" t="str" cm="1">
        <f t="array" ref="D682">INDEX('Rate Change Impact'!C:C, ROUNDUP(ROWS('Rate Change Impact'!$2:718)/36,0))</f>
        <v>All Other</v>
      </c>
      <c r="E682" t="str" cm="1">
        <f t="array" ref="E682">INDEX('Rate Change Impact'!D:D, ROUNDUP(ROWS('Rate Change Impact'!$2:718)/36,0))</f>
        <v>CA</v>
      </c>
      <c r="F682" s="107" cm="1">
        <f t="array" ref="F682">INDEX('Rate Change Impact'!E:E, ROUNDUP(ROWS('Rate Change Impact'!$2:718)/36,0))</f>
        <v>45580</v>
      </c>
      <c r="G682" s="81" cm="1">
        <f t="array" ref="G682">INDEX('Rate Change Impact'!F:F, ROUNDUP(ROWS('Rate Change Impact'!$2:718)/36,0))</f>
        <v>388332704</v>
      </c>
      <c r="H682" s="81" cm="1">
        <f t="array" ref="H682">INDEX('Rate Change Impact'!G:G, ROUNDUP(ROWS('Rate Change Impact'!$2:718)/36,0))</f>
        <v>389265132</v>
      </c>
      <c r="I682" s="81" cm="1">
        <f t="array" ref="I682">INDEX('Rate Change Impact'!H:H, ROUNDUP(ROWS('Rate Change Impact'!$2:718)/36,0))</f>
        <v>932428</v>
      </c>
      <c r="J682" s="95" cm="1">
        <f t="array" ref="J682">INDEX('Rate Change Impact'!I:I, ROUNDUP(ROWS('Rate Change Impact'!$2:718)/36,0))</f>
        <v>2.4011060371571498E-3</v>
      </c>
      <c r="K682" s="93">
        <f t="shared" si="127"/>
        <v>45944</v>
      </c>
      <c r="L682" s="94">
        <f t="shared" ca="1" si="128"/>
        <v>33</v>
      </c>
      <c r="M682" s="93">
        <f t="shared" ca="1" si="129"/>
        <v>46266</v>
      </c>
      <c r="N682">
        <f t="shared" ca="1" si="123"/>
        <v>2026</v>
      </c>
      <c r="O682">
        <f t="shared" ca="1" si="132"/>
        <v>9</v>
      </c>
      <c r="P682" s="74">
        <f t="shared" si="121"/>
        <v>77702.333333333328</v>
      </c>
      <c r="Q682" s="74">
        <f t="shared" si="122"/>
        <v>38851.166666666664</v>
      </c>
      <c r="R682">
        <f t="shared" ca="1" si="130"/>
        <v>0</v>
      </c>
      <c r="S682">
        <f t="shared" ca="1" si="124"/>
        <v>0</v>
      </c>
      <c r="T682">
        <f t="shared" ca="1" si="131"/>
        <v>13</v>
      </c>
      <c r="U682" s="73">
        <f t="shared" ca="1" si="125"/>
        <v>0</v>
      </c>
    </row>
    <row r="683" spans="1:21" x14ac:dyDescent="0.25">
      <c r="A683" s="106" t="str">
        <f t="shared" ca="1" si="126"/>
        <v>General_All Other_2026_10</v>
      </c>
      <c r="B683" cm="1">
        <f t="array" ref="B683">INDEX('Rate Change Impact'!A:A, ROUNDUP(ROWS('Rate Change Impact'!$2:719)/36,0))</f>
        <v>19</v>
      </c>
      <c r="C683" t="str" cm="1">
        <f t="array" ref="C683">INDEX('Rate Change Impact'!B:B, ROUNDUP(ROWS('Rate Change Impact'!$2:719)/36,0))</f>
        <v>General</v>
      </c>
      <c r="D683" t="str" cm="1">
        <f t="array" ref="D683">INDEX('Rate Change Impact'!C:C, ROUNDUP(ROWS('Rate Change Impact'!$2:719)/36,0))</f>
        <v>All Other</v>
      </c>
      <c r="E683" t="str" cm="1">
        <f t="array" ref="E683">INDEX('Rate Change Impact'!D:D, ROUNDUP(ROWS('Rate Change Impact'!$2:719)/36,0))</f>
        <v>CA</v>
      </c>
      <c r="F683" s="107" cm="1">
        <f t="array" ref="F683">INDEX('Rate Change Impact'!E:E, ROUNDUP(ROWS('Rate Change Impact'!$2:719)/36,0))</f>
        <v>45580</v>
      </c>
      <c r="G683" s="81" cm="1">
        <f t="array" ref="G683">INDEX('Rate Change Impact'!F:F, ROUNDUP(ROWS('Rate Change Impact'!$2:719)/36,0))</f>
        <v>388332704</v>
      </c>
      <c r="H683" s="81" cm="1">
        <f t="array" ref="H683">INDEX('Rate Change Impact'!G:G, ROUNDUP(ROWS('Rate Change Impact'!$2:719)/36,0))</f>
        <v>389265132</v>
      </c>
      <c r="I683" s="81" cm="1">
        <f t="array" ref="I683">INDEX('Rate Change Impact'!H:H, ROUNDUP(ROWS('Rate Change Impact'!$2:719)/36,0))</f>
        <v>932428</v>
      </c>
      <c r="J683" s="95" cm="1">
        <f t="array" ref="J683">INDEX('Rate Change Impact'!I:I, ROUNDUP(ROWS('Rate Change Impact'!$2:719)/36,0))</f>
        <v>2.4011060371571498E-3</v>
      </c>
      <c r="K683" s="93">
        <f t="shared" si="127"/>
        <v>45944</v>
      </c>
      <c r="L683" s="94">
        <f t="shared" ca="1" si="128"/>
        <v>34</v>
      </c>
      <c r="M683" s="93">
        <f t="shared" ca="1" si="129"/>
        <v>46296</v>
      </c>
      <c r="N683">
        <f t="shared" ca="1" si="123"/>
        <v>2026</v>
      </c>
      <c r="O683">
        <f t="shared" ca="1" si="132"/>
        <v>10</v>
      </c>
      <c r="P683" s="74">
        <f t="shared" si="121"/>
        <v>77702.333333333328</v>
      </c>
      <c r="Q683" s="74">
        <f t="shared" si="122"/>
        <v>38851.166666666664</v>
      </c>
      <c r="R683">
        <f t="shared" ca="1" si="130"/>
        <v>0</v>
      </c>
      <c r="S683">
        <f t="shared" ca="1" si="124"/>
        <v>0</v>
      </c>
      <c r="T683">
        <f t="shared" ca="1" si="131"/>
        <v>13</v>
      </c>
      <c r="U683" s="73">
        <f t="shared" ca="1" si="125"/>
        <v>0</v>
      </c>
    </row>
    <row r="684" spans="1:21" x14ac:dyDescent="0.25">
      <c r="A684" s="106" t="str">
        <f t="shared" ca="1" si="126"/>
        <v>General_All Other_2026_11</v>
      </c>
      <c r="B684" cm="1">
        <f t="array" ref="B684">INDEX('Rate Change Impact'!A:A, ROUNDUP(ROWS('Rate Change Impact'!$2:720)/36,0))</f>
        <v>19</v>
      </c>
      <c r="C684" t="str" cm="1">
        <f t="array" ref="C684">INDEX('Rate Change Impact'!B:B, ROUNDUP(ROWS('Rate Change Impact'!$2:720)/36,0))</f>
        <v>General</v>
      </c>
      <c r="D684" t="str" cm="1">
        <f t="array" ref="D684">INDEX('Rate Change Impact'!C:C, ROUNDUP(ROWS('Rate Change Impact'!$2:720)/36,0))</f>
        <v>All Other</v>
      </c>
      <c r="E684" t="str" cm="1">
        <f t="array" ref="E684">INDEX('Rate Change Impact'!D:D, ROUNDUP(ROWS('Rate Change Impact'!$2:720)/36,0))</f>
        <v>CA</v>
      </c>
      <c r="F684" s="107" cm="1">
        <f t="array" ref="F684">INDEX('Rate Change Impact'!E:E, ROUNDUP(ROWS('Rate Change Impact'!$2:720)/36,0))</f>
        <v>45580</v>
      </c>
      <c r="G684" s="81" cm="1">
        <f t="array" ref="G684">INDEX('Rate Change Impact'!F:F, ROUNDUP(ROWS('Rate Change Impact'!$2:720)/36,0))</f>
        <v>388332704</v>
      </c>
      <c r="H684" s="81" cm="1">
        <f t="array" ref="H684">INDEX('Rate Change Impact'!G:G, ROUNDUP(ROWS('Rate Change Impact'!$2:720)/36,0))</f>
        <v>389265132</v>
      </c>
      <c r="I684" s="81" cm="1">
        <f t="array" ref="I684">INDEX('Rate Change Impact'!H:H, ROUNDUP(ROWS('Rate Change Impact'!$2:720)/36,0))</f>
        <v>932428</v>
      </c>
      <c r="J684" s="95" cm="1">
        <f t="array" ref="J684">INDEX('Rate Change Impact'!I:I, ROUNDUP(ROWS('Rate Change Impact'!$2:720)/36,0))</f>
        <v>2.4011060371571498E-3</v>
      </c>
      <c r="K684" s="93">
        <f t="shared" si="127"/>
        <v>45944</v>
      </c>
      <c r="L684" s="94">
        <f t="shared" ca="1" si="128"/>
        <v>35</v>
      </c>
      <c r="M684" s="93">
        <f t="shared" ca="1" si="129"/>
        <v>46327</v>
      </c>
      <c r="N684">
        <f t="shared" ca="1" si="123"/>
        <v>2026</v>
      </c>
      <c r="O684">
        <f t="shared" ca="1" si="132"/>
        <v>11</v>
      </c>
      <c r="P684" s="74">
        <f t="shared" si="121"/>
        <v>77702.333333333328</v>
      </c>
      <c r="Q684" s="74">
        <f t="shared" si="122"/>
        <v>38851.166666666664</v>
      </c>
      <c r="R684">
        <f t="shared" ca="1" si="130"/>
        <v>0</v>
      </c>
      <c r="S684">
        <f t="shared" ca="1" si="124"/>
        <v>0</v>
      </c>
      <c r="T684">
        <f t="shared" ca="1" si="131"/>
        <v>13</v>
      </c>
      <c r="U684" s="73">
        <f t="shared" ca="1" si="125"/>
        <v>0</v>
      </c>
    </row>
    <row r="685" spans="1:21" x14ac:dyDescent="0.25">
      <c r="A685" s="106" t="str">
        <f t="shared" ca="1" si="126"/>
        <v>General_All Other_2026_12</v>
      </c>
      <c r="B685" cm="1">
        <f t="array" ref="B685">INDEX('Rate Change Impact'!A:A, ROUNDUP(ROWS('Rate Change Impact'!$2:721)/36,0))</f>
        <v>19</v>
      </c>
      <c r="C685" t="str" cm="1">
        <f t="array" ref="C685">INDEX('Rate Change Impact'!B:B, ROUNDUP(ROWS('Rate Change Impact'!$2:721)/36,0))</f>
        <v>General</v>
      </c>
      <c r="D685" t="str" cm="1">
        <f t="array" ref="D685">INDEX('Rate Change Impact'!C:C, ROUNDUP(ROWS('Rate Change Impact'!$2:721)/36,0))</f>
        <v>All Other</v>
      </c>
      <c r="E685" t="str" cm="1">
        <f t="array" ref="E685">INDEX('Rate Change Impact'!D:D, ROUNDUP(ROWS('Rate Change Impact'!$2:721)/36,0))</f>
        <v>CA</v>
      </c>
      <c r="F685" s="107" cm="1">
        <f t="array" ref="F685">INDEX('Rate Change Impact'!E:E, ROUNDUP(ROWS('Rate Change Impact'!$2:721)/36,0))</f>
        <v>45580</v>
      </c>
      <c r="G685" s="81" cm="1">
        <f t="array" ref="G685">INDEX('Rate Change Impact'!F:F, ROUNDUP(ROWS('Rate Change Impact'!$2:721)/36,0))</f>
        <v>388332704</v>
      </c>
      <c r="H685" s="81" cm="1">
        <f t="array" ref="H685">INDEX('Rate Change Impact'!G:G, ROUNDUP(ROWS('Rate Change Impact'!$2:721)/36,0))</f>
        <v>389265132</v>
      </c>
      <c r="I685" s="81" cm="1">
        <f t="array" ref="I685">INDEX('Rate Change Impact'!H:H, ROUNDUP(ROWS('Rate Change Impact'!$2:721)/36,0))</f>
        <v>932428</v>
      </c>
      <c r="J685" s="95" cm="1">
        <f t="array" ref="J685">INDEX('Rate Change Impact'!I:I, ROUNDUP(ROWS('Rate Change Impact'!$2:721)/36,0))</f>
        <v>2.4011060371571498E-3</v>
      </c>
      <c r="K685" s="93">
        <f t="shared" si="127"/>
        <v>45944</v>
      </c>
      <c r="L685" s="94">
        <f t="shared" ca="1" si="128"/>
        <v>36</v>
      </c>
      <c r="M685" s="93">
        <f t="shared" ca="1" si="129"/>
        <v>46357</v>
      </c>
      <c r="N685">
        <f t="shared" ca="1" si="123"/>
        <v>2026</v>
      </c>
      <c r="O685">
        <f t="shared" ca="1" si="132"/>
        <v>12</v>
      </c>
      <c r="P685" s="74">
        <f t="shared" si="121"/>
        <v>77702.333333333328</v>
      </c>
      <c r="Q685" s="74">
        <f t="shared" si="122"/>
        <v>38851.166666666664</v>
      </c>
      <c r="R685">
        <f t="shared" ca="1" si="130"/>
        <v>0</v>
      </c>
      <c r="S685">
        <f t="shared" ca="1" si="124"/>
        <v>0</v>
      </c>
      <c r="T685">
        <f t="shared" ca="1" si="131"/>
        <v>13</v>
      </c>
      <c r="U685" s="73">
        <f t="shared" ca="1" si="125"/>
        <v>0</v>
      </c>
    </row>
    <row r="686" spans="1:21" x14ac:dyDescent="0.25">
      <c r="A686" s="106" t="str">
        <f t="shared" ca="1" si="126"/>
        <v>General_All Other_2025_1</v>
      </c>
      <c r="B686" cm="1">
        <f t="array" ref="B686">INDEX('Rate Change Impact'!A:A, ROUNDUP(ROWS('Rate Change Impact'!$2:722)/36,0))</f>
        <v>20</v>
      </c>
      <c r="C686" t="str" cm="1">
        <f t="array" ref="C686">INDEX('Rate Change Impact'!B:B, ROUNDUP(ROWS('Rate Change Impact'!$2:722)/36,0))</f>
        <v>General</v>
      </c>
      <c r="D686" t="str" cm="1">
        <f t="array" ref="D686">INDEX('Rate Change Impact'!C:C, ROUNDUP(ROWS('Rate Change Impact'!$2:722)/36,0))</f>
        <v>All Other</v>
      </c>
      <c r="E686" t="str" cm="1">
        <f t="array" ref="E686">INDEX('Rate Change Impact'!D:D, ROUNDUP(ROWS('Rate Change Impact'!$2:722)/36,0))</f>
        <v>CA</v>
      </c>
      <c r="F686" s="107" cm="1">
        <f t="array" ref="F686">INDEX('Rate Change Impact'!E:E, ROUNDUP(ROWS('Rate Change Impact'!$2:722)/36,0))</f>
        <v>45658</v>
      </c>
      <c r="G686" s="81" cm="1">
        <f t="array" ref="G686">INDEX('Rate Change Impact'!F:F, ROUNDUP(ROWS('Rate Change Impact'!$2:722)/36,0))</f>
        <v>368544152</v>
      </c>
      <c r="H686" s="81" cm="1">
        <f t="array" ref="H686">INDEX('Rate Change Impact'!G:G, ROUNDUP(ROWS('Rate Change Impact'!$2:722)/36,0))</f>
        <v>566083817.472</v>
      </c>
      <c r="I686" s="81" cm="1">
        <f t="array" ref="I686">INDEX('Rate Change Impact'!H:H, ROUNDUP(ROWS('Rate Change Impact'!$2:722)/36,0))</f>
        <v>197539665.472</v>
      </c>
      <c r="J686" s="95" cm="1">
        <f t="array" ref="J686">INDEX('Rate Change Impact'!I:I, ROUNDUP(ROWS('Rate Change Impact'!$2:722)/36,0))</f>
        <v>0.53600000000000003</v>
      </c>
      <c r="K686" s="93">
        <f t="shared" si="127"/>
        <v>46022</v>
      </c>
      <c r="L686" s="94">
        <f t="shared" ca="1" si="128"/>
        <v>1</v>
      </c>
      <c r="M686" s="93">
        <f t="shared" ca="1" si="129"/>
        <v>45658</v>
      </c>
      <c r="N686">
        <f t="shared" ca="1" si="123"/>
        <v>2025</v>
      </c>
      <c r="O686">
        <f t="shared" ca="1" si="132"/>
        <v>1</v>
      </c>
      <c r="P686" s="74">
        <f t="shared" si="121"/>
        <v>16461638.789333334</v>
      </c>
      <c r="Q686" s="74">
        <f t="shared" si="122"/>
        <v>8230819.3946666671</v>
      </c>
      <c r="R686">
        <f t="shared" ca="1" si="130"/>
        <v>1</v>
      </c>
      <c r="S686">
        <f t="shared" ca="1" si="124"/>
        <v>1</v>
      </c>
      <c r="T686">
        <f t="shared" ca="1" si="131"/>
        <v>12</v>
      </c>
      <c r="U686" s="73">
        <f t="shared" ca="1" si="125"/>
        <v>16461638.789333334</v>
      </c>
    </row>
    <row r="687" spans="1:21" x14ac:dyDescent="0.25">
      <c r="A687" s="106" t="str">
        <f t="shared" ca="1" si="126"/>
        <v>General_All Other_2025_2</v>
      </c>
      <c r="B687" cm="1">
        <f t="array" ref="B687">INDEX('Rate Change Impact'!A:A, ROUNDUP(ROWS('Rate Change Impact'!$2:723)/36,0))</f>
        <v>20</v>
      </c>
      <c r="C687" t="str" cm="1">
        <f t="array" ref="C687">INDEX('Rate Change Impact'!B:B, ROUNDUP(ROWS('Rate Change Impact'!$2:723)/36,0))</f>
        <v>General</v>
      </c>
      <c r="D687" t="str" cm="1">
        <f t="array" ref="D687">INDEX('Rate Change Impact'!C:C, ROUNDUP(ROWS('Rate Change Impact'!$2:723)/36,0))</f>
        <v>All Other</v>
      </c>
      <c r="E687" t="str" cm="1">
        <f t="array" ref="E687">INDEX('Rate Change Impact'!D:D, ROUNDUP(ROWS('Rate Change Impact'!$2:723)/36,0))</f>
        <v>CA</v>
      </c>
      <c r="F687" s="107" cm="1">
        <f t="array" ref="F687">INDEX('Rate Change Impact'!E:E, ROUNDUP(ROWS('Rate Change Impact'!$2:723)/36,0))</f>
        <v>45658</v>
      </c>
      <c r="G687" s="81" cm="1">
        <f t="array" ref="G687">INDEX('Rate Change Impact'!F:F, ROUNDUP(ROWS('Rate Change Impact'!$2:723)/36,0))</f>
        <v>368544152</v>
      </c>
      <c r="H687" s="81" cm="1">
        <f t="array" ref="H687">INDEX('Rate Change Impact'!G:G, ROUNDUP(ROWS('Rate Change Impact'!$2:723)/36,0))</f>
        <v>566083817.472</v>
      </c>
      <c r="I687" s="81" cm="1">
        <f t="array" ref="I687">INDEX('Rate Change Impact'!H:H, ROUNDUP(ROWS('Rate Change Impact'!$2:723)/36,0))</f>
        <v>197539665.472</v>
      </c>
      <c r="J687" s="95" cm="1">
        <f t="array" ref="J687">INDEX('Rate Change Impact'!I:I, ROUNDUP(ROWS('Rate Change Impact'!$2:723)/36,0))</f>
        <v>0.53600000000000003</v>
      </c>
      <c r="K687" s="93">
        <f t="shared" si="127"/>
        <v>46022</v>
      </c>
      <c r="L687" s="94">
        <f t="shared" ca="1" si="128"/>
        <v>2</v>
      </c>
      <c r="M687" s="93">
        <f t="shared" ca="1" si="129"/>
        <v>45689</v>
      </c>
      <c r="N687">
        <f t="shared" ca="1" si="123"/>
        <v>2025</v>
      </c>
      <c r="O687">
        <f t="shared" ca="1" si="132"/>
        <v>2</v>
      </c>
      <c r="P687" s="74">
        <f t="shared" si="121"/>
        <v>16461638.789333334</v>
      </c>
      <c r="Q687" s="74">
        <f t="shared" si="122"/>
        <v>8230819.3946666671</v>
      </c>
      <c r="R687">
        <f t="shared" ca="1" si="130"/>
        <v>1</v>
      </c>
      <c r="S687">
        <f t="shared" ca="1" si="124"/>
        <v>2</v>
      </c>
      <c r="T687">
        <f t="shared" ca="1" si="131"/>
        <v>12</v>
      </c>
      <c r="U687" s="73">
        <f t="shared" ca="1" si="125"/>
        <v>16461638.789333334</v>
      </c>
    </row>
    <row r="688" spans="1:21" x14ac:dyDescent="0.25">
      <c r="A688" s="106" t="str">
        <f t="shared" ca="1" si="126"/>
        <v>General_All Other_2025_3</v>
      </c>
      <c r="B688" cm="1">
        <f t="array" ref="B688">INDEX('Rate Change Impact'!A:A, ROUNDUP(ROWS('Rate Change Impact'!$2:724)/36,0))</f>
        <v>20</v>
      </c>
      <c r="C688" t="str" cm="1">
        <f t="array" ref="C688">INDEX('Rate Change Impact'!B:B, ROUNDUP(ROWS('Rate Change Impact'!$2:724)/36,0))</f>
        <v>General</v>
      </c>
      <c r="D688" t="str" cm="1">
        <f t="array" ref="D688">INDEX('Rate Change Impact'!C:C, ROUNDUP(ROWS('Rate Change Impact'!$2:724)/36,0))</f>
        <v>All Other</v>
      </c>
      <c r="E688" t="str" cm="1">
        <f t="array" ref="E688">INDEX('Rate Change Impact'!D:D, ROUNDUP(ROWS('Rate Change Impact'!$2:724)/36,0))</f>
        <v>CA</v>
      </c>
      <c r="F688" s="107" cm="1">
        <f t="array" ref="F688">INDEX('Rate Change Impact'!E:E, ROUNDUP(ROWS('Rate Change Impact'!$2:724)/36,0))</f>
        <v>45658</v>
      </c>
      <c r="G688" s="81" cm="1">
        <f t="array" ref="G688">INDEX('Rate Change Impact'!F:F, ROUNDUP(ROWS('Rate Change Impact'!$2:724)/36,0))</f>
        <v>368544152</v>
      </c>
      <c r="H688" s="81" cm="1">
        <f t="array" ref="H688">INDEX('Rate Change Impact'!G:G, ROUNDUP(ROWS('Rate Change Impact'!$2:724)/36,0))</f>
        <v>566083817.472</v>
      </c>
      <c r="I688" s="81" cm="1">
        <f t="array" ref="I688">INDEX('Rate Change Impact'!H:H, ROUNDUP(ROWS('Rate Change Impact'!$2:724)/36,0))</f>
        <v>197539665.472</v>
      </c>
      <c r="J688" s="95" cm="1">
        <f t="array" ref="J688">INDEX('Rate Change Impact'!I:I, ROUNDUP(ROWS('Rate Change Impact'!$2:724)/36,0))</f>
        <v>0.53600000000000003</v>
      </c>
      <c r="K688" s="93">
        <f t="shared" si="127"/>
        <v>46022</v>
      </c>
      <c r="L688" s="94">
        <f t="shared" ca="1" si="128"/>
        <v>3</v>
      </c>
      <c r="M688" s="93">
        <f t="shared" ca="1" si="129"/>
        <v>45717</v>
      </c>
      <c r="N688">
        <f t="shared" ca="1" si="123"/>
        <v>2025</v>
      </c>
      <c r="O688">
        <f t="shared" ca="1" si="132"/>
        <v>3</v>
      </c>
      <c r="P688" s="74">
        <f t="shared" si="121"/>
        <v>16461638.789333334</v>
      </c>
      <c r="Q688" s="74">
        <f t="shared" si="122"/>
        <v>8230819.3946666671</v>
      </c>
      <c r="R688">
        <f t="shared" ca="1" si="130"/>
        <v>1</v>
      </c>
      <c r="S688">
        <f t="shared" ca="1" si="124"/>
        <v>3</v>
      </c>
      <c r="T688">
        <f t="shared" ca="1" si="131"/>
        <v>12</v>
      </c>
      <c r="U688" s="73">
        <f t="shared" ca="1" si="125"/>
        <v>16461638.789333334</v>
      </c>
    </row>
    <row r="689" spans="1:21" x14ac:dyDescent="0.25">
      <c r="A689" s="106" t="str">
        <f t="shared" ca="1" si="126"/>
        <v>General_All Other_2025_4</v>
      </c>
      <c r="B689" cm="1">
        <f t="array" ref="B689">INDEX('Rate Change Impact'!A:A, ROUNDUP(ROWS('Rate Change Impact'!$2:725)/36,0))</f>
        <v>20</v>
      </c>
      <c r="C689" t="str" cm="1">
        <f t="array" ref="C689">INDEX('Rate Change Impact'!B:B, ROUNDUP(ROWS('Rate Change Impact'!$2:725)/36,0))</f>
        <v>General</v>
      </c>
      <c r="D689" t="str" cm="1">
        <f t="array" ref="D689">INDEX('Rate Change Impact'!C:C, ROUNDUP(ROWS('Rate Change Impact'!$2:725)/36,0))</f>
        <v>All Other</v>
      </c>
      <c r="E689" t="str" cm="1">
        <f t="array" ref="E689">INDEX('Rate Change Impact'!D:D, ROUNDUP(ROWS('Rate Change Impact'!$2:725)/36,0))</f>
        <v>CA</v>
      </c>
      <c r="F689" s="107" cm="1">
        <f t="array" ref="F689">INDEX('Rate Change Impact'!E:E, ROUNDUP(ROWS('Rate Change Impact'!$2:725)/36,0))</f>
        <v>45658</v>
      </c>
      <c r="G689" s="81" cm="1">
        <f t="array" ref="G689">INDEX('Rate Change Impact'!F:F, ROUNDUP(ROWS('Rate Change Impact'!$2:725)/36,0))</f>
        <v>368544152</v>
      </c>
      <c r="H689" s="81" cm="1">
        <f t="array" ref="H689">INDEX('Rate Change Impact'!G:G, ROUNDUP(ROWS('Rate Change Impact'!$2:725)/36,0))</f>
        <v>566083817.472</v>
      </c>
      <c r="I689" s="81" cm="1">
        <f t="array" ref="I689">INDEX('Rate Change Impact'!H:H, ROUNDUP(ROWS('Rate Change Impact'!$2:725)/36,0))</f>
        <v>197539665.472</v>
      </c>
      <c r="J689" s="95" cm="1">
        <f t="array" ref="J689">INDEX('Rate Change Impact'!I:I, ROUNDUP(ROWS('Rate Change Impact'!$2:725)/36,0))</f>
        <v>0.53600000000000003</v>
      </c>
      <c r="K689" s="93">
        <f t="shared" si="127"/>
        <v>46022</v>
      </c>
      <c r="L689" s="94">
        <f t="shared" ca="1" si="128"/>
        <v>4</v>
      </c>
      <c r="M689" s="93">
        <f t="shared" ca="1" si="129"/>
        <v>45748</v>
      </c>
      <c r="N689">
        <f t="shared" ca="1" si="123"/>
        <v>2025</v>
      </c>
      <c r="O689">
        <f t="shared" ca="1" si="132"/>
        <v>4</v>
      </c>
      <c r="P689" s="74">
        <f t="shared" si="121"/>
        <v>16461638.789333334</v>
      </c>
      <c r="Q689" s="74">
        <f t="shared" si="122"/>
        <v>8230819.3946666671</v>
      </c>
      <c r="R689">
        <f t="shared" ca="1" si="130"/>
        <v>1</v>
      </c>
      <c r="S689">
        <f t="shared" ca="1" si="124"/>
        <v>4</v>
      </c>
      <c r="T689">
        <f t="shared" ca="1" si="131"/>
        <v>12</v>
      </c>
      <c r="U689" s="73">
        <f t="shared" ca="1" si="125"/>
        <v>16461638.789333334</v>
      </c>
    </row>
    <row r="690" spans="1:21" x14ac:dyDescent="0.25">
      <c r="A690" s="106" t="str">
        <f t="shared" ca="1" si="126"/>
        <v>General_All Other_2025_5</v>
      </c>
      <c r="B690" cm="1">
        <f t="array" ref="B690">INDEX('Rate Change Impact'!A:A, ROUNDUP(ROWS('Rate Change Impact'!$2:726)/36,0))</f>
        <v>20</v>
      </c>
      <c r="C690" t="str" cm="1">
        <f t="array" ref="C690">INDEX('Rate Change Impact'!B:B, ROUNDUP(ROWS('Rate Change Impact'!$2:726)/36,0))</f>
        <v>General</v>
      </c>
      <c r="D690" t="str" cm="1">
        <f t="array" ref="D690">INDEX('Rate Change Impact'!C:C, ROUNDUP(ROWS('Rate Change Impact'!$2:726)/36,0))</f>
        <v>All Other</v>
      </c>
      <c r="E690" t="str" cm="1">
        <f t="array" ref="E690">INDEX('Rate Change Impact'!D:D, ROUNDUP(ROWS('Rate Change Impact'!$2:726)/36,0))</f>
        <v>CA</v>
      </c>
      <c r="F690" s="107" cm="1">
        <f t="array" ref="F690">INDEX('Rate Change Impact'!E:E, ROUNDUP(ROWS('Rate Change Impact'!$2:726)/36,0))</f>
        <v>45658</v>
      </c>
      <c r="G690" s="81" cm="1">
        <f t="array" ref="G690">INDEX('Rate Change Impact'!F:F, ROUNDUP(ROWS('Rate Change Impact'!$2:726)/36,0))</f>
        <v>368544152</v>
      </c>
      <c r="H690" s="81" cm="1">
        <f t="array" ref="H690">INDEX('Rate Change Impact'!G:G, ROUNDUP(ROWS('Rate Change Impact'!$2:726)/36,0))</f>
        <v>566083817.472</v>
      </c>
      <c r="I690" s="81" cm="1">
        <f t="array" ref="I690">INDEX('Rate Change Impact'!H:H, ROUNDUP(ROWS('Rate Change Impact'!$2:726)/36,0))</f>
        <v>197539665.472</v>
      </c>
      <c r="J690" s="95" cm="1">
        <f t="array" ref="J690">INDEX('Rate Change Impact'!I:I, ROUNDUP(ROWS('Rate Change Impact'!$2:726)/36,0))</f>
        <v>0.53600000000000003</v>
      </c>
      <c r="K690" s="93">
        <f t="shared" si="127"/>
        <v>46022</v>
      </c>
      <c r="L690" s="94">
        <f t="shared" ca="1" si="128"/>
        <v>5</v>
      </c>
      <c r="M690" s="93">
        <f t="shared" ca="1" si="129"/>
        <v>45778</v>
      </c>
      <c r="N690">
        <f t="shared" ca="1" si="123"/>
        <v>2025</v>
      </c>
      <c r="O690">
        <f t="shared" ca="1" si="132"/>
        <v>5</v>
      </c>
      <c r="P690" s="74">
        <f t="shared" si="121"/>
        <v>16461638.789333334</v>
      </c>
      <c r="Q690" s="74">
        <f t="shared" si="122"/>
        <v>8230819.3946666671</v>
      </c>
      <c r="R690">
        <f t="shared" ca="1" si="130"/>
        <v>1</v>
      </c>
      <c r="S690">
        <f t="shared" ca="1" si="124"/>
        <v>5</v>
      </c>
      <c r="T690">
        <f t="shared" ca="1" si="131"/>
        <v>12</v>
      </c>
      <c r="U690" s="73">
        <f t="shared" ca="1" si="125"/>
        <v>16461638.789333334</v>
      </c>
    </row>
    <row r="691" spans="1:21" x14ac:dyDescent="0.25">
      <c r="A691" s="106" t="str">
        <f t="shared" ca="1" si="126"/>
        <v>General_All Other_2025_6</v>
      </c>
      <c r="B691" cm="1">
        <f t="array" ref="B691">INDEX('Rate Change Impact'!A:A, ROUNDUP(ROWS('Rate Change Impact'!$2:727)/36,0))</f>
        <v>20</v>
      </c>
      <c r="C691" t="str" cm="1">
        <f t="array" ref="C691">INDEX('Rate Change Impact'!B:B, ROUNDUP(ROWS('Rate Change Impact'!$2:727)/36,0))</f>
        <v>General</v>
      </c>
      <c r="D691" t="str" cm="1">
        <f t="array" ref="D691">INDEX('Rate Change Impact'!C:C, ROUNDUP(ROWS('Rate Change Impact'!$2:727)/36,0))</f>
        <v>All Other</v>
      </c>
      <c r="E691" t="str" cm="1">
        <f t="array" ref="E691">INDEX('Rate Change Impact'!D:D, ROUNDUP(ROWS('Rate Change Impact'!$2:727)/36,0))</f>
        <v>CA</v>
      </c>
      <c r="F691" s="107" cm="1">
        <f t="array" ref="F691">INDEX('Rate Change Impact'!E:E, ROUNDUP(ROWS('Rate Change Impact'!$2:727)/36,0))</f>
        <v>45658</v>
      </c>
      <c r="G691" s="81" cm="1">
        <f t="array" ref="G691">INDEX('Rate Change Impact'!F:F, ROUNDUP(ROWS('Rate Change Impact'!$2:727)/36,0))</f>
        <v>368544152</v>
      </c>
      <c r="H691" s="81" cm="1">
        <f t="array" ref="H691">INDEX('Rate Change Impact'!G:G, ROUNDUP(ROWS('Rate Change Impact'!$2:727)/36,0))</f>
        <v>566083817.472</v>
      </c>
      <c r="I691" s="81" cm="1">
        <f t="array" ref="I691">INDEX('Rate Change Impact'!H:H, ROUNDUP(ROWS('Rate Change Impact'!$2:727)/36,0))</f>
        <v>197539665.472</v>
      </c>
      <c r="J691" s="95" cm="1">
        <f t="array" ref="J691">INDEX('Rate Change Impact'!I:I, ROUNDUP(ROWS('Rate Change Impact'!$2:727)/36,0))</f>
        <v>0.53600000000000003</v>
      </c>
      <c r="K691" s="93">
        <f t="shared" si="127"/>
        <v>46022</v>
      </c>
      <c r="L691" s="94">
        <f t="shared" ca="1" si="128"/>
        <v>6</v>
      </c>
      <c r="M691" s="93">
        <f t="shared" ca="1" si="129"/>
        <v>45809</v>
      </c>
      <c r="N691">
        <f t="shared" ca="1" si="123"/>
        <v>2025</v>
      </c>
      <c r="O691">
        <f t="shared" ca="1" si="132"/>
        <v>6</v>
      </c>
      <c r="P691" s="74">
        <f t="shared" si="121"/>
        <v>16461638.789333334</v>
      </c>
      <c r="Q691" s="74">
        <f t="shared" si="122"/>
        <v>8230819.3946666671</v>
      </c>
      <c r="R691">
        <f t="shared" ca="1" si="130"/>
        <v>1</v>
      </c>
      <c r="S691">
        <f t="shared" ca="1" si="124"/>
        <v>6</v>
      </c>
      <c r="T691">
        <f t="shared" ca="1" si="131"/>
        <v>12</v>
      </c>
      <c r="U691" s="73">
        <f t="shared" ca="1" si="125"/>
        <v>16461638.789333334</v>
      </c>
    </row>
    <row r="692" spans="1:21" x14ac:dyDescent="0.25">
      <c r="A692" s="106" t="str">
        <f t="shared" ca="1" si="126"/>
        <v>General_All Other_2025_7</v>
      </c>
      <c r="B692" cm="1">
        <f t="array" ref="B692">INDEX('Rate Change Impact'!A:A, ROUNDUP(ROWS('Rate Change Impact'!$2:728)/36,0))</f>
        <v>20</v>
      </c>
      <c r="C692" t="str" cm="1">
        <f t="array" ref="C692">INDEX('Rate Change Impact'!B:B, ROUNDUP(ROWS('Rate Change Impact'!$2:728)/36,0))</f>
        <v>General</v>
      </c>
      <c r="D692" t="str" cm="1">
        <f t="array" ref="D692">INDEX('Rate Change Impact'!C:C, ROUNDUP(ROWS('Rate Change Impact'!$2:728)/36,0))</f>
        <v>All Other</v>
      </c>
      <c r="E692" t="str" cm="1">
        <f t="array" ref="E692">INDEX('Rate Change Impact'!D:D, ROUNDUP(ROWS('Rate Change Impact'!$2:728)/36,0))</f>
        <v>CA</v>
      </c>
      <c r="F692" s="107" cm="1">
        <f t="array" ref="F692">INDEX('Rate Change Impact'!E:E, ROUNDUP(ROWS('Rate Change Impact'!$2:728)/36,0))</f>
        <v>45658</v>
      </c>
      <c r="G692" s="81" cm="1">
        <f t="array" ref="G692">INDEX('Rate Change Impact'!F:F, ROUNDUP(ROWS('Rate Change Impact'!$2:728)/36,0))</f>
        <v>368544152</v>
      </c>
      <c r="H692" s="81" cm="1">
        <f t="array" ref="H692">INDEX('Rate Change Impact'!G:G, ROUNDUP(ROWS('Rate Change Impact'!$2:728)/36,0))</f>
        <v>566083817.472</v>
      </c>
      <c r="I692" s="81" cm="1">
        <f t="array" ref="I692">INDEX('Rate Change Impact'!H:H, ROUNDUP(ROWS('Rate Change Impact'!$2:728)/36,0))</f>
        <v>197539665.472</v>
      </c>
      <c r="J692" s="95" cm="1">
        <f t="array" ref="J692">INDEX('Rate Change Impact'!I:I, ROUNDUP(ROWS('Rate Change Impact'!$2:728)/36,0))</f>
        <v>0.53600000000000003</v>
      </c>
      <c r="K692" s="93">
        <f t="shared" si="127"/>
        <v>46022</v>
      </c>
      <c r="L692" s="94">
        <f t="shared" ca="1" si="128"/>
        <v>7</v>
      </c>
      <c r="M692" s="93">
        <f t="shared" ca="1" si="129"/>
        <v>45839</v>
      </c>
      <c r="N692">
        <f t="shared" ca="1" si="123"/>
        <v>2025</v>
      </c>
      <c r="O692">
        <f t="shared" ca="1" si="132"/>
        <v>7</v>
      </c>
      <c r="P692" s="74">
        <f t="shared" si="121"/>
        <v>16461638.789333334</v>
      </c>
      <c r="Q692" s="74">
        <f t="shared" si="122"/>
        <v>8230819.3946666671</v>
      </c>
      <c r="R692">
        <f t="shared" ca="1" si="130"/>
        <v>1</v>
      </c>
      <c r="S692">
        <f t="shared" ca="1" si="124"/>
        <v>7</v>
      </c>
      <c r="T692">
        <f t="shared" ca="1" si="131"/>
        <v>12</v>
      </c>
      <c r="U692" s="73">
        <f t="shared" ca="1" si="125"/>
        <v>16461638.789333334</v>
      </c>
    </row>
    <row r="693" spans="1:21" x14ac:dyDescent="0.25">
      <c r="A693" s="106" t="str">
        <f t="shared" ca="1" si="126"/>
        <v>General_All Other_2025_8</v>
      </c>
      <c r="B693" cm="1">
        <f t="array" ref="B693">INDEX('Rate Change Impact'!A:A, ROUNDUP(ROWS('Rate Change Impact'!$2:729)/36,0))</f>
        <v>20</v>
      </c>
      <c r="C693" t="str" cm="1">
        <f t="array" ref="C693">INDEX('Rate Change Impact'!B:B, ROUNDUP(ROWS('Rate Change Impact'!$2:729)/36,0))</f>
        <v>General</v>
      </c>
      <c r="D693" t="str" cm="1">
        <f t="array" ref="D693">INDEX('Rate Change Impact'!C:C, ROUNDUP(ROWS('Rate Change Impact'!$2:729)/36,0))</f>
        <v>All Other</v>
      </c>
      <c r="E693" t="str" cm="1">
        <f t="array" ref="E693">INDEX('Rate Change Impact'!D:D, ROUNDUP(ROWS('Rate Change Impact'!$2:729)/36,0))</f>
        <v>CA</v>
      </c>
      <c r="F693" s="107" cm="1">
        <f t="array" ref="F693">INDEX('Rate Change Impact'!E:E, ROUNDUP(ROWS('Rate Change Impact'!$2:729)/36,0))</f>
        <v>45658</v>
      </c>
      <c r="G693" s="81" cm="1">
        <f t="array" ref="G693">INDEX('Rate Change Impact'!F:F, ROUNDUP(ROWS('Rate Change Impact'!$2:729)/36,0))</f>
        <v>368544152</v>
      </c>
      <c r="H693" s="81" cm="1">
        <f t="array" ref="H693">INDEX('Rate Change Impact'!G:G, ROUNDUP(ROWS('Rate Change Impact'!$2:729)/36,0))</f>
        <v>566083817.472</v>
      </c>
      <c r="I693" s="81" cm="1">
        <f t="array" ref="I693">INDEX('Rate Change Impact'!H:H, ROUNDUP(ROWS('Rate Change Impact'!$2:729)/36,0))</f>
        <v>197539665.472</v>
      </c>
      <c r="J693" s="95" cm="1">
        <f t="array" ref="J693">INDEX('Rate Change Impact'!I:I, ROUNDUP(ROWS('Rate Change Impact'!$2:729)/36,0))</f>
        <v>0.53600000000000003</v>
      </c>
      <c r="K693" s="93">
        <f t="shared" si="127"/>
        <v>46022</v>
      </c>
      <c r="L693" s="94">
        <f t="shared" ca="1" si="128"/>
        <v>8</v>
      </c>
      <c r="M693" s="93">
        <f t="shared" ca="1" si="129"/>
        <v>45870</v>
      </c>
      <c r="N693">
        <f t="shared" ca="1" si="123"/>
        <v>2025</v>
      </c>
      <c r="O693">
        <f t="shared" ca="1" si="132"/>
        <v>8</v>
      </c>
      <c r="P693" s="74">
        <f t="shared" si="121"/>
        <v>16461638.789333334</v>
      </c>
      <c r="Q693" s="74">
        <f t="shared" si="122"/>
        <v>8230819.3946666671</v>
      </c>
      <c r="R693">
        <f t="shared" ca="1" si="130"/>
        <v>1</v>
      </c>
      <c r="S693">
        <f t="shared" ca="1" si="124"/>
        <v>8</v>
      </c>
      <c r="T693">
        <f t="shared" ca="1" si="131"/>
        <v>12</v>
      </c>
      <c r="U693" s="73">
        <f t="shared" ca="1" si="125"/>
        <v>16461638.789333334</v>
      </c>
    </row>
    <row r="694" spans="1:21" x14ac:dyDescent="0.25">
      <c r="A694" s="106" t="str">
        <f t="shared" ca="1" si="126"/>
        <v>General_All Other_2025_9</v>
      </c>
      <c r="B694" cm="1">
        <f t="array" ref="B694">INDEX('Rate Change Impact'!A:A, ROUNDUP(ROWS('Rate Change Impact'!$2:730)/36,0))</f>
        <v>20</v>
      </c>
      <c r="C694" t="str" cm="1">
        <f t="array" ref="C694">INDEX('Rate Change Impact'!B:B, ROUNDUP(ROWS('Rate Change Impact'!$2:730)/36,0))</f>
        <v>General</v>
      </c>
      <c r="D694" t="str" cm="1">
        <f t="array" ref="D694">INDEX('Rate Change Impact'!C:C, ROUNDUP(ROWS('Rate Change Impact'!$2:730)/36,0))</f>
        <v>All Other</v>
      </c>
      <c r="E694" t="str" cm="1">
        <f t="array" ref="E694">INDEX('Rate Change Impact'!D:D, ROUNDUP(ROWS('Rate Change Impact'!$2:730)/36,0))</f>
        <v>CA</v>
      </c>
      <c r="F694" s="107" cm="1">
        <f t="array" ref="F694">INDEX('Rate Change Impact'!E:E, ROUNDUP(ROWS('Rate Change Impact'!$2:730)/36,0))</f>
        <v>45658</v>
      </c>
      <c r="G694" s="81" cm="1">
        <f t="array" ref="G694">INDEX('Rate Change Impact'!F:F, ROUNDUP(ROWS('Rate Change Impact'!$2:730)/36,0))</f>
        <v>368544152</v>
      </c>
      <c r="H694" s="81" cm="1">
        <f t="array" ref="H694">INDEX('Rate Change Impact'!G:G, ROUNDUP(ROWS('Rate Change Impact'!$2:730)/36,0))</f>
        <v>566083817.472</v>
      </c>
      <c r="I694" s="81" cm="1">
        <f t="array" ref="I694">INDEX('Rate Change Impact'!H:H, ROUNDUP(ROWS('Rate Change Impact'!$2:730)/36,0))</f>
        <v>197539665.472</v>
      </c>
      <c r="J694" s="95" cm="1">
        <f t="array" ref="J694">INDEX('Rate Change Impact'!I:I, ROUNDUP(ROWS('Rate Change Impact'!$2:730)/36,0))</f>
        <v>0.53600000000000003</v>
      </c>
      <c r="K694" s="93">
        <f t="shared" si="127"/>
        <v>46022</v>
      </c>
      <c r="L694" s="94">
        <f t="shared" ca="1" si="128"/>
        <v>9</v>
      </c>
      <c r="M694" s="93">
        <f t="shared" ca="1" si="129"/>
        <v>45901</v>
      </c>
      <c r="N694">
        <f t="shared" ca="1" si="123"/>
        <v>2025</v>
      </c>
      <c r="O694">
        <f t="shared" ca="1" si="132"/>
        <v>9</v>
      </c>
      <c r="P694" s="74">
        <f t="shared" si="121"/>
        <v>16461638.789333334</v>
      </c>
      <c r="Q694" s="74">
        <f t="shared" si="122"/>
        <v>8230819.3946666671</v>
      </c>
      <c r="R694">
        <f t="shared" ca="1" si="130"/>
        <v>1</v>
      </c>
      <c r="S694">
        <f t="shared" ca="1" si="124"/>
        <v>9</v>
      </c>
      <c r="T694">
        <f t="shared" ca="1" si="131"/>
        <v>12</v>
      </c>
      <c r="U694" s="73">
        <f t="shared" ca="1" si="125"/>
        <v>16461638.789333334</v>
      </c>
    </row>
    <row r="695" spans="1:21" x14ac:dyDescent="0.25">
      <c r="A695" s="106" t="str">
        <f t="shared" ca="1" si="126"/>
        <v>General_All Other_2025_10</v>
      </c>
      <c r="B695" cm="1">
        <f t="array" ref="B695">INDEX('Rate Change Impact'!A:A, ROUNDUP(ROWS('Rate Change Impact'!$2:731)/36,0))</f>
        <v>20</v>
      </c>
      <c r="C695" t="str" cm="1">
        <f t="array" ref="C695">INDEX('Rate Change Impact'!B:B, ROUNDUP(ROWS('Rate Change Impact'!$2:731)/36,0))</f>
        <v>General</v>
      </c>
      <c r="D695" t="str" cm="1">
        <f t="array" ref="D695">INDEX('Rate Change Impact'!C:C, ROUNDUP(ROWS('Rate Change Impact'!$2:731)/36,0))</f>
        <v>All Other</v>
      </c>
      <c r="E695" t="str" cm="1">
        <f t="array" ref="E695">INDEX('Rate Change Impact'!D:D, ROUNDUP(ROWS('Rate Change Impact'!$2:731)/36,0))</f>
        <v>CA</v>
      </c>
      <c r="F695" s="107" cm="1">
        <f t="array" ref="F695">INDEX('Rate Change Impact'!E:E, ROUNDUP(ROWS('Rate Change Impact'!$2:731)/36,0))</f>
        <v>45658</v>
      </c>
      <c r="G695" s="81" cm="1">
        <f t="array" ref="G695">INDEX('Rate Change Impact'!F:F, ROUNDUP(ROWS('Rate Change Impact'!$2:731)/36,0))</f>
        <v>368544152</v>
      </c>
      <c r="H695" s="81" cm="1">
        <f t="array" ref="H695">INDEX('Rate Change Impact'!G:G, ROUNDUP(ROWS('Rate Change Impact'!$2:731)/36,0))</f>
        <v>566083817.472</v>
      </c>
      <c r="I695" s="81" cm="1">
        <f t="array" ref="I695">INDEX('Rate Change Impact'!H:H, ROUNDUP(ROWS('Rate Change Impact'!$2:731)/36,0))</f>
        <v>197539665.472</v>
      </c>
      <c r="J695" s="95" cm="1">
        <f t="array" ref="J695">INDEX('Rate Change Impact'!I:I, ROUNDUP(ROWS('Rate Change Impact'!$2:731)/36,0))</f>
        <v>0.53600000000000003</v>
      </c>
      <c r="K695" s="93">
        <f t="shared" si="127"/>
        <v>46022</v>
      </c>
      <c r="L695" s="94">
        <f t="shared" ca="1" si="128"/>
        <v>10</v>
      </c>
      <c r="M695" s="93">
        <f t="shared" ca="1" si="129"/>
        <v>45931</v>
      </c>
      <c r="N695">
        <f t="shared" ca="1" si="123"/>
        <v>2025</v>
      </c>
      <c r="O695">
        <f t="shared" ca="1" si="132"/>
        <v>10</v>
      </c>
      <c r="P695" s="74">
        <f t="shared" si="121"/>
        <v>16461638.789333334</v>
      </c>
      <c r="Q695" s="74">
        <f t="shared" si="122"/>
        <v>8230819.3946666671</v>
      </c>
      <c r="R695">
        <f t="shared" ca="1" si="130"/>
        <v>1</v>
      </c>
      <c r="S695">
        <f t="shared" ca="1" si="124"/>
        <v>10</v>
      </c>
      <c r="T695">
        <f t="shared" ca="1" si="131"/>
        <v>12</v>
      </c>
      <c r="U695" s="73">
        <f t="shared" ca="1" si="125"/>
        <v>16461638.789333334</v>
      </c>
    </row>
    <row r="696" spans="1:21" x14ac:dyDescent="0.25">
      <c r="A696" s="106" t="str">
        <f t="shared" ca="1" si="126"/>
        <v>General_All Other_2025_11</v>
      </c>
      <c r="B696" cm="1">
        <f t="array" ref="B696">INDEX('Rate Change Impact'!A:A, ROUNDUP(ROWS('Rate Change Impact'!$2:732)/36,0))</f>
        <v>20</v>
      </c>
      <c r="C696" t="str" cm="1">
        <f t="array" ref="C696">INDEX('Rate Change Impact'!B:B, ROUNDUP(ROWS('Rate Change Impact'!$2:732)/36,0))</f>
        <v>General</v>
      </c>
      <c r="D696" t="str" cm="1">
        <f t="array" ref="D696">INDEX('Rate Change Impact'!C:C, ROUNDUP(ROWS('Rate Change Impact'!$2:732)/36,0))</f>
        <v>All Other</v>
      </c>
      <c r="E696" t="str" cm="1">
        <f t="array" ref="E696">INDEX('Rate Change Impact'!D:D, ROUNDUP(ROWS('Rate Change Impact'!$2:732)/36,0))</f>
        <v>CA</v>
      </c>
      <c r="F696" s="107" cm="1">
        <f t="array" ref="F696">INDEX('Rate Change Impact'!E:E, ROUNDUP(ROWS('Rate Change Impact'!$2:732)/36,0))</f>
        <v>45658</v>
      </c>
      <c r="G696" s="81" cm="1">
        <f t="array" ref="G696">INDEX('Rate Change Impact'!F:F, ROUNDUP(ROWS('Rate Change Impact'!$2:732)/36,0))</f>
        <v>368544152</v>
      </c>
      <c r="H696" s="81" cm="1">
        <f t="array" ref="H696">INDEX('Rate Change Impact'!G:G, ROUNDUP(ROWS('Rate Change Impact'!$2:732)/36,0))</f>
        <v>566083817.472</v>
      </c>
      <c r="I696" s="81" cm="1">
        <f t="array" ref="I696">INDEX('Rate Change Impact'!H:H, ROUNDUP(ROWS('Rate Change Impact'!$2:732)/36,0))</f>
        <v>197539665.472</v>
      </c>
      <c r="J696" s="95" cm="1">
        <f t="array" ref="J696">INDEX('Rate Change Impact'!I:I, ROUNDUP(ROWS('Rate Change Impact'!$2:732)/36,0))</f>
        <v>0.53600000000000003</v>
      </c>
      <c r="K696" s="93">
        <f t="shared" si="127"/>
        <v>46022</v>
      </c>
      <c r="L696" s="94">
        <f t="shared" ca="1" si="128"/>
        <v>11</v>
      </c>
      <c r="M696" s="93">
        <f t="shared" ca="1" si="129"/>
        <v>45962</v>
      </c>
      <c r="N696">
        <f t="shared" ca="1" si="123"/>
        <v>2025</v>
      </c>
      <c r="O696">
        <f t="shared" ca="1" si="132"/>
        <v>11</v>
      </c>
      <c r="P696" s="74">
        <f t="shared" si="121"/>
        <v>16461638.789333334</v>
      </c>
      <c r="Q696" s="74">
        <f t="shared" si="122"/>
        <v>8230819.3946666671</v>
      </c>
      <c r="R696">
        <f t="shared" ca="1" si="130"/>
        <v>1</v>
      </c>
      <c r="S696">
        <f t="shared" ca="1" si="124"/>
        <v>11</v>
      </c>
      <c r="T696">
        <f t="shared" ca="1" si="131"/>
        <v>12</v>
      </c>
      <c r="U696" s="73">
        <f t="shared" ca="1" si="125"/>
        <v>16461638.789333334</v>
      </c>
    </row>
    <row r="697" spans="1:21" x14ac:dyDescent="0.25">
      <c r="A697" s="106" t="str">
        <f t="shared" ca="1" si="126"/>
        <v>General_All Other_2025_12</v>
      </c>
      <c r="B697" cm="1">
        <f t="array" ref="B697">INDEX('Rate Change Impact'!A:A, ROUNDUP(ROWS('Rate Change Impact'!$2:733)/36,0))</f>
        <v>20</v>
      </c>
      <c r="C697" t="str" cm="1">
        <f t="array" ref="C697">INDEX('Rate Change Impact'!B:B, ROUNDUP(ROWS('Rate Change Impact'!$2:733)/36,0))</f>
        <v>General</v>
      </c>
      <c r="D697" t="str" cm="1">
        <f t="array" ref="D697">INDEX('Rate Change Impact'!C:C, ROUNDUP(ROWS('Rate Change Impact'!$2:733)/36,0))</f>
        <v>All Other</v>
      </c>
      <c r="E697" t="str" cm="1">
        <f t="array" ref="E697">INDEX('Rate Change Impact'!D:D, ROUNDUP(ROWS('Rate Change Impact'!$2:733)/36,0))</f>
        <v>CA</v>
      </c>
      <c r="F697" s="107" cm="1">
        <f t="array" ref="F697">INDEX('Rate Change Impact'!E:E, ROUNDUP(ROWS('Rate Change Impact'!$2:733)/36,0))</f>
        <v>45658</v>
      </c>
      <c r="G697" s="81" cm="1">
        <f t="array" ref="G697">INDEX('Rate Change Impact'!F:F, ROUNDUP(ROWS('Rate Change Impact'!$2:733)/36,0))</f>
        <v>368544152</v>
      </c>
      <c r="H697" s="81" cm="1">
        <f t="array" ref="H697">INDEX('Rate Change Impact'!G:G, ROUNDUP(ROWS('Rate Change Impact'!$2:733)/36,0))</f>
        <v>566083817.472</v>
      </c>
      <c r="I697" s="81" cm="1">
        <f t="array" ref="I697">INDEX('Rate Change Impact'!H:H, ROUNDUP(ROWS('Rate Change Impact'!$2:733)/36,0))</f>
        <v>197539665.472</v>
      </c>
      <c r="J697" s="95" cm="1">
        <f t="array" ref="J697">INDEX('Rate Change Impact'!I:I, ROUNDUP(ROWS('Rate Change Impact'!$2:733)/36,0))</f>
        <v>0.53600000000000003</v>
      </c>
      <c r="K697" s="93">
        <f t="shared" si="127"/>
        <v>46022</v>
      </c>
      <c r="L697" s="94">
        <f t="shared" ca="1" si="128"/>
        <v>12</v>
      </c>
      <c r="M697" s="93">
        <f t="shared" ca="1" si="129"/>
        <v>45992</v>
      </c>
      <c r="N697">
        <f t="shared" ca="1" si="123"/>
        <v>2025</v>
      </c>
      <c r="O697">
        <f t="shared" ca="1" si="132"/>
        <v>12</v>
      </c>
      <c r="P697" s="74">
        <f t="shared" ref="P697:P760" si="133">I697/12</f>
        <v>16461638.789333334</v>
      </c>
      <c r="Q697" s="74">
        <f t="shared" ref="Q697:Q760" si="134">I697/24</f>
        <v>8230819.3946666671</v>
      </c>
      <c r="R697">
        <f t="shared" ca="1" si="130"/>
        <v>1</v>
      </c>
      <c r="S697">
        <f t="shared" ca="1" si="124"/>
        <v>12</v>
      </c>
      <c r="T697">
        <f t="shared" ca="1" si="131"/>
        <v>12</v>
      </c>
      <c r="U697" s="73">
        <f t="shared" ca="1" si="125"/>
        <v>16461638.789333334</v>
      </c>
    </row>
    <row r="698" spans="1:21" x14ac:dyDescent="0.25">
      <c r="A698" s="106" t="str">
        <f t="shared" ca="1" si="126"/>
        <v>General_All Other_2026_1</v>
      </c>
      <c r="B698" cm="1">
        <f t="array" ref="B698">INDEX('Rate Change Impact'!A:A, ROUNDUP(ROWS('Rate Change Impact'!$2:734)/36,0))</f>
        <v>20</v>
      </c>
      <c r="C698" t="str" cm="1">
        <f t="array" ref="C698">INDEX('Rate Change Impact'!B:B, ROUNDUP(ROWS('Rate Change Impact'!$2:734)/36,0))</f>
        <v>General</v>
      </c>
      <c r="D698" t="str" cm="1">
        <f t="array" ref="D698">INDEX('Rate Change Impact'!C:C, ROUNDUP(ROWS('Rate Change Impact'!$2:734)/36,0))</f>
        <v>All Other</v>
      </c>
      <c r="E698" t="str" cm="1">
        <f t="array" ref="E698">INDEX('Rate Change Impact'!D:D, ROUNDUP(ROWS('Rate Change Impact'!$2:734)/36,0))</f>
        <v>CA</v>
      </c>
      <c r="F698" s="107" cm="1">
        <f t="array" ref="F698">INDEX('Rate Change Impact'!E:E, ROUNDUP(ROWS('Rate Change Impact'!$2:734)/36,0))</f>
        <v>45658</v>
      </c>
      <c r="G698" s="81" cm="1">
        <f t="array" ref="G698">INDEX('Rate Change Impact'!F:F, ROUNDUP(ROWS('Rate Change Impact'!$2:734)/36,0))</f>
        <v>368544152</v>
      </c>
      <c r="H698" s="81" cm="1">
        <f t="array" ref="H698">INDEX('Rate Change Impact'!G:G, ROUNDUP(ROWS('Rate Change Impact'!$2:734)/36,0))</f>
        <v>566083817.472</v>
      </c>
      <c r="I698" s="81" cm="1">
        <f t="array" ref="I698">INDEX('Rate Change Impact'!H:H, ROUNDUP(ROWS('Rate Change Impact'!$2:734)/36,0))</f>
        <v>197539665.472</v>
      </c>
      <c r="J698" s="95" cm="1">
        <f t="array" ref="J698">INDEX('Rate Change Impact'!I:I, ROUNDUP(ROWS('Rate Change Impact'!$2:734)/36,0))</f>
        <v>0.53600000000000003</v>
      </c>
      <c r="K698" s="93">
        <f t="shared" si="127"/>
        <v>46022</v>
      </c>
      <c r="L698" s="94">
        <f t="shared" ca="1" si="128"/>
        <v>13</v>
      </c>
      <c r="M698" s="93">
        <f t="shared" ca="1" si="129"/>
        <v>46023</v>
      </c>
      <c r="N698">
        <f t="shared" ref="N698:N761" ca="1" si="135">YEAR(M698)</f>
        <v>2026</v>
      </c>
      <c r="O698">
        <f t="shared" ca="1" si="132"/>
        <v>1</v>
      </c>
      <c r="P698" s="74">
        <f t="shared" si="133"/>
        <v>16461638.789333334</v>
      </c>
      <c r="Q698" s="74">
        <f t="shared" si="134"/>
        <v>8230819.3946666671</v>
      </c>
      <c r="R698">
        <f t="shared" ca="1" si="130"/>
        <v>0</v>
      </c>
      <c r="S698">
        <f t="shared" ref="S698:S761" ca="1" si="136">IF(R698=0,0,R698+S697)</f>
        <v>0</v>
      </c>
      <c r="T698">
        <f t="shared" ca="1" si="131"/>
        <v>12</v>
      </c>
      <c r="U698" s="73">
        <f t="shared" ref="U698:U761" ca="1" si="137">IF(S698=0,0,IF(AND(T698=13,OR(S698=1,S698=13)),Q698,P698))</f>
        <v>0</v>
      </c>
    </row>
    <row r="699" spans="1:21" x14ac:dyDescent="0.25">
      <c r="A699" s="106" t="str">
        <f t="shared" ca="1" si="126"/>
        <v>General_All Other_2026_2</v>
      </c>
      <c r="B699" cm="1">
        <f t="array" ref="B699">INDEX('Rate Change Impact'!A:A, ROUNDUP(ROWS('Rate Change Impact'!$2:735)/36,0))</f>
        <v>20</v>
      </c>
      <c r="C699" t="str" cm="1">
        <f t="array" ref="C699">INDEX('Rate Change Impact'!B:B, ROUNDUP(ROWS('Rate Change Impact'!$2:735)/36,0))</f>
        <v>General</v>
      </c>
      <c r="D699" t="str" cm="1">
        <f t="array" ref="D699">INDEX('Rate Change Impact'!C:C, ROUNDUP(ROWS('Rate Change Impact'!$2:735)/36,0))</f>
        <v>All Other</v>
      </c>
      <c r="E699" t="str" cm="1">
        <f t="array" ref="E699">INDEX('Rate Change Impact'!D:D, ROUNDUP(ROWS('Rate Change Impact'!$2:735)/36,0))</f>
        <v>CA</v>
      </c>
      <c r="F699" s="107" cm="1">
        <f t="array" ref="F699">INDEX('Rate Change Impact'!E:E, ROUNDUP(ROWS('Rate Change Impact'!$2:735)/36,0))</f>
        <v>45658</v>
      </c>
      <c r="G699" s="81" cm="1">
        <f t="array" ref="G699">INDEX('Rate Change Impact'!F:F, ROUNDUP(ROWS('Rate Change Impact'!$2:735)/36,0))</f>
        <v>368544152</v>
      </c>
      <c r="H699" s="81" cm="1">
        <f t="array" ref="H699">INDEX('Rate Change Impact'!G:G, ROUNDUP(ROWS('Rate Change Impact'!$2:735)/36,0))</f>
        <v>566083817.472</v>
      </c>
      <c r="I699" s="81" cm="1">
        <f t="array" ref="I699">INDEX('Rate Change Impact'!H:H, ROUNDUP(ROWS('Rate Change Impact'!$2:735)/36,0))</f>
        <v>197539665.472</v>
      </c>
      <c r="J699" s="95" cm="1">
        <f t="array" ref="J699">INDEX('Rate Change Impact'!I:I, ROUNDUP(ROWS('Rate Change Impact'!$2:735)/36,0))</f>
        <v>0.53600000000000003</v>
      </c>
      <c r="K699" s="93">
        <f t="shared" si="127"/>
        <v>46022</v>
      </c>
      <c r="L699" s="94">
        <f t="shared" ca="1" si="128"/>
        <v>14</v>
      </c>
      <c r="M699" s="93">
        <f t="shared" ca="1" si="129"/>
        <v>46054</v>
      </c>
      <c r="N699">
        <f t="shared" ca="1" si="135"/>
        <v>2026</v>
      </c>
      <c r="O699">
        <f t="shared" ca="1" si="132"/>
        <v>2</v>
      </c>
      <c r="P699" s="74">
        <f t="shared" si="133"/>
        <v>16461638.789333334</v>
      </c>
      <c r="Q699" s="74">
        <f t="shared" si="134"/>
        <v>8230819.3946666671</v>
      </c>
      <c r="R699">
        <f t="shared" ca="1" si="130"/>
        <v>0</v>
      </c>
      <c r="S699">
        <f t="shared" ca="1" si="136"/>
        <v>0</v>
      </c>
      <c r="T699">
        <f t="shared" ca="1" si="131"/>
        <v>12</v>
      </c>
      <c r="U699" s="73">
        <f t="shared" ca="1" si="137"/>
        <v>0</v>
      </c>
    </row>
    <row r="700" spans="1:21" x14ac:dyDescent="0.25">
      <c r="A700" s="106" t="str">
        <f t="shared" ca="1" si="126"/>
        <v>General_All Other_2026_3</v>
      </c>
      <c r="B700" cm="1">
        <f t="array" ref="B700">INDEX('Rate Change Impact'!A:A, ROUNDUP(ROWS('Rate Change Impact'!$2:736)/36,0))</f>
        <v>20</v>
      </c>
      <c r="C700" t="str" cm="1">
        <f t="array" ref="C700">INDEX('Rate Change Impact'!B:B, ROUNDUP(ROWS('Rate Change Impact'!$2:736)/36,0))</f>
        <v>General</v>
      </c>
      <c r="D700" t="str" cm="1">
        <f t="array" ref="D700">INDEX('Rate Change Impact'!C:C, ROUNDUP(ROWS('Rate Change Impact'!$2:736)/36,0))</f>
        <v>All Other</v>
      </c>
      <c r="E700" t="str" cm="1">
        <f t="array" ref="E700">INDEX('Rate Change Impact'!D:D, ROUNDUP(ROWS('Rate Change Impact'!$2:736)/36,0))</f>
        <v>CA</v>
      </c>
      <c r="F700" s="107" cm="1">
        <f t="array" ref="F700">INDEX('Rate Change Impact'!E:E, ROUNDUP(ROWS('Rate Change Impact'!$2:736)/36,0))</f>
        <v>45658</v>
      </c>
      <c r="G700" s="81" cm="1">
        <f t="array" ref="G700">INDEX('Rate Change Impact'!F:F, ROUNDUP(ROWS('Rate Change Impact'!$2:736)/36,0))</f>
        <v>368544152</v>
      </c>
      <c r="H700" s="81" cm="1">
        <f t="array" ref="H700">INDEX('Rate Change Impact'!G:G, ROUNDUP(ROWS('Rate Change Impact'!$2:736)/36,0))</f>
        <v>566083817.472</v>
      </c>
      <c r="I700" s="81" cm="1">
        <f t="array" ref="I700">INDEX('Rate Change Impact'!H:H, ROUNDUP(ROWS('Rate Change Impact'!$2:736)/36,0))</f>
        <v>197539665.472</v>
      </c>
      <c r="J700" s="95" cm="1">
        <f t="array" ref="J700">INDEX('Rate Change Impact'!I:I, ROUNDUP(ROWS('Rate Change Impact'!$2:736)/36,0))</f>
        <v>0.53600000000000003</v>
      </c>
      <c r="K700" s="93">
        <f t="shared" si="127"/>
        <v>46022</v>
      </c>
      <c r="L700" s="94">
        <f t="shared" ca="1" si="128"/>
        <v>15</v>
      </c>
      <c r="M700" s="93">
        <f t="shared" ca="1" si="129"/>
        <v>46082</v>
      </c>
      <c r="N700">
        <f t="shared" ca="1" si="135"/>
        <v>2026</v>
      </c>
      <c r="O700">
        <f t="shared" ca="1" si="132"/>
        <v>3</v>
      </c>
      <c r="P700" s="74">
        <f t="shared" si="133"/>
        <v>16461638.789333334</v>
      </c>
      <c r="Q700" s="74">
        <f t="shared" si="134"/>
        <v>8230819.3946666671</v>
      </c>
      <c r="R700">
        <f t="shared" ca="1" si="130"/>
        <v>0</v>
      </c>
      <c r="S700">
        <f t="shared" ca="1" si="136"/>
        <v>0</v>
      </c>
      <c r="T700">
        <f t="shared" ca="1" si="131"/>
        <v>12</v>
      </c>
      <c r="U700" s="73">
        <f t="shared" ca="1" si="137"/>
        <v>0</v>
      </c>
    </row>
    <row r="701" spans="1:21" x14ac:dyDescent="0.25">
      <c r="A701" s="106" t="str">
        <f t="shared" ca="1" si="126"/>
        <v>General_All Other_2026_4</v>
      </c>
      <c r="B701" cm="1">
        <f t="array" ref="B701">INDEX('Rate Change Impact'!A:A, ROUNDUP(ROWS('Rate Change Impact'!$2:737)/36,0))</f>
        <v>20</v>
      </c>
      <c r="C701" t="str" cm="1">
        <f t="array" ref="C701">INDEX('Rate Change Impact'!B:B, ROUNDUP(ROWS('Rate Change Impact'!$2:737)/36,0))</f>
        <v>General</v>
      </c>
      <c r="D701" t="str" cm="1">
        <f t="array" ref="D701">INDEX('Rate Change Impact'!C:C, ROUNDUP(ROWS('Rate Change Impact'!$2:737)/36,0))</f>
        <v>All Other</v>
      </c>
      <c r="E701" t="str" cm="1">
        <f t="array" ref="E701">INDEX('Rate Change Impact'!D:D, ROUNDUP(ROWS('Rate Change Impact'!$2:737)/36,0))</f>
        <v>CA</v>
      </c>
      <c r="F701" s="107" cm="1">
        <f t="array" ref="F701">INDEX('Rate Change Impact'!E:E, ROUNDUP(ROWS('Rate Change Impact'!$2:737)/36,0))</f>
        <v>45658</v>
      </c>
      <c r="G701" s="81" cm="1">
        <f t="array" ref="G701">INDEX('Rate Change Impact'!F:F, ROUNDUP(ROWS('Rate Change Impact'!$2:737)/36,0))</f>
        <v>368544152</v>
      </c>
      <c r="H701" s="81" cm="1">
        <f t="array" ref="H701">INDEX('Rate Change Impact'!G:G, ROUNDUP(ROWS('Rate Change Impact'!$2:737)/36,0))</f>
        <v>566083817.472</v>
      </c>
      <c r="I701" s="81" cm="1">
        <f t="array" ref="I701">INDEX('Rate Change Impact'!H:H, ROUNDUP(ROWS('Rate Change Impact'!$2:737)/36,0))</f>
        <v>197539665.472</v>
      </c>
      <c r="J701" s="95" cm="1">
        <f t="array" ref="J701">INDEX('Rate Change Impact'!I:I, ROUNDUP(ROWS('Rate Change Impact'!$2:737)/36,0))</f>
        <v>0.53600000000000003</v>
      </c>
      <c r="K701" s="93">
        <f t="shared" si="127"/>
        <v>46022</v>
      </c>
      <c r="L701" s="94">
        <f t="shared" ca="1" si="128"/>
        <v>16</v>
      </c>
      <c r="M701" s="93">
        <f t="shared" ca="1" si="129"/>
        <v>46113</v>
      </c>
      <c r="N701">
        <f t="shared" ca="1" si="135"/>
        <v>2026</v>
      </c>
      <c r="O701">
        <f t="shared" ca="1" si="132"/>
        <v>4</v>
      </c>
      <c r="P701" s="74">
        <f t="shared" si="133"/>
        <v>16461638.789333334</v>
      </c>
      <c r="Q701" s="74">
        <f t="shared" si="134"/>
        <v>8230819.3946666671</v>
      </c>
      <c r="R701">
        <f t="shared" ca="1" si="130"/>
        <v>0</v>
      </c>
      <c r="S701">
        <f t="shared" ca="1" si="136"/>
        <v>0</v>
      </c>
      <c r="T701">
        <f t="shared" ca="1" si="131"/>
        <v>12</v>
      </c>
      <c r="U701" s="73">
        <f t="shared" ca="1" si="137"/>
        <v>0</v>
      </c>
    </row>
    <row r="702" spans="1:21" x14ac:dyDescent="0.25">
      <c r="A702" s="106" t="str">
        <f t="shared" ca="1" si="126"/>
        <v>General_All Other_2026_5</v>
      </c>
      <c r="B702" cm="1">
        <f t="array" ref="B702">INDEX('Rate Change Impact'!A:A, ROUNDUP(ROWS('Rate Change Impact'!$2:738)/36,0))</f>
        <v>20</v>
      </c>
      <c r="C702" t="str" cm="1">
        <f t="array" ref="C702">INDEX('Rate Change Impact'!B:B, ROUNDUP(ROWS('Rate Change Impact'!$2:738)/36,0))</f>
        <v>General</v>
      </c>
      <c r="D702" t="str" cm="1">
        <f t="array" ref="D702">INDEX('Rate Change Impact'!C:C, ROUNDUP(ROWS('Rate Change Impact'!$2:738)/36,0))</f>
        <v>All Other</v>
      </c>
      <c r="E702" t="str" cm="1">
        <f t="array" ref="E702">INDEX('Rate Change Impact'!D:D, ROUNDUP(ROWS('Rate Change Impact'!$2:738)/36,0))</f>
        <v>CA</v>
      </c>
      <c r="F702" s="107" cm="1">
        <f t="array" ref="F702">INDEX('Rate Change Impact'!E:E, ROUNDUP(ROWS('Rate Change Impact'!$2:738)/36,0))</f>
        <v>45658</v>
      </c>
      <c r="G702" s="81" cm="1">
        <f t="array" ref="G702">INDEX('Rate Change Impact'!F:F, ROUNDUP(ROWS('Rate Change Impact'!$2:738)/36,0))</f>
        <v>368544152</v>
      </c>
      <c r="H702" s="81" cm="1">
        <f t="array" ref="H702">INDEX('Rate Change Impact'!G:G, ROUNDUP(ROWS('Rate Change Impact'!$2:738)/36,0))</f>
        <v>566083817.472</v>
      </c>
      <c r="I702" s="81" cm="1">
        <f t="array" ref="I702">INDEX('Rate Change Impact'!H:H, ROUNDUP(ROWS('Rate Change Impact'!$2:738)/36,0))</f>
        <v>197539665.472</v>
      </c>
      <c r="J702" s="95" cm="1">
        <f t="array" ref="J702">INDEX('Rate Change Impact'!I:I, ROUNDUP(ROWS('Rate Change Impact'!$2:738)/36,0))</f>
        <v>0.53600000000000003</v>
      </c>
      <c r="K702" s="93">
        <f t="shared" si="127"/>
        <v>46022</v>
      </c>
      <c r="L702" s="94">
        <f t="shared" ca="1" si="128"/>
        <v>17</v>
      </c>
      <c r="M702" s="93">
        <f t="shared" ca="1" si="129"/>
        <v>46143</v>
      </c>
      <c r="N702">
        <f t="shared" ca="1" si="135"/>
        <v>2026</v>
      </c>
      <c r="O702">
        <f t="shared" ca="1" si="132"/>
        <v>5</v>
      </c>
      <c r="P702" s="74">
        <f t="shared" si="133"/>
        <v>16461638.789333334</v>
      </c>
      <c r="Q702" s="74">
        <f t="shared" si="134"/>
        <v>8230819.3946666671</v>
      </c>
      <c r="R702">
        <f t="shared" ca="1" si="130"/>
        <v>0</v>
      </c>
      <c r="S702">
        <f t="shared" ca="1" si="136"/>
        <v>0</v>
      </c>
      <c r="T702">
        <f t="shared" ca="1" si="131"/>
        <v>12</v>
      </c>
      <c r="U702" s="73">
        <f t="shared" ca="1" si="137"/>
        <v>0</v>
      </c>
    </row>
    <row r="703" spans="1:21" x14ac:dyDescent="0.25">
      <c r="A703" s="106" t="str">
        <f t="shared" ca="1" si="126"/>
        <v>General_All Other_2026_6</v>
      </c>
      <c r="B703" cm="1">
        <f t="array" ref="B703">INDEX('Rate Change Impact'!A:A, ROUNDUP(ROWS('Rate Change Impact'!$2:739)/36,0))</f>
        <v>20</v>
      </c>
      <c r="C703" t="str" cm="1">
        <f t="array" ref="C703">INDEX('Rate Change Impact'!B:B, ROUNDUP(ROWS('Rate Change Impact'!$2:739)/36,0))</f>
        <v>General</v>
      </c>
      <c r="D703" t="str" cm="1">
        <f t="array" ref="D703">INDEX('Rate Change Impact'!C:C, ROUNDUP(ROWS('Rate Change Impact'!$2:739)/36,0))</f>
        <v>All Other</v>
      </c>
      <c r="E703" t="str" cm="1">
        <f t="array" ref="E703">INDEX('Rate Change Impact'!D:D, ROUNDUP(ROWS('Rate Change Impact'!$2:739)/36,0))</f>
        <v>CA</v>
      </c>
      <c r="F703" s="107" cm="1">
        <f t="array" ref="F703">INDEX('Rate Change Impact'!E:E, ROUNDUP(ROWS('Rate Change Impact'!$2:739)/36,0))</f>
        <v>45658</v>
      </c>
      <c r="G703" s="81" cm="1">
        <f t="array" ref="G703">INDEX('Rate Change Impact'!F:F, ROUNDUP(ROWS('Rate Change Impact'!$2:739)/36,0))</f>
        <v>368544152</v>
      </c>
      <c r="H703" s="81" cm="1">
        <f t="array" ref="H703">INDEX('Rate Change Impact'!G:G, ROUNDUP(ROWS('Rate Change Impact'!$2:739)/36,0))</f>
        <v>566083817.472</v>
      </c>
      <c r="I703" s="81" cm="1">
        <f t="array" ref="I703">INDEX('Rate Change Impact'!H:H, ROUNDUP(ROWS('Rate Change Impact'!$2:739)/36,0))</f>
        <v>197539665.472</v>
      </c>
      <c r="J703" s="95" cm="1">
        <f t="array" ref="J703">INDEX('Rate Change Impact'!I:I, ROUNDUP(ROWS('Rate Change Impact'!$2:739)/36,0))</f>
        <v>0.53600000000000003</v>
      </c>
      <c r="K703" s="93">
        <f t="shared" si="127"/>
        <v>46022</v>
      </c>
      <c r="L703" s="94">
        <f t="shared" ca="1" si="128"/>
        <v>18</v>
      </c>
      <c r="M703" s="93">
        <f t="shared" ca="1" si="129"/>
        <v>46174</v>
      </c>
      <c r="N703">
        <f t="shared" ca="1" si="135"/>
        <v>2026</v>
      </c>
      <c r="O703">
        <f t="shared" ca="1" si="132"/>
        <v>6</v>
      </c>
      <c r="P703" s="74">
        <f t="shared" si="133"/>
        <v>16461638.789333334</v>
      </c>
      <c r="Q703" s="74">
        <f t="shared" si="134"/>
        <v>8230819.3946666671</v>
      </c>
      <c r="R703">
        <f t="shared" ca="1" si="130"/>
        <v>0</v>
      </c>
      <c r="S703">
        <f t="shared" ca="1" si="136"/>
        <v>0</v>
      </c>
      <c r="T703">
        <f t="shared" ca="1" si="131"/>
        <v>12</v>
      </c>
      <c r="U703" s="73">
        <f t="shared" ca="1" si="137"/>
        <v>0</v>
      </c>
    </row>
    <row r="704" spans="1:21" x14ac:dyDescent="0.25">
      <c r="A704" s="106" t="str">
        <f t="shared" ca="1" si="126"/>
        <v>General_All Other_2026_7</v>
      </c>
      <c r="B704" cm="1">
        <f t="array" ref="B704">INDEX('Rate Change Impact'!A:A, ROUNDUP(ROWS('Rate Change Impact'!$2:740)/36,0))</f>
        <v>20</v>
      </c>
      <c r="C704" t="str" cm="1">
        <f t="array" ref="C704">INDEX('Rate Change Impact'!B:B, ROUNDUP(ROWS('Rate Change Impact'!$2:740)/36,0))</f>
        <v>General</v>
      </c>
      <c r="D704" t="str" cm="1">
        <f t="array" ref="D704">INDEX('Rate Change Impact'!C:C, ROUNDUP(ROWS('Rate Change Impact'!$2:740)/36,0))</f>
        <v>All Other</v>
      </c>
      <c r="E704" t="str" cm="1">
        <f t="array" ref="E704">INDEX('Rate Change Impact'!D:D, ROUNDUP(ROWS('Rate Change Impact'!$2:740)/36,0))</f>
        <v>CA</v>
      </c>
      <c r="F704" s="107" cm="1">
        <f t="array" ref="F704">INDEX('Rate Change Impact'!E:E, ROUNDUP(ROWS('Rate Change Impact'!$2:740)/36,0))</f>
        <v>45658</v>
      </c>
      <c r="G704" s="81" cm="1">
        <f t="array" ref="G704">INDEX('Rate Change Impact'!F:F, ROUNDUP(ROWS('Rate Change Impact'!$2:740)/36,0))</f>
        <v>368544152</v>
      </c>
      <c r="H704" s="81" cm="1">
        <f t="array" ref="H704">INDEX('Rate Change Impact'!G:G, ROUNDUP(ROWS('Rate Change Impact'!$2:740)/36,0))</f>
        <v>566083817.472</v>
      </c>
      <c r="I704" s="81" cm="1">
        <f t="array" ref="I704">INDEX('Rate Change Impact'!H:H, ROUNDUP(ROWS('Rate Change Impact'!$2:740)/36,0))</f>
        <v>197539665.472</v>
      </c>
      <c r="J704" s="95" cm="1">
        <f t="array" ref="J704">INDEX('Rate Change Impact'!I:I, ROUNDUP(ROWS('Rate Change Impact'!$2:740)/36,0))</f>
        <v>0.53600000000000003</v>
      </c>
      <c r="K704" s="93">
        <f t="shared" si="127"/>
        <v>46022</v>
      </c>
      <c r="L704" s="94">
        <f t="shared" ca="1" si="128"/>
        <v>19</v>
      </c>
      <c r="M704" s="93">
        <f t="shared" ca="1" si="129"/>
        <v>46204</v>
      </c>
      <c r="N704">
        <f t="shared" ca="1" si="135"/>
        <v>2026</v>
      </c>
      <c r="O704">
        <f t="shared" ca="1" si="132"/>
        <v>7</v>
      </c>
      <c r="P704" s="74">
        <f t="shared" si="133"/>
        <v>16461638.789333334</v>
      </c>
      <c r="Q704" s="74">
        <f t="shared" si="134"/>
        <v>8230819.3946666671</v>
      </c>
      <c r="R704">
        <f t="shared" ca="1" si="130"/>
        <v>0</v>
      </c>
      <c r="S704">
        <f t="shared" ca="1" si="136"/>
        <v>0</v>
      </c>
      <c r="T704">
        <f t="shared" ca="1" si="131"/>
        <v>12</v>
      </c>
      <c r="U704" s="73">
        <f t="shared" ca="1" si="137"/>
        <v>0</v>
      </c>
    </row>
    <row r="705" spans="1:21" x14ac:dyDescent="0.25">
      <c r="A705" s="106" t="str">
        <f t="shared" ca="1" si="126"/>
        <v>General_All Other_2026_8</v>
      </c>
      <c r="B705" cm="1">
        <f t="array" ref="B705">INDEX('Rate Change Impact'!A:A, ROUNDUP(ROWS('Rate Change Impact'!$2:741)/36,0))</f>
        <v>20</v>
      </c>
      <c r="C705" t="str" cm="1">
        <f t="array" ref="C705">INDEX('Rate Change Impact'!B:B, ROUNDUP(ROWS('Rate Change Impact'!$2:741)/36,0))</f>
        <v>General</v>
      </c>
      <c r="D705" t="str" cm="1">
        <f t="array" ref="D705">INDEX('Rate Change Impact'!C:C, ROUNDUP(ROWS('Rate Change Impact'!$2:741)/36,0))</f>
        <v>All Other</v>
      </c>
      <c r="E705" t="str" cm="1">
        <f t="array" ref="E705">INDEX('Rate Change Impact'!D:D, ROUNDUP(ROWS('Rate Change Impact'!$2:741)/36,0))</f>
        <v>CA</v>
      </c>
      <c r="F705" s="107" cm="1">
        <f t="array" ref="F705">INDEX('Rate Change Impact'!E:E, ROUNDUP(ROWS('Rate Change Impact'!$2:741)/36,0))</f>
        <v>45658</v>
      </c>
      <c r="G705" s="81" cm="1">
        <f t="array" ref="G705">INDEX('Rate Change Impact'!F:F, ROUNDUP(ROWS('Rate Change Impact'!$2:741)/36,0))</f>
        <v>368544152</v>
      </c>
      <c r="H705" s="81" cm="1">
        <f t="array" ref="H705">INDEX('Rate Change Impact'!G:G, ROUNDUP(ROWS('Rate Change Impact'!$2:741)/36,0))</f>
        <v>566083817.472</v>
      </c>
      <c r="I705" s="81" cm="1">
        <f t="array" ref="I705">INDEX('Rate Change Impact'!H:H, ROUNDUP(ROWS('Rate Change Impact'!$2:741)/36,0))</f>
        <v>197539665.472</v>
      </c>
      <c r="J705" s="95" cm="1">
        <f t="array" ref="J705">INDEX('Rate Change Impact'!I:I, ROUNDUP(ROWS('Rate Change Impact'!$2:741)/36,0))</f>
        <v>0.53600000000000003</v>
      </c>
      <c r="K705" s="93">
        <f t="shared" si="127"/>
        <v>46022</v>
      </c>
      <c r="L705" s="94">
        <f t="shared" ca="1" si="128"/>
        <v>20</v>
      </c>
      <c r="M705" s="93">
        <f t="shared" ca="1" si="129"/>
        <v>46235</v>
      </c>
      <c r="N705">
        <f t="shared" ca="1" si="135"/>
        <v>2026</v>
      </c>
      <c r="O705">
        <f t="shared" ca="1" si="132"/>
        <v>8</v>
      </c>
      <c r="P705" s="74">
        <f t="shared" si="133"/>
        <v>16461638.789333334</v>
      </c>
      <c r="Q705" s="74">
        <f t="shared" si="134"/>
        <v>8230819.3946666671</v>
      </c>
      <c r="R705">
        <f t="shared" ca="1" si="130"/>
        <v>0</v>
      </c>
      <c r="S705">
        <f t="shared" ca="1" si="136"/>
        <v>0</v>
      </c>
      <c r="T705">
        <f t="shared" ca="1" si="131"/>
        <v>12</v>
      </c>
      <c r="U705" s="73">
        <f t="shared" ca="1" si="137"/>
        <v>0</v>
      </c>
    </row>
    <row r="706" spans="1:21" x14ac:dyDescent="0.25">
      <c r="A706" s="106" t="str">
        <f t="shared" ref="A706:A769" ca="1" si="138">C706&amp;"_"&amp;D706&amp;"_"&amp;N706&amp;"_"&amp;O706</f>
        <v>General_All Other_2026_9</v>
      </c>
      <c r="B706" cm="1">
        <f t="array" ref="B706">INDEX('Rate Change Impact'!A:A, ROUNDUP(ROWS('Rate Change Impact'!$2:742)/36,0))</f>
        <v>20</v>
      </c>
      <c r="C706" t="str" cm="1">
        <f t="array" ref="C706">INDEX('Rate Change Impact'!B:B, ROUNDUP(ROWS('Rate Change Impact'!$2:742)/36,0))</f>
        <v>General</v>
      </c>
      <c r="D706" t="str" cm="1">
        <f t="array" ref="D706">INDEX('Rate Change Impact'!C:C, ROUNDUP(ROWS('Rate Change Impact'!$2:742)/36,0))</f>
        <v>All Other</v>
      </c>
      <c r="E706" t="str" cm="1">
        <f t="array" ref="E706">INDEX('Rate Change Impact'!D:D, ROUNDUP(ROWS('Rate Change Impact'!$2:742)/36,0))</f>
        <v>CA</v>
      </c>
      <c r="F706" s="107" cm="1">
        <f t="array" ref="F706">INDEX('Rate Change Impact'!E:E, ROUNDUP(ROWS('Rate Change Impact'!$2:742)/36,0))</f>
        <v>45658</v>
      </c>
      <c r="G706" s="81" cm="1">
        <f t="array" ref="G706">INDEX('Rate Change Impact'!F:F, ROUNDUP(ROWS('Rate Change Impact'!$2:742)/36,0))</f>
        <v>368544152</v>
      </c>
      <c r="H706" s="81" cm="1">
        <f t="array" ref="H706">INDEX('Rate Change Impact'!G:G, ROUNDUP(ROWS('Rate Change Impact'!$2:742)/36,0))</f>
        <v>566083817.472</v>
      </c>
      <c r="I706" s="81" cm="1">
        <f t="array" ref="I706">INDEX('Rate Change Impact'!H:H, ROUNDUP(ROWS('Rate Change Impact'!$2:742)/36,0))</f>
        <v>197539665.472</v>
      </c>
      <c r="J706" s="95" cm="1">
        <f t="array" ref="J706">INDEX('Rate Change Impact'!I:I, ROUNDUP(ROWS('Rate Change Impact'!$2:742)/36,0))</f>
        <v>0.53600000000000003</v>
      </c>
      <c r="K706" s="93">
        <f t="shared" ref="K706:K769" si="139">DATE(YEAR(F706)+1,MONTH(F706),DAY(F706)-1)</f>
        <v>46022</v>
      </c>
      <c r="L706" s="94">
        <f t="shared" ref="L706:L769" ca="1" si="140">IF(B706=OFFSET(B706,-1,0),L705+1,1)</f>
        <v>21</v>
      </c>
      <c r="M706" s="93">
        <f t="shared" ref="M706:M769" ca="1" si="141">DATE(YEAR(F706),L706,1)</f>
        <v>46266</v>
      </c>
      <c r="N706">
        <f t="shared" ca="1" si="135"/>
        <v>2026</v>
      </c>
      <c r="O706">
        <f t="shared" ca="1" si="132"/>
        <v>9</v>
      </c>
      <c r="P706" s="74">
        <f t="shared" si="133"/>
        <v>16461638.789333334</v>
      </c>
      <c r="Q706" s="74">
        <f t="shared" si="134"/>
        <v>8230819.3946666671</v>
      </c>
      <c r="R706">
        <f t="shared" ref="R706:R769" ca="1" si="142">IF(AND(N706*100+O706&gt;=YEAR(F706)*100+MONTH(F706),N706*100+O706&lt;=YEAR(K706)*100+ MONTH(K706)),1,0)</f>
        <v>0</v>
      </c>
      <c r="S706">
        <f t="shared" ca="1" si="136"/>
        <v>0</v>
      </c>
      <c r="T706">
        <f t="shared" ref="T706:T769" ca="1" si="143">SUMIF($B$2:$B$1181,B706,$R$2:$R$1181)</f>
        <v>12</v>
      </c>
      <c r="U706" s="73">
        <f t="shared" ca="1" si="137"/>
        <v>0</v>
      </c>
    </row>
    <row r="707" spans="1:21" x14ac:dyDescent="0.25">
      <c r="A707" s="106" t="str">
        <f t="shared" ca="1" si="138"/>
        <v>General_All Other_2026_10</v>
      </c>
      <c r="B707" cm="1">
        <f t="array" ref="B707">INDEX('Rate Change Impact'!A:A, ROUNDUP(ROWS('Rate Change Impact'!$2:743)/36,0))</f>
        <v>20</v>
      </c>
      <c r="C707" t="str" cm="1">
        <f t="array" ref="C707">INDEX('Rate Change Impact'!B:B, ROUNDUP(ROWS('Rate Change Impact'!$2:743)/36,0))</f>
        <v>General</v>
      </c>
      <c r="D707" t="str" cm="1">
        <f t="array" ref="D707">INDEX('Rate Change Impact'!C:C, ROUNDUP(ROWS('Rate Change Impact'!$2:743)/36,0))</f>
        <v>All Other</v>
      </c>
      <c r="E707" t="str" cm="1">
        <f t="array" ref="E707">INDEX('Rate Change Impact'!D:D, ROUNDUP(ROWS('Rate Change Impact'!$2:743)/36,0))</f>
        <v>CA</v>
      </c>
      <c r="F707" s="107" cm="1">
        <f t="array" ref="F707">INDEX('Rate Change Impact'!E:E, ROUNDUP(ROWS('Rate Change Impact'!$2:743)/36,0))</f>
        <v>45658</v>
      </c>
      <c r="G707" s="81" cm="1">
        <f t="array" ref="G707">INDEX('Rate Change Impact'!F:F, ROUNDUP(ROWS('Rate Change Impact'!$2:743)/36,0))</f>
        <v>368544152</v>
      </c>
      <c r="H707" s="81" cm="1">
        <f t="array" ref="H707">INDEX('Rate Change Impact'!G:G, ROUNDUP(ROWS('Rate Change Impact'!$2:743)/36,0))</f>
        <v>566083817.472</v>
      </c>
      <c r="I707" s="81" cm="1">
        <f t="array" ref="I707">INDEX('Rate Change Impact'!H:H, ROUNDUP(ROWS('Rate Change Impact'!$2:743)/36,0))</f>
        <v>197539665.472</v>
      </c>
      <c r="J707" s="95" cm="1">
        <f t="array" ref="J707">INDEX('Rate Change Impact'!I:I, ROUNDUP(ROWS('Rate Change Impact'!$2:743)/36,0))</f>
        <v>0.53600000000000003</v>
      </c>
      <c r="K707" s="93">
        <f t="shared" si="139"/>
        <v>46022</v>
      </c>
      <c r="L707" s="94">
        <f t="shared" ca="1" si="140"/>
        <v>22</v>
      </c>
      <c r="M707" s="93">
        <f t="shared" ca="1" si="141"/>
        <v>46296</v>
      </c>
      <c r="N707">
        <f t="shared" ca="1" si="135"/>
        <v>2026</v>
      </c>
      <c r="O707">
        <f t="shared" ca="1" si="132"/>
        <v>10</v>
      </c>
      <c r="P707" s="74">
        <f t="shared" si="133"/>
        <v>16461638.789333334</v>
      </c>
      <c r="Q707" s="74">
        <f t="shared" si="134"/>
        <v>8230819.3946666671</v>
      </c>
      <c r="R707">
        <f t="shared" ca="1" si="142"/>
        <v>0</v>
      </c>
      <c r="S707">
        <f t="shared" ca="1" si="136"/>
        <v>0</v>
      </c>
      <c r="T707">
        <f t="shared" ca="1" si="143"/>
        <v>12</v>
      </c>
      <c r="U707" s="73">
        <f t="shared" ca="1" si="137"/>
        <v>0</v>
      </c>
    </row>
    <row r="708" spans="1:21" x14ac:dyDescent="0.25">
      <c r="A708" s="106" t="str">
        <f t="shared" ca="1" si="138"/>
        <v>General_All Other_2026_11</v>
      </c>
      <c r="B708" cm="1">
        <f t="array" ref="B708">INDEX('Rate Change Impact'!A:A, ROUNDUP(ROWS('Rate Change Impact'!$2:744)/36,0))</f>
        <v>20</v>
      </c>
      <c r="C708" t="str" cm="1">
        <f t="array" ref="C708">INDEX('Rate Change Impact'!B:B, ROUNDUP(ROWS('Rate Change Impact'!$2:744)/36,0))</f>
        <v>General</v>
      </c>
      <c r="D708" t="str" cm="1">
        <f t="array" ref="D708">INDEX('Rate Change Impact'!C:C, ROUNDUP(ROWS('Rate Change Impact'!$2:744)/36,0))</f>
        <v>All Other</v>
      </c>
      <c r="E708" t="str" cm="1">
        <f t="array" ref="E708">INDEX('Rate Change Impact'!D:D, ROUNDUP(ROWS('Rate Change Impact'!$2:744)/36,0))</f>
        <v>CA</v>
      </c>
      <c r="F708" s="107" cm="1">
        <f t="array" ref="F708">INDEX('Rate Change Impact'!E:E, ROUNDUP(ROWS('Rate Change Impact'!$2:744)/36,0))</f>
        <v>45658</v>
      </c>
      <c r="G708" s="81" cm="1">
        <f t="array" ref="G708">INDEX('Rate Change Impact'!F:F, ROUNDUP(ROWS('Rate Change Impact'!$2:744)/36,0))</f>
        <v>368544152</v>
      </c>
      <c r="H708" s="81" cm="1">
        <f t="array" ref="H708">INDEX('Rate Change Impact'!G:G, ROUNDUP(ROWS('Rate Change Impact'!$2:744)/36,0))</f>
        <v>566083817.472</v>
      </c>
      <c r="I708" s="81" cm="1">
        <f t="array" ref="I708">INDEX('Rate Change Impact'!H:H, ROUNDUP(ROWS('Rate Change Impact'!$2:744)/36,0))</f>
        <v>197539665.472</v>
      </c>
      <c r="J708" s="95" cm="1">
        <f t="array" ref="J708">INDEX('Rate Change Impact'!I:I, ROUNDUP(ROWS('Rate Change Impact'!$2:744)/36,0))</f>
        <v>0.53600000000000003</v>
      </c>
      <c r="K708" s="93">
        <f t="shared" si="139"/>
        <v>46022</v>
      </c>
      <c r="L708" s="94">
        <f t="shared" ca="1" si="140"/>
        <v>23</v>
      </c>
      <c r="M708" s="93">
        <f t="shared" ca="1" si="141"/>
        <v>46327</v>
      </c>
      <c r="N708">
        <f t="shared" ca="1" si="135"/>
        <v>2026</v>
      </c>
      <c r="O708">
        <f t="shared" ca="1" si="132"/>
        <v>11</v>
      </c>
      <c r="P708" s="74">
        <f t="shared" si="133"/>
        <v>16461638.789333334</v>
      </c>
      <c r="Q708" s="74">
        <f t="shared" si="134"/>
        <v>8230819.3946666671</v>
      </c>
      <c r="R708">
        <f t="shared" ca="1" si="142"/>
        <v>0</v>
      </c>
      <c r="S708">
        <f t="shared" ca="1" si="136"/>
        <v>0</v>
      </c>
      <c r="T708">
        <f t="shared" ca="1" si="143"/>
        <v>12</v>
      </c>
      <c r="U708" s="73">
        <f t="shared" ca="1" si="137"/>
        <v>0</v>
      </c>
    </row>
    <row r="709" spans="1:21" x14ac:dyDescent="0.25">
      <c r="A709" s="106" t="str">
        <f t="shared" ca="1" si="138"/>
        <v>General_All Other_2026_12</v>
      </c>
      <c r="B709" cm="1">
        <f t="array" ref="B709">INDEX('Rate Change Impact'!A:A, ROUNDUP(ROWS('Rate Change Impact'!$2:745)/36,0))</f>
        <v>20</v>
      </c>
      <c r="C709" t="str" cm="1">
        <f t="array" ref="C709">INDEX('Rate Change Impact'!B:B, ROUNDUP(ROWS('Rate Change Impact'!$2:745)/36,0))</f>
        <v>General</v>
      </c>
      <c r="D709" t="str" cm="1">
        <f t="array" ref="D709">INDEX('Rate Change Impact'!C:C, ROUNDUP(ROWS('Rate Change Impact'!$2:745)/36,0))</f>
        <v>All Other</v>
      </c>
      <c r="E709" t="str" cm="1">
        <f t="array" ref="E709">INDEX('Rate Change Impact'!D:D, ROUNDUP(ROWS('Rate Change Impact'!$2:745)/36,0))</f>
        <v>CA</v>
      </c>
      <c r="F709" s="107" cm="1">
        <f t="array" ref="F709">INDEX('Rate Change Impact'!E:E, ROUNDUP(ROWS('Rate Change Impact'!$2:745)/36,0))</f>
        <v>45658</v>
      </c>
      <c r="G709" s="81" cm="1">
        <f t="array" ref="G709">INDEX('Rate Change Impact'!F:F, ROUNDUP(ROWS('Rate Change Impact'!$2:745)/36,0))</f>
        <v>368544152</v>
      </c>
      <c r="H709" s="81" cm="1">
        <f t="array" ref="H709">INDEX('Rate Change Impact'!G:G, ROUNDUP(ROWS('Rate Change Impact'!$2:745)/36,0))</f>
        <v>566083817.472</v>
      </c>
      <c r="I709" s="81" cm="1">
        <f t="array" ref="I709">INDEX('Rate Change Impact'!H:H, ROUNDUP(ROWS('Rate Change Impact'!$2:745)/36,0))</f>
        <v>197539665.472</v>
      </c>
      <c r="J709" s="95" cm="1">
        <f t="array" ref="J709">INDEX('Rate Change Impact'!I:I, ROUNDUP(ROWS('Rate Change Impact'!$2:745)/36,0))</f>
        <v>0.53600000000000003</v>
      </c>
      <c r="K709" s="93">
        <f t="shared" si="139"/>
        <v>46022</v>
      </c>
      <c r="L709" s="94">
        <f t="shared" ca="1" si="140"/>
        <v>24</v>
      </c>
      <c r="M709" s="93">
        <f t="shared" ca="1" si="141"/>
        <v>46357</v>
      </c>
      <c r="N709">
        <f t="shared" ca="1" si="135"/>
        <v>2026</v>
      </c>
      <c r="O709">
        <f t="shared" ca="1" si="132"/>
        <v>12</v>
      </c>
      <c r="P709" s="74">
        <f t="shared" si="133"/>
        <v>16461638.789333334</v>
      </c>
      <c r="Q709" s="74">
        <f t="shared" si="134"/>
        <v>8230819.3946666671</v>
      </c>
      <c r="R709">
        <f t="shared" ca="1" si="142"/>
        <v>0</v>
      </c>
      <c r="S709">
        <f t="shared" ca="1" si="136"/>
        <v>0</v>
      </c>
      <c r="T709">
        <f t="shared" ca="1" si="143"/>
        <v>12</v>
      </c>
      <c r="U709" s="73">
        <f t="shared" ca="1" si="137"/>
        <v>0</v>
      </c>
    </row>
    <row r="710" spans="1:21" x14ac:dyDescent="0.25">
      <c r="A710" s="106" t="str">
        <f t="shared" ca="1" si="138"/>
        <v>General_All Other_2027_1</v>
      </c>
      <c r="B710" cm="1">
        <f t="array" ref="B710">INDEX('Rate Change Impact'!A:A, ROUNDUP(ROWS('Rate Change Impact'!$2:746)/36,0))</f>
        <v>20</v>
      </c>
      <c r="C710" t="str" cm="1">
        <f t="array" ref="C710">INDEX('Rate Change Impact'!B:B, ROUNDUP(ROWS('Rate Change Impact'!$2:746)/36,0))</f>
        <v>General</v>
      </c>
      <c r="D710" t="str" cm="1">
        <f t="array" ref="D710">INDEX('Rate Change Impact'!C:C, ROUNDUP(ROWS('Rate Change Impact'!$2:746)/36,0))</f>
        <v>All Other</v>
      </c>
      <c r="E710" t="str" cm="1">
        <f t="array" ref="E710">INDEX('Rate Change Impact'!D:D, ROUNDUP(ROWS('Rate Change Impact'!$2:746)/36,0))</f>
        <v>CA</v>
      </c>
      <c r="F710" s="107" cm="1">
        <f t="array" ref="F710">INDEX('Rate Change Impact'!E:E, ROUNDUP(ROWS('Rate Change Impact'!$2:746)/36,0))</f>
        <v>45658</v>
      </c>
      <c r="G710" s="81" cm="1">
        <f t="array" ref="G710">INDEX('Rate Change Impact'!F:F, ROUNDUP(ROWS('Rate Change Impact'!$2:746)/36,0))</f>
        <v>368544152</v>
      </c>
      <c r="H710" s="81" cm="1">
        <f t="array" ref="H710">INDEX('Rate Change Impact'!G:G, ROUNDUP(ROWS('Rate Change Impact'!$2:746)/36,0))</f>
        <v>566083817.472</v>
      </c>
      <c r="I710" s="81" cm="1">
        <f t="array" ref="I710">INDEX('Rate Change Impact'!H:H, ROUNDUP(ROWS('Rate Change Impact'!$2:746)/36,0))</f>
        <v>197539665.472</v>
      </c>
      <c r="J710" s="95" cm="1">
        <f t="array" ref="J710">INDEX('Rate Change Impact'!I:I, ROUNDUP(ROWS('Rate Change Impact'!$2:746)/36,0))</f>
        <v>0.53600000000000003</v>
      </c>
      <c r="K710" s="93">
        <f t="shared" si="139"/>
        <v>46022</v>
      </c>
      <c r="L710" s="94">
        <f t="shared" ca="1" si="140"/>
        <v>25</v>
      </c>
      <c r="M710" s="93">
        <f t="shared" ca="1" si="141"/>
        <v>46388</v>
      </c>
      <c r="N710">
        <f t="shared" ca="1" si="135"/>
        <v>2027</v>
      </c>
      <c r="O710">
        <f t="shared" ca="1" si="132"/>
        <v>1</v>
      </c>
      <c r="P710" s="74">
        <f t="shared" si="133"/>
        <v>16461638.789333334</v>
      </c>
      <c r="Q710" s="74">
        <f t="shared" si="134"/>
        <v>8230819.3946666671</v>
      </c>
      <c r="R710">
        <f t="shared" ca="1" si="142"/>
        <v>0</v>
      </c>
      <c r="S710">
        <f t="shared" ca="1" si="136"/>
        <v>0</v>
      </c>
      <c r="T710">
        <f t="shared" ca="1" si="143"/>
        <v>12</v>
      </c>
      <c r="U710" s="73">
        <f t="shared" ca="1" si="137"/>
        <v>0</v>
      </c>
    </row>
    <row r="711" spans="1:21" x14ac:dyDescent="0.25">
      <c r="A711" s="106" t="str">
        <f t="shared" ca="1" si="138"/>
        <v>General_All Other_2027_2</v>
      </c>
      <c r="B711" cm="1">
        <f t="array" ref="B711">INDEX('Rate Change Impact'!A:A, ROUNDUP(ROWS('Rate Change Impact'!$2:747)/36,0))</f>
        <v>20</v>
      </c>
      <c r="C711" t="str" cm="1">
        <f t="array" ref="C711">INDEX('Rate Change Impact'!B:B, ROUNDUP(ROWS('Rate Change Impact'!$2:747)/36,0))</f>
        <v>General</v>
      </c>
      <c r="D711" t="str" cm="1">
        <f t="array" ref="D711">INDEX('Rate Change Impact'!C:C, ROUNDUP(ROWS('Rate Change Impact'!$2:747)/36,0))</f>
        <v>All Other</v>
      </c>
      <c r="E711" t="str" cm="1">
        <f t="array" ref="E711">INDEX('Rate Change Impact'!D:D, ROUNDUP(ROWS('Rate Change Impact'!$2:747)/36,0))</f>
        <v>CA</v>
      </c>
      <c r="F711" s="107" cm="1">
        <f t="array" ref="F711">INDEX('Rate Change Impact'!E:E, ROUNDUP(ROWS('Rate Change Impact'!$2:747)/36,0))</f>
        <v>45658</v>
      </c>
      <c r="G711" s="81" cm="1">
        <f t="array" ref="G711">INDEX('Rate Change Impact'!F:F, ROUNDUP(ROWS('Rate Change Impact'!$2:747)/36,0))</f>
        <v>368544152</v>
      </c>
      <c r="H711" s="81" cm="1">
        <f t="array" ref="H711">INDEX('Rate Change Impact'!G:G, ROUNDUP(ROWS('Rate Change Impact'!$2:747)/36,0))</f>
        <v>566083817.472</v>
      </c>
      <c r="I711" s="81" cm="1">
        <f t="array" ref="I711">INDEX('Rate Change Impact'!H:H, ROUNDUP(ROWS('Rate Change Impact'!$2:747)/36,0))</f>
        <v>197539665.472</v>
      </c>
      <c r="J711" s="95" cm="1">
        <f t="array" ref="J711">INDEX('Rate Change Impact'!I:I, ROUNDUP(ROWS('Rate Change Impact'!$2:747)/36,0))</f>
        <v>0.53600000000000003</v>
      </c>
      <c r="K711" s="93">
        <f t="shared" si="139"/>
        <v>46022</v>
      </c>
      <c r="L711" s="94">
        <f t="shared" ca="1" si="140"/>
        <v>26</v>
      </c>
      <c r="M711" s="93">
        <f t="shared" ca="1" si="141"/>
        <v>46419</v>
      </c>
      <c r="N711">
        <f t="shared" ca="1" si="135"/>
        <v>2027</v>
      </c>
      <c r="O711">
        <f t="shared" ca="1" si="132"/>
        <v>2</v>
      </c>
      <c r="P711" s="74">
        <f t="shared" si="133"/>
        <v>16461638.789333334</v>
      </c>
      <c r="Q711" s="74">
        <f t="shared" si="134"/>
        <v>8230819.3946666671</v>
      </c>
      <c r="R711">
        <f t="shared" ca="1" si="142"/>
        <v>0</v>
      </c>
      <c r="S711">
        <f t="shared" ca="1" si="136"/>
        <v>0</v>
      </c>
      <c r="T711">
        <f t="shared" ca="1" si="143"/>
        <v>12</v>
      </c>
      <c r="U711" s="73">
        <f t="shared" ca="1" si="137"/>
        <v>0</v>
      </c>
    </row>
    <row r="712" spans="1:21" x14ac:dyDescent="0.25">
      <c r="A712" s="106" t="str">
        <f t="shared" ca="1" si="138"/>
        <v>General_All Other_2027_3</v>
      </c>
      <c r="B712" cm="1">
        <f t="array" ref="B712">INDEX('Rate Change Impact'!A:A, ROUNDUP(ROWS('Rate Change Impact'!$2:748)/36,0))</f>
        <v>20</v>
      </c>
      <c r="C712" t="str" cm="1">
        <f t="array" ref="C712">INDEX('Rate Change Impact'!B:B, ROUNDUP(ROWS('Rate Change Impact'!$2:748)/36,0))</f>
        <v>General</v>
      </c>
      <c r="D712" t="str" cm="1">
        <f t="array" ref="D712">INDEX('Rate Change Impact'!C:C, ROUNDUP(ROWS('Rate Change Impact'!$2:748)/36,0))</f>
        <v>All Other</v>
      </c>
      <c r="E712" t="str" cm="1">
        <f t="array" ref="E712">INDEX('Rate Change Impact'!D:D, ROUNDUP(ROWS('Rate Change Impact'!$2:748)/36,0))</f>
        <v>CA</v>
      </c>
      <c r="F712" s="107" cm="1">
        <f t="array" ref="F712">INDEX('Rate Change Impact'!E:E, ROUNDUP(ROWS('Rate Change Impact'!$2:748)/36,0))</f>
        <v>45658</v>
      </c>
      <c r="G712" s="81" cm="1">
        <f t="array" ref="G712">INDEX('Rate Change Impact'!F:F, ROUNDUP(ROWS('Rate Change Impact'!$2:748)/36,0))</f>
        <v>368544152</v>
      </c>
      <c r="H712" s="81" cm="1">
        <f t="array" ref="H712">INDEX('Rate Change Impact'!G:G, ROUNDUP(ROWS('Rate Change Impact'!$2:748)/36,0))</f>
        <v>566083817.472</v>
      </c>
      <c r="I712" s="81" cm="1">
        <f t="array" ref="I712">INDEX('Rate Change Impact'!H:H, ROUNDUP(ROWS('Rate Change Impact'!$2:748)/36,0))</f>
        <v>197539665.472</v>
      </c>
      <c r="J712" s="95" cm="1">
        <f t="array" ref="J712">INDEX('Rate Change Impact'!I:I, ROUNDUP(ROWS('Rate Change Impact'!$2:748)/36,0))</f>
        <v>0.53600000000000003</v>
      </c>
      <c r="K712" s="93">
        <f t="shared" si="139"/>
        <v>46022</v>
      </c>
      <c r="L712" s="94">
        <f t="shared" ca="1" si="140"/>
        <v>27</v>
      </c>
      <c r="M712" s="93">
        <f t="shared" ca="1" si="141"/>
        <v>46447</v>
      </c>
      <c r="N712">
        <f t="shared" ca="1" si="135"/>
        <v>2027</v>
      </c>
      <c r="O712">
        <f t="shared" ca="1" si="132"/>
        <v>3</v>
      </c>
      <c r="P712" s="74">
        <f t="shared" si="133"/>
        <v>16461638.789333334</v>
      </c>
      <c r="Q712" s="74">
        <f t="shared" si="134"/>
        <v>8230819.3946666671</v>
      </c>
      <c r="R712">
        <f t="shared" ca="1" si="142"/>
        <v>0</v>
      </c>
      <c r="S712">
        <f t="shared" ca="1" si="136"/>
        <v>0</v>
      </c>
      <c r="T712">
        <f t="shared" ca="1" si="143"/>
        <v>12</v>
      </c>
      <c r="U712" s="73">
        <f t="shared" ca="1" si="137"/>
        <v>0</v>
      </c>
    </row>
    <row r="713" spans="1:21" x14ac:dyDescent="0.25">
      <c r="A713" s="106" t="str">
        <f t="shared" ca="1" si="138"/>
        <v>General_All Other_2027_4</v>
      </c>
      <c r="B713" cm="1">
        <f t="array" ref="B713">INDEX('Rate Change Impact'!A:A, ROUNDUP(ROWS('Rate Change Impact'!$2:749)/36,0))</f>
        <v>20</v>
      </c>
      <c r="C713" t="str" cm="1">
        <f t="array" ref="C713">INDEX('Rate Change Impact'!B:B, ROUNDUP(ROWS('Rate Change Impact'!$2:749)/36,0))</f>
        <v>General</v>
      </c>
      <c r="D713" t="str" cm="1">
        <f t="array" ref="D713">INDEX('Rate Change Impact'!C:C, ROUNDUP(ROWS('Rate Change Impact'!$2:749)/36,0))</f>
        <v>All Other</v>
      </c>
      <c r="E713" t="str" cm="1">
        <f t="array" ref="E713">INDEX('Rate Change Impact'!D:D, ROUNDUP(ROWS('Rate Change Impact'!$2:749)/36,0))</f>
        <v>CA</v>
      </c>
      <c r="F713" s="107" cm="1">
        <f t="array" ref="F713">INDEX('Rate Change Impact'!E:E, ROUNDUP(ROWS('Rate Change Impact'!$2:749)/36,0))</f>
        <v>45658</v>
      </c>
      <c r="G713" s="81" cm="1">
        <f t="array" ref="G713">INDEX('Rate Change Impact'!F:F, ROUNDUP(ROWS('Rate Change Impact'!$2:749)/36,0))</f>
        <v>368544152</v>
      </c>
      <c r="H713" s="81" cm="1">
        <f t="array" ref="H713">INDEX('Rate Change Impact'!G:G, ROUNDUP(ROWS('Rate Change Impact'!$2:749)/36,0))</f>
        <v>566083817.472</v>
      </c>
      <c r="I713" s="81" cm="1">
        <f t="array" ref="I713">INDEX('Rate Change Impact'!H:H, ROUNDUP(ROWS('Rate Change Impact'!$2:749)/36,0))</f>
        <v>197539665.472</v>
      </c>
      <c r="J713" s="95" cm="1">
        <f t="array" ref="J713">INDEX('Rate Change Impact'!I:I, ROUNDUP(ROWS('Rate Change Impact'!$2:749)/36,0))</f>
        <v>0.53600000000000003</v>
      </c>
      <c r="K713" s="93">
        <f t="shared" si="139"/>
        <v>46022</v>
      </c>
      <c r="L713" s="94">
        <f t="shared" ca="1" si="140"/>
        <v>28</v>
      </c>
      <c r="M713" s="93">
        <f t="shared" ca="1" si="141"/>
        <v>46478</v>
      </c>
      <c r="N713">
        <f t="shared" ca="1" si="135"/>
        <v>2027</v>
      </c>
      <c r="O713">
        <f t="shared" ca="1" si="132"/>
        <v>4</v>
      </c>
      <c r="P713" s="74">
        <f t="shared" si="133"/>
        <v>16461638.789333334</v>
      </c>
      <c r="Q713" s="74">
        <f t="shared" si="134"/>
        <v>8230819.3946666671</v>
      </c>
      <c r="R713">
        <f t="shared" ca="1" si="142"/>
        <v>0</v>
      </c>
      <c r="S713">
        <f t="shared" ca="1" si="136"/>
        <v>0</v>
      </c>
      <c r="T713">
        <f t="shared" ca="1" si="143"/>
        <v>12</v>
      </c>
      <c r="U713" s="73">
        <f t="shared" ca="1" si="137"/>
        <v>0</v>
      </c>
    </row>
    <row r="714" spans="1:21" x14ac:dyDescent="0.25">
      <c r="A714" s="106" t="str">
        <f t="shared" ca="1" si="138"/>
        <v>General_All Other_2027_5</v>
      </c>
      <c r="B714" cm="1">
        <f t="array" ref="B714">INDEX('Rate Change Impact'!A:A, ROUNDUP(ROWS('Rate Change Impact'!$2:750)/36,0))</f>
        <v>20</v>
      </c>
      <c r="C714" t="str" cm="1">
        <f t="array" ref="C714">INDEX('Rate Change Impact'!B:B, ROUNDUP(ROWS('Rate Change Impact'!$2:750)/36,0))</f>
        <v>General</v>
      </c>
      <c r="D714" t="str" cm="1">
        <f t="array" ref="D714">INDEX('Rate Change Impact'!C:C, ROUNDUP(ROWS('Rate Change Impact'!$2:750)/36,0))</f>
        <v>All Other</v>
      </c>
      <c r="E714" t="str" cm="1">
        <f t="array" ref="E714">INDEX('Rate Change Impact'!D:D, ROUNDUP(ROWS('Rate Change Impact'!$2:750)/36,0))</f>
        <v>CA</v>
      </c>
      <c r="F714" s="107" cm="1">
        <f t="array" ref="F714">INDEX('Rate Change Impact'!E:E, ROUNDUP(ROWS('Rate Change Impact'!$2:750)/36,0))</f>
        <v>45658</v>
      </c>
      <c r="G714" s="81" cm="1">
        <f t="array" ref="G714">INDEX('Rate Change Impact'!F:F, ROUNDUP(ROWS('Rate Change Impact'!$2:750)/36,0))</f>
        <v>368544152</v>
      </c>
      <c r="H714" s="81" cm="1">
        <f t="array" ref="H714">INDEX('Rate Change Impact'!G:G, ROUNDUP(ROWS('Rate Change Impact'!$2:750)/36,0))</f>
        <v>566083817.472</v>
      </c>
      <c r="I714" s="81" cm="1">
        <f t="array" ref="I714">INDEX('Rate Change Impact'!H:H, ROUNDUP(ROWS('Rate Change Impact'!$2:750)/36,0))</f>
        <v>197539665.472</v>
      </c>
      <c r="J714" s="95" cm="1">
        <f t="array" ref="J714">INDEX('Rate Change Impact'!I:I, ROUNDUP(ROWS('Rate Change Impact'!$2:750)/36,0))</f>
        <v>0.53600000000000003</v>
      </c>
      <c r="K714" s="93">
        <f t="shared" si="139"/>
        <v>46022</v>
      </c>
      <c r="L714" s="94">
        <f t="shared" ca="1" si="140"/>
        <v>29</v>
      </c>
      <c r="M714" s="93">
        <f t="shared" ca="1" si="141"/>
        <v>46508</v>
      </c>
      <c r="N714">
        <f t="shared" ca="1" si="135"/>
        <v>2027</v>
      </c>
      <c r="O714">
        <f t="shared" ca="1" si="132"/>
        <v>5</v>
      </c>
      <c r="P714" s="74">
        <f t="shared" si="133"/>
        <v>16461638.789333334</v>
      </c>
      <c r="Q714" s="74">
        <f t="shared" si="134"/>
        <v>8230819.3946666671</v>
      </c>
      <c r="R714">
        <f t="shared" ca="1" si="142"/>
        <v>0</v>
      </c>
      <c r="S714">
        <f t="shared" ca="1" si="136"/>
        <v>0</v>
      </c>
      <c r="T714">
        <f t="shared" ca="1" si="143"/>
        <v>12</v>
      </c>
      <c r="U714" s="73">
        <f t="shared" ca="1" si="137"/>
        <v>0</v>
      </c>
    </row>
    <row r="715" spans="1:21" x14ac:dyDescent="0.25">
      <c r="A715" s="106" t="str">
        <f t="shared" ca="1" si="138"/>
        <v>General_All Other_2027_6</v>
      </c>
      <c r="B715" cm="1">
        <f t="array" ref="B715">INDEX('Rate Change Impact'!A:A, ROUNDUP(ROWS('Rate Change Impact'!$2:751)/36,0))</f>
        <v>20</v>
      </c>
      <c r="C715" t="str" cm="1">
        <f t="array" ref="C715">INDEX('Rate Change Impact'!B:B, ROUNDUP(ROWS('Rate Change Impact'!$2:751)/36,0))</f>
        <v>General</v>
      </c>
      <c r="D715" t="str" cm="1">
        <f t="array" ref="D715">INDEX('Rate Change Impact'!C:C, ROUNDUP(ROWS('Rate Change Impact'!$2:751)/36,0))</f>
        <v>All Other</v>
      </c>
      <c r="E715" t="str" cm="1">
        <f t="array" ref="E715">INDEX('Rate Change Impact'!D:D, ROUNDUP(ROWS('Rate Change Impact'!$2:751)/36,0))</f>
        <v>CA</v>
      </c>
      <c r="F715" s="107" cm="1">
        <f t="array" ref="F715">INDEX('Rate Change Impact'!E:E, ROUNDUP(ROWS('Rate Change Impact'!$2:751)/36,0))</f>
        <v>45658</v>
      </c>
      <c r="G715" s="81" cm="1">
        <f t="array" ref="G715">INDEX('Rate Change Impact'!F:F, ROUNDUP(ROWS('Rate Change Impact'!$2:751)/36,0))</f>
        <v>368544152</v>
      </c>
      <c r="H715" s="81" cm="1">
        <f t="array" ref="H715">INDEX('Rate Change Impact'!G:G, ROUNDUP(ROWS('Rate Change Impact'!$2:751)/36,0))</f>
        <v>566083817.472</v>
      </c>
      <c r="I715" s="81" cm="1">
        <f t="array" ref="I715">INDEX('Rate Change Impact'!H:H, ROUNDUP(ROWS('Rate Change Impact'!$2:751)/36,0))</f>
        <v>197539665.472</v>
      </c>
      <c r="J715" s="95" cm="1">
        <f t="array" ref="J715">INDEX('Rate Change Impact'!I:I, ROUNDUP(ROWS('Rate Change Impact'!$2:751)/36,0))</f>
        <v>0.53600000000000003</v>
      </c>
      <c r="K715" s="93">
        <f t="shared" si="139"/>
        <v>46022</v>
      </c>
      <c r="L715" s="94">
        <f t="shared" ca="1" si="140"/>
        <v>30</v>
      </c>
      <c r="M715" s="93">
        <f t="shared" ca="1" si="141"/>
        <v>46539</v>
      </c>
      <c r="N715">
        <f t="shared" ca="1" si="135"/>
        <v>2027</v>
      </c>
      <c r="O715">
        <f t="shared" ca="1" si="132"/>
        <v>6</v>
      </c>
      <c r="P715" s="74">
        <f t="shared" si="133"/>
        <v>16461638.789333334</v>
      </c>
      <c r="Q715" s="74">
        <f t="shared" si="134"/>
        <v>8230819.3946666671</v>
      </c>
      <c r="R715">
        <f t="shared" ca="1" si="142"/>
        <v>0</v>
      </c>
      <c r="S715">
        <f t="shared" ca="1" si="136"/>
        <v>0</v>
      </c>
      <c r="T715">
        <f t="shared" ca="1" si="143"/>
        <v>12</v>
      </c>
      <c r="U715" s="73">
        <f t="shared" ca="1" si="137"/>
        <v>0</v>
      </c>
    </row>
    <row r="716" spans="1:21" x14ac:dyDescent="0.25">
      <c r="A716" s="106" t="str">
        <f t="shared" ca="1" si="138"/>
        <v>General_All Other_2027_7</v>
      </c>
      <c r="B716" cm="1">
        <f t="array" ref="B716">INDEX('Rate Change Impact'!A:A, ROUNDUP(ROWS('Rate Change Impact'!$2:752)/36,0))</f>
        <v>20</v>
      </c>
      <c r="C716" t="str" cm="1">
        <f t="array" ref="C716">INDEX('Rate Change Impact'!B:B, ROUNDUP(ROWS('Rate Change Impact'!$2:752)/36,0))</f>
        <v>General</v>
      </c>
      <c r="D716" t="str" cm="1">
        <f t="array" ref="D716">INDEX('Rate Change Impact'!C:C, ROUNDUP(ROWS('Rate Change Impact'!$2:752)/36,0))</f>
        <v>All Other</v>
      </c>
      <c r="E716" t="str" cm="1">
        <f t="array" ref="E716">INDEX('Rate Change Impact'!D:D, ROUNDUP(ROWS('Rate Change Impact'!$2:752)/36,0))</f>
        <v>CA</v>
      </c>
      <c r="F716" s="107" cm="1">
        <f t="array" ref="F716">INDEX('Rate Change Impact'!E:E, ROUNDUP(ROWS('Rate Change Impact'!$2:752)/36,0))</f>
        <v>45658</v>
      </c>
      <c r="G716" s="81" cm="1">
        <f t="array" ref="G716">INDEX('Rate Change Impact'!F:F, ROUNDUP(ROWS('Rate Change Impact'!$2:752)/36,0))</f>
        <v>368544152</v>
      </c>
      <c r="H716" s="81" cm="1">
        <f t="array" ref="H716">INDEX('Rate Change Impact'!G:G, ROUNDUP(ROWS('Rate Change Impact'!$2:752)/36,0))</f>
        <v>566083817.472</v>
      </c>
      <c r="I716" s="81" cm="1">
        <f t="array" ref="I716">INDEX('Rate Change Impact'!H:H, ROUNDUP(ROWS('Rate Change Impact'!$2:752)/36,0))</f>
        <v>197539665.472</v>
      </c>
      <c r="J716" s="95" cm="1">
        <f t="array" ref="J716">INDEX('Rate Change Impact'!I:I, ROUNDUP(ROWS('Rate Change Impact'!$2:752)/36,0))</f>
        <v>0.53600000000000003</v>
      </c>
      <c r="K716" s="93">
        <f t="shared" si="139"/>
        <v>46022</v>
      </c>
      <c r="L716" s="94">
        <f t="shared" ca="1" si="140"/>
        <v>31</v>
      </c>
      <c r="M716" s="93">
        <f t="shared" ca="1" si="141"/>
        <v>46569</v>
      </c>
      <c r="N716">
        <f t="shared" ca="1" si="135"/>
        <v>2027</v>
      </c>
      <c r="O716">
        <f t="shared" ca="1" si="132"/>
        <v>7</v>
      </c>
      <c r="P716" s="74">
        <f t="shared" si="133"/>
        <v>16461638.789333334</v>
      </c>
      <c r="Q716" s="74">
        <f t="shared" si="134"/>
        <v>8230819.3946666671</v>
      </c>
      <c r="R716">
        <f t="shared" ca="1" si="142"/>
        <v>0</v>
      </c>
      <c r="S716">
        <f t="shared" ca="1" si="136"/>
        <v>0</v>
      </c>
      <c r="T716">
        <f t="shared" ca="1" si="143"/>
        <v>12</v>
      </c>
      <c r="U716" s="73">
        <f t="shared" ca="1" si="137"/>
        <v>0</v>
      </c>
    </row>
    <row r="717" spans="1:21" x14ac:dyDescent="0.25">
      <c r="A717" s="106" t="str">
        <f t="shared" ca="1" si="138"/>
        <v>General_All Other_2027_8</v>
      </c>
      <c r="B717" cm="1">
        <f t="array" ref="B717">INDEX('Rate Change Impact'!A:A, ROUNDUP(ROWS('Rate Change Impact'!$2:753)/36,0))</f>
        <v>20</v>
      </c>
      <c r="C717" t="str" cm="1">
        <f t="array" ref="C717">INDEX('Rate Change Impact'!B:B, ROUNDUP(ROWS('Rate Change Impact'!$2:753)/36,0))</f>
        <v>General</v>
      </c>
      <c r="D717" t="str" cm="1">
        <f t="array" ref="D717">INDEX('Rate Change Impact'!C:C, ROUNDUP(ROWS('Rate Change Impact'!$2:753)/36,0))</f>
        <v>All Other</v>
      </c>
      <c r="E717" t="str" cm="1">
        <f t="array" ref="E717">INDEX('Rate Change Impact'!D:D, ROUNDUP(ROWS('Rate Change Impact'!$2:753)/36,0))</f>
        <v>CA</v>
      </c>
      <c r="F717" s="107" cm="1">
        <f t="array" ref="F717">INDEX('Rate Change Impact'!E:E, ROUNDUP(ROWS('Rate Change Impact'!$2:753)/36,0))</f>
        <v>45658</v>
      </c>
      <c r="G717" s="81" cm="1">
        <f t="array" ref="G717">INDEX('Rate Change Impact'!F:F, ROUNDUP(ROWS('Rate Change Impact'!$2:753)/36,0))</f>
        <v>368544152</v>
      </c>
      <c r="H717" s="81" cm="1">
        <f t="array" ref="H717">INDEX('Rate Change Impact'!G:G, ROUNDUP(ROWS('Rate Change Impact'!$2:753)/36,0))</f>
        <v>566083817.472</v>
      </c>
      <c r="I717" s="81" cm="1">
        <f t="array" ref="I717">INDEX('Rate Change Impact'!H:H, ROUNDUP(ROWS('Rate Change Impact'!$2:753)/36,0))</f>
        <v>197539665.472</v>
      </c>
      <c r="J717" s="95" cm="1">
        <f t="array" ref="J717">INDEX('Rate Change Impact'!I:I, ROUNDUP(ROWS('Rate Change Impact'!$2:753)/36,0))</f>
        <v>0.53600000000000003</v>
      </c>
      <c r="K717" s="93">
        <f t="shared" si="139"/>
        <v>46022</v>
      </c>
      <c r="L717" s="94">
        <f t="shared" ca="1" si="140"/>
        <v>32</v>
      </c>
      <c r="M717" s="93">
        <f t="shared" ca="1" si="141"/>
        <v>46600</v>
      </c>
      <c r="N717">
        <f t="shared" ca="1" si="135"/>
        <v>2027</v>
      </c>
      <c r="O717">
        <f t="shared" ca="1" si="132"/>
        <v>8</v>
      </c>
      <c r="P717" s="74">
        <f t="shared" si="133"/>
        <v>16461638.789333334</v>
      </c>
      <c r="Q717" s="74">
        <f t="shared" si="134"/>
        <v>8230819.3946666671</v>
      </c>
      <c r="R717">
        <f t="shared" ca="1" si="142"/>
        <v>0</v>
      </c>
      <c r="S717">
        <f t="shared" ca="1" si="136"/>
        <v>0</v>
      </c>
      <c r="T717">
        <f t="shared" ca="1" si="143"/>
        <v>12</v>
      </c>
      <c r="U717" s="73">
        <f t="shared" ca="1" si="137"/>
        <v>0</v>
      </c>
    </row>
    <row r="718" spans="1:21" x14ac:dyDescent="0.25">
      <c r="A718" s="106" t="str">
        <f t="shared" ca="1" si="138"/>
        <v>General_All Other_2027_9</v>
      </c>
      <c r="B718" cm="1">
        <f t="array" ref="B718">INDEX('Rate Change Impact'!A:A, ROUNDUP(ROWS('Rate Change Impact'!$2:754)/36,0))</f>
        <v>20</v>
      </c>
      <c r="C718" t="str" cm="1">
        <f t="array" ref="C718">INDEX('Rate Change Impact'!B:B, ROUNDUP(ROWS('Rate Change Impact'!$2:754)/36,0))</f>
        <v>General</v>
      </c>
      <c r="D718" t="str" cm="1">
        <f t="array" ref="D718">INDEX('Rate Change Impact'!C:C, ROUNDUP(ROWS('Rate Change Impact'!$2:754)/36,0))</f>
        <v>All Other</v>
      </c>
      <c r="E718" t="str" cm="1">
        <f t="array" ref="E718">INDEX('Rate Change Impact'!D:D, ROUNDUP(ROWS('Rate Change Impact'!$2:754)/36,0))</f>
        <v>CA</v>
      </c>
      <c r="F718" s="107" cm="1">
        <f t="array" ref="F718">INDEX('Rate Change Impact'!E:E, ROUNDUP(ROWS('Rate Change Impact'!$2:754)/36,0))</f>
        <v>45658</v>
      </c>
      <c r="G718" s="81" cm="1">
        <f t="array" ref="G718">INDEX('Rate Change Impact'!F:F, ROUNDUP(ROWS('Rate Change Impact'!$2:754)/36,0))</f>
        <v>368544152</v>
      </c>
      <c r="H718" s="81" cm="1">
        <f t="array" ref="H718">INDEX('Rate Change Impact'!G:G, ROUNDUP(ROWS('Rate Change Impact'!$2:754)/36,0))</f>
        <v>566083817.472</v>
      </c>
      <c r="I718" s="81" cm="1">
        <f t="array" ref="I718">INDEX('Rate Change Impact'!H:H, ROUNDUP(ROWS('Rate Change Impact'!$2:754)/36,0))</f>
        <v>197539665.472</v>
      </c>
      <c r="J718" s="95" cm="1">
        <f t="array" ref="J718">INDEX('Rate Change Impact'!I:I, ROUNDUP(ROWS('Rate Change Impact'!$2:754)/36,0))</f>
        <v>0.53600000000000003</v>
      </c>
      <c r="K718" s="93">
        <f t="shared" si="139"/>
        <v>46022</v>
      </c>
      <c r="L718" s="94">
        <f t="shared" ca="1" si="140"/>
        <v>33</v>
      </c>
      <c r="M718" s="93">
        <f t="shared" ca="1" si="141"/>
        <v>46631</v>
      </c>
      <c r="N718">
        <f t="shared" ca="1" si="135"/>
        <v>2027</v>
      </c>
      <c r="O718">
        <f t="shared" ca="1" si="132"/>
        <v>9</v>
      </c>
      <c r="P718" s="74">
        <f t="shared" si="133"/>
        <v>16461638.789333334</v>
      </c>
      <c r="Q718" s="74">
        <f t="shared" si="134"/>
        <v>8230819.3946666671</v>
      </c>
      <c r="R718">
        <f t="shared" ca="1" si="142"/>
        <v>0</v>
      </c>
      <c r="S718">
        <f t="shared" ca="1" si="136"/>
        <v>0</v>
      </c>
      <c r="T718">
        <f t="shared" ca="1" si="143"/>
        <v>12</v>
      </c>
      <c r="U718" s="73">
        <f t="shared" ca="1" si="137"/>
        <v>0</v>
      </c>
    </row>
    <row r="719" spans="1:21" x14ac:dyDescent="0.25">
      <c r="A719" s="106" t="str">
        <f t="shared" ca="1" si="138"/>
        <v>General_All Other_2027_10</v>
      </c>
      <c r="B719" cm="1">
        <f t="array" ref="B719">INDEX('Rate Change Impact'!A:A, ROUNDUP(ROWS('Rate Change Impact'!$2:755)/36,0))</f>
        <v>20</v>
      </c>
      <c r="C719" t="str" cm="1">
        <f t="array" ref="C719">INDEX('Rate Change Impact'!B:B, ROUNDUP(ROWS('Rate Change Impact'!$2:755)/36,0))</f>
        <v>General</v>
      </c>
      <c r="D719" t="str" cm="1">
        <f t="array" ref="D719">INDEX('Rate Change Impact'!C:C, ROUNDUP(ROWS('Rate Change Impact'!$2:755)/36,0))</f>
        <v>All Other</v>
      </c>
      <c r="E719" t="str" cm="1">
        <f t="array" ref="E719">INDEX('Rate Change Impact'!D:D, ROUNDUP(ROWS('Rate Change Impact'!$2:755)/36,0))</f>
        <v>CA</v>
      </c>
      <c r="F719" s="107" cm="1">
        <f t="array" ref="F719">INDEX('Rate Change Impact'!E:E, ROUNDUP(ROWS('Rate Change Impact'!$2:755)/36,0))</f>
        <v>45658</v>
      </c>
      <c r="G719" s="81" cm="1">
        <f t="array" ref="G719">INDEX('Rate Change Impact'!F:F, ROUNDUP(ROWS('Rate Change Impact'!$2:755)/36,0))</f>
        <v>368544152</v>
      </c>
      <c r="H719" s="81" cm="1">
        <f t="array" ref="H719">INDEX('Rate Change Impact'!G:G, ROUNDUP(ROWS('Rate Change Impact'!$2:755)/36,0))</f>
        <v>566083817.472</v>
      </c>
      <c r="I719" s="81" cm="1">
        <f t="array" ref="I719">INDEX('Rate Change Impact'!H:H, ROUNDUP(ROWS('Rate Change Impact'!$2:755)/36,0))</f>
        <v>197539665.472</v>
      </c>
      <c r="J719" s="95" cm="1">
        <f t="array" ref="J719">INDEX('Rate Change Impact'!I:I, ROUNDUP(ROWS('Rate Change Impact'!$2:755)/36,0))</f>
        <v>0.53600000000000003</v>
      </c>
      <c r="K719" s="93">
        <f t="shared" si="139"/>
        <v>46022</v>
      </c>
      <c r="L719" s="94">
        <f t="shared" ca="1" si="140"/>
        <v>34</v>
      </c>
      <c r="M719" s="93">
        <f t="shared" ca="1" si="141"/>
        <v>46661</v>
      </c>
      <c r="N719">
        <f t="shared" ca="1" si="135"/>
        <v>2027</v>
      </c>
      <c r="O719">
        <f t="shared" ca="1" si="132"/>
        <v>10</v>
      </c>
      <c r="P719" s="74">
        <f t="shared" si="133"/>
        <v>16461638.789333334</v>
      </c>
      <c r="Q719" s="74">
        <f t="shared" si="134"/>
        <v>8230819.3946666671</v>
      </c>
      <c r="R719">
        <f t="shared" ca="1" si="142"/>
        <v>0</v>
      </c>
      <c r="S719">
        <f t="shared" ca="1" si="136"/>
        <v>0</v>
      </c>
      <c r="T719">
        <f t="shared" ca="1" si="143"/>
        <v>12</v>
      </c>
      <c r="U719" s="73">
        <f t="shared" ca="1" si="137"/>
        <v>0</v>
      </c>
    </row>
    <row r="720" spans="1:21" x14ac:dyDescent="0.25">
      <c r="A720" s="106" t="str">
        <f t="shared" ca="1" si="138"/>
        <v>General_All Other_2027_11</v>
      </c>
      <c r="B720" cm="1">
        <f t="array" ref="B720">INDEX('Rate Change Impact'!A:A, ROUNDUP(ROWS('Rate Change Impact'!$2:756)/36,0))</f>
        <v>20</v>
      </c>
      <c r="C720" t="str" cm="1">
        <f t="array" ref="C720">INDEX('Rate Change Impact'!B:B, ROUNDUP(ROWS('Rate Change Impact'!$2:756)/36,0))</f>
        <v>General</v>
      </c>
      <c r="D720" t="str" cm="1">
        <f t="array" ref="D720">INDEX('Rate Change Impact'!C:C, ROUNDUP(ROWS('Rate Change Impact'!$2:756)/36,0))</f>
        <v>All Other</v>
      </c>
      <c r="E720" t="str" cm="1">
        <f t="array" ref="E720">INDEX('Rate Change Impact'!D:D, ROUNDUP(ROWS('Rate Change Impact'!$2:756)/36,0))</f>
        <v>CA</v>
      </c>
      <c r="F720" s="107" cm="1">
        <f t="array" ref="F720">INDEX('Rate Change Impact'!E:E, ROUNDUP(ROWS('Rate Change Impact'!$2:756)/36,0))</f>
        <v>45658</v>
      </c>
      <c r="G720" s="81" cm="1">
        <f t="array" ref="G720">INDEX('Rate Change Impact'!F:F, ROUNDUP(ROWS('Rate Change Impact'!$2:756)/36,0))</f>
        <v>368544152</v>
      </c>
      <c r="H720" s="81" cm="1">
        <f t="array" ref="H720">INDEX('Rate Change Impact'!G:G, ROUNDUP(ROWS('Rate Change Impact'!$2:756)/36,0))</f>
        <v>566083817.472</v>
      </c>
      <c r="I720" s="81" cm="1">
        <f t="array" ref="I720">INDEX('Rate Change Impact'!H:H, ROUNDUP(ROWS('Rate Change Impact'!$2:756)/36,0))</f>
        <v>197539665.472</v>
      </c>
      <c r="J720" s="95" cm="1">
        <f t="array" ref="J720">INDEX('Rate Change Impact'!I:I, ROUNDUP(ROWS('Rate Change Impact'!$2:756)/36,0))</f>
        <v>0.53600000000000003</v>
      </c>
      <c r="K720" s="93">
        <f t="shared" si="139"/>
        <v>46022</v>
      </c>
      <c r="L720" s="94">
        <f t="shared" ca="1" si="140"/>
        <v>35</v>
      </c>
      <c r="M720" s="93">
        <f t="shared" ca="1" si="141"/>
        <v>46692</v>
      </c>
      <c r="N720">
        <f t="shared" ca="1" si="135"/>
        <v>2027</v>
      </c>
      <c r="O720">
        <f t="shared" ca="1" si="132"/>
        <v>11</v>
      </c>
      <c r="P720" s="74">
        <f t="shared" si="133"/>
        <v>16461638.789333334</v>
      </c>
      <c r="Q720" s="74">
        <f t="shared" si="134"/>
        <v>8230819.3946666671</v>
      </c>
      <c r="R720">
        <f t="shared" ca="1" si="142"/>
        <v>0</v>
      </c>
      <c r="S720">
        <f t="shared" ca="1" si="136"/>
        <v>0</v>
      </c>
      <c r="T720">
        <f t="shared" ca="1" si="143"/>
        <v>12</v>
      </c>
      <c r="U720" s="73">
        <f t="shared" ca="1" si="137"/>
        <v>0</v>
      </c>
    </row>
    <row r="721" spans="1:21" x14ac:dyDescent="0.25">
      <c r="A721" s="106" t="str">
        <f t="shared" ca="1" si="138"/>
        <v>General_All Other_2027_12</v>
      </c>
      <c r="B721" cm="1">
        <f t="array" ref="B721">INDEX('Rate Change Impact'!A:A, ROUNDUP(ROWS('Rate Change Impact'!$2:757)/36,0))</f>
        <v>20</v>
      </c>
      <c r="C721" t="str" cm="1">
        <f t="array" ref="C721">INDEX('Rate Change Impact'!B:B, ROUNDUP(ROWS('Rate Change Impact'!$2:757)/36,0))</f>
        <v>General</v>
      </c>
      <c r="D721" t="str" cm="1">
        <f t="array" ref="D721">INDEX('Rate Change Impact'!C:C, ROUNDUP(ROWS('Rate Change Impact'!$2:757)/36,0))</f>
        <v>All Other</v>
      </c>
      <c r="E721" t="str" cm="1">
        <f t="array" ref="E721">INDEX('Rate Change Impact'!D:D, ROUNDUP(ROWS('Rate Change Impact'!$2:757)/36,0))</f>
        <v>CA</v>
      </c>
      <c r="F721" s="107" cm="1">
        <f t="array" ref="F721">INDEX('Rate Change Impact'!E:E, ROUNDUP(ROWS('Rate Change Impact'!$2:757)/36,0))</f>
        <v>45658</v>
      </c>
      <c r="G721" s="81" cm="1">
        <f t="array" ref="G721">INDEX('Rate Change Impact'!F:F, ROUNDUP(ROWS('Rate Change Impact'!$2:757)/36,0))</f>
        <v>368544152</v>
      </c>
      <c r="H721" s="81" cm="1">
        <f t="array" ref="H721">INDEX('Rate Change Impact'!G:G, ROUNDUP(ROWS('Rate Change Impact'!$2:757)/36,0))</f>
        <v>566083817.472</v>
      </c>
      <c r="I721" s="81" cm="1">
        <f t="array" ref="I721">INDEX('Rate Change Impact'!H:H, ROUNDUP(ROWS('Rate Change Impact'!$2:757)/36,0))</f>
        <v>197539665.472</v>
      </c>
      <c r="J721" s="95" cm="1">
        <f t="array" ref="J721">INDEX('Rate Change Impact'!I:I, ROUNDUP(ROWS('Rate Change Impact'!$2:757)/36,0))</f>
        <v>0.53600000000000003</v>
      </c>
      <c r="K721" s="93">
        <f t="shared" si="139"/>
        <v>46022</v>
      </c>
      <c r="L721" s="94">
        <f t="shared" ca="1" si="140"/>
        <v>36</v>
      </c>
      <c r="M721" s="93">
        <f t="shared" ca="1" si="141"/>
        <v>46722</v>
      </c>
      <c r="N721">
        <f t="shared" ca="1" si="135"/>
        <v>2027</v>
      </c>
      <c r="O721">
        <f t="shared" ca="1" si="132"/>
        <v>12</v>
      </c>
      <c r="P721" s="74">
        <f t="shared" si="133"/>
        <v>16461638.789333334</v>
      </c>
      <c r="Q721" s="74">
        <f t="shared" si="134"/>
        <v>8230819.3946666671</v>
      </c>
      <c r="R721">
        <f t="shared" ca="1" si="142"/>
        <v>0</v>
      </c>
      <c r="S721">
        <f t="shared" ca="1" si="136"/>
        <v>0</v>
      </c>
      <c r="T721">
        <f t="shared" ca="1" si="143"/>
        <v>12</v>
      </c>
      <c r="U721" s="73">
        <f t="shared" ca="1" si="137"/>
        <v>0</v>
      </c>
    </row>
    <row r="722" spans="1:21" x14ac:dyDescent="0.25">
      <c r="A722" s="106" t="str">
        <f t="shared" ca="1" si="138"/>
        <v>General_All Other_2025_1</v>
      </c>
      <c r="B722" cm="1">
        <f t="array" ref="B722">INDEX('Rate Change Impact'!A:A, ROUNDUP(ROWS('Rate Change Impact'!$2:758)/36,0))</f>
        <v>21</v>
      </c>
      <c r="C722" t="str" cm="1">
        <f t="array" ref="C722">INDEX('Rate Change Impact'!B:B, ROUNDUP(ROWS('Rate Change Impact'!$2:758)/36,0))</f>
        <v>General</v>
      </c>
      <c r="D722" t="str" cm="1">
        <f t="array" ref="D722">INDEX('Rate Change Impact'!C:C, ROUNDUP(ROWS('Rate Change Impact'!$2:758)/36,0))</f>
        <v>All Other</v>
      </c>
      <c r="E722" t="str" cm="1">
        <f t="array" ref="E722">INDEX('Rate Change Impact'!D:D, ROUNDUP(ROWS('Rate Change Impact'!$2:758)/36,0))</f>
        <v>CA</v>
      </c>
      <c r="F722" s="107" cm="1">
        <f t="array" ref="F722">INDEX('Rate Change Impact'!E:E, ROUNDUP(ROWS('Rate Change Impact'!$2:758)/36,0))</f>
        <v>45658</v>
      </c>
      <c r="G722" s="81" cm="1">
        <f t="array" ref="G722">INDEX('Rate Change Impact'!F:F, ROUNDUP(ROWS('Rate Change Impact'!$2:758)/36,0))</f>
        <v>264662242</v>
      </c>
      <c r="H722" s="81" cm="1">
        <f t="array" ref="H722">INDEX('Rate Change Impact'!G:G, ROUNDUP(ROWS('Rate Change Impact'!$2:758)/36,0))</f>
        <v>365233893.95999998</v>
      </c>
      <c r="I722" s="81" cm="1">
        <f t="array" ref="I722">INDEX('Rate Change Impact'!H:H, ROUNDUP(ROWS('Rate Change Impact'!$2:758)/36,0))</f>
        <v>100571651.95999998</v>
      </c>
      <c r="J722" s="95" cm="1">
        <f t="array" ref="J722">INDEX('Rate Change Impact'!I:I, ROUNDUP(ROWS('Rate Change Impact'!$2:758)/36,0))</f>
        <v>0.38</v>
      </c>
      <c r="K722" s="93">
        <f t="shared" si="139"/>
        <v>46022</v>
      </c>
      <c r="L722" s="94">
        <f t="shared" ca="1" si="140"/>
        <v>1</v>
      </c>
      <c r="M722" s="93">
        <f t="shared" ca="1" si="141"/>
        <v>45658</v>
      </c>
      <c r="N722">
        <f t="shared" ca="1" si="135"/>
        <v>2025</v>
      </c>
      <c r="O722">
        <f t="shared" ca="1" si="132"/>
        <v>1</v>
      </c>
      <c r="P722" s="74">
        <f t="shared" si="133"/>
        <v>8380970.9966666652</v>
      </c>
      <c r="Q722" s="74">
        <f t="shared" si="134"/>
        <v>4190485.4983333326</v>
      </c>
      <c r="R722">
        <f t="shared" ca="1" si="142"/>
        <v>1</v>
      </c>
      <c r="S722">
        <f t="shared" ca="1" si="136"/>
        <v>1</v>
      </c>
      <c r="T722">
        <f t="shared" ca="1" si="143"/>
        <v>12</v>
      </c>
      <c r="U722" s="73">
        <f t="shared" ca="1" si="137"/>
        <v>8380970.9966666652</v>
      </c>
    </row>
    <row r="723" spans="1:21" x14ac:dyDescent="0.25">
      <c r="A723" s="106" t="str">
        <f t="shared" ca="1" si="138"/>
        <v>General_All Other_2025_2</v>
      </c>
      <c r="B723" cm="1">
        <f t="array" ref="B723">INDEX('Rate Change Impact'!A:A, ROUNDUP(ROWS('Rate Change Impact'!$2:759)/36,0))</f>
        <v>21</v>
      </c>
      <c r="C723" t="str" cm="1">
        <f t="array" ref="C723">INDEX('Rate Change Impact'!B:B, ROUNDUP(ROWS('Rate Change Impact'!$2:759)/36,0))</f>
        <v>General</v>
      </c>
      <c r="D723" t="str" cm="1">
        <f t="array" ref="D723">INDEX('Rate Change Impact'!C:C, ROUNDUP(ROWS('Rate Change Impact'!$2:759)/36,0))</f>
        <v>All Other</v>
      </c>
      <c r="E723" t="str" cm="1">
        <f t="array" ref="E723">INDEX('Rate Change Impact'!D:D, ROUNDUP(ROWS('Rate Change Impact'!$2:759)/36,0))</f>
        <v>CA</v>
      </c>
      <c r="F723" s="107" cm="1">
        <f t="array" ref="F723">INDEX('Rate Change Impact'!E:E, ROUNDUP(ROWS('Rate Change Impact'!$2:759)/36,0))</f>
        <v>45658</v>
      </c>
      <c r="G723" s="81" cm="1">
        <f t="array" ref="G723">INDEX('Rate Change Impact'!F:F, ROUNDUP(ROWS('Rate Change Impact'!$2:759)/36,0))</f>
        <v>264662242</v>
      </c>
      <c r="H723" s="81" cm="1">
        <f t="array" ref="H723">INDEX('Rate Change Impact'!G:G, ROUNDUP(ROWS('Rate Change Impact'!$2:759)/36,0))</f>
        <v>365233893.95999998</v>
      </c>
      <c r="I723" s="81" cm="1">
        <f t="array" ref="I723">INDEX('Rate Change Impact'!H:H, ROUNDUP(ROWS('Rate Change Impact'!$2:759)/36,0))</f>
        <v>100571651.95999998</v>
      </c>
      <c r="J723" s="95" cm="1">
        <f t="array" ref="J723">INDEX('Rate Change Impact'!I:I, ROUNDUP(ROWS('Rate Change Impact'!$2:759)/36,0))</f>
        <v>0.38</v>
      </c>
      <c r="K723" s="93">
        <f t="shared" si="139"/>
        <v>46022</v>
      </c>
      <c r="L723" s="94">
        <f t="shared" ca="1" si="140"/>
        <v>2</v>
      </c>
      <c r="M723" s="93">
        <f t="shared" ca="1" si="141"/>
        <v>45689</v>
      </c>
      <c r="N723">
        <f t="shared" ca="1" si="135"/>
        <v>2025</v>
      </c>
      <c r="O723">
        <f t="shared" ca="1" si="132"/>
        <v>2</v>
      </c>
      <c r="P723" s="74">
        <f t="shared" si="133"/>
        <v>8380970.9966666652</v>
      </c>
      <c r="Q723" s="74">
        <f t="shared" si="134"/>
        <v>4190485.4983333326</v>
      </c>
      <c r="R723">
        <f t="shared" ca="1" si="142"/>
        <v>1</v>
      </c>
      <c r="S723">
        <f t="shared" ca="1" si="136"/>
        <v>2</v>
      </c>
      <c r="T723">
        <f t="shared" ca="1" si="143"/>
        <v>12</v>
      </c>
      <c r="U723" s="73">
        <f t="shared" ca="1" si="137"/>
        <v>8380970.9966666652</v>
      </c>
    </row>
    <row r="724" spans="1:21" x14ac:dyDescent="0.25">
      <c r="A724" s="106" t="str">
        <f t="shared" ca="1" si="138"/>
        <v>General_All Other_2025_3</v>
      </c>
      <c r="B724" cm="1">
        <f t="array" ref="B724">INDEX('Rate Change Impact'!A:A, ROUNDUP(ROWS('Rate Change Impact'!$2:760)/36,0))</f>
        <v>21</v>
      </c>
      <c r="C724" t="str" cm="1">
        <f t="array" ref="C724">INDEX('Rate Change Impact'!B:B, ROUNDUP(ROWS('Rate Change Impact'!$2:760)/36,0))</f>
        <v>General</v>
      </c>
      <c r="D724" t="str" cm="1">
        <f t="array" ref="D724">INDEX('Rate Change Impact'!C:C, ROUNDUP(ROWS('Rate Change Impact'!$2:760)/36,0))</f>
        <v>All Other</v>
      </c>
      <c r="E724" t="str" cm="1">
        <f t="array" ref="E724">INDEX('Rate Change Impact'!D:D, ROUNDUP(ROWS('Rate Change Impact'!$2:760)/36,0))</f>
        <v>CA</v>
      </c>
      <c r="F724" s="107" cm="1">
        <f t="array" ref="F724">INDEX('Rate Change Impact'!E:E, ROUNDUP(ROWS('Rate Change Impact'!$2:760)/36,0))</f>
        <v>45658</v>
      </c>
      <c r="G724" s="81" cm="1">
        <f t="array" ref="G724">INDEX('Rate Change Impact'!F:F, ROUNDUP(ROWS('Rate Change Impact'!$2:760)/36,0))</f>
        <v>264662242</v>
      </c>
      <c r="H724" s="81" cm="1">
        <f t="array" ref="H724">INDEX('Rate Change Impact'!G:G, ROUNDUP(ROWS('Rate Change Impact'!$2:760)/36,0))</f>
        <v>365233893.95999998</v>
      </c>
      <c r="I724" s="81" cm="1">
        <f t="array" ref="I724">INDEX('Rate Change Impact'!H:H, ROUNDUP(ROWS('Rate Change Impact'!$2:760)/36,0))</f>
        <v>100571651.95999998</v>
      </c>
      <c r="J724" s="95" cm="1">
        <f t="array" ref="J724">INDEX('Rate Change Impact'!I:I, ROUNDUP(ROWS('Rate Change Impact'!$2:760)/36,0))</f>
        <v>0.38</v>
      </c>
      <c r="K724" s="93">
        <f t="shared" si="139"/>
        <v>46022</v>
      </c>
      <c r="L724" s="94">
        <f t="shared" ca="1" si="140"/>
        <v>3</v>
      </c>
      <c r="M724" s="93">
        <f t="shared" ca="1" si="141"/>
        <v>45717</v>
      </c>
      <c r="N724">
        <f t="shared" ca="1" si="135"/>
        <v>2025</v>
      </c>
      <c r="O724">
        <f t="shared" ca="1" si="132"/>
        <v>3</v>
      </c>
      <c r="P724" s="74">
        <f t="shared" si="133"/>
        <v>8380970.9966666652</v>
      </c>
      <c r="Q724" s="74">
        <f t="shared" si="134"/>
        <v>4190485.4983333326</v>
      </c>
      <c r="R724">
        <f t="shared" ca="1" si="142"/>
        <v>1</v>
      </c>
      <c r="S724">
        <f t="shared" ca="1" si="136"/>
        <v>3</v>
      </c>
      <c r="T724">
        <f t="shared" ca="1" si="143"/>
        <v>12</v>
      </c>
      <c r="U724" s="73">
        <f t="shared" ca="1" si="137"/>
        <v>8380970.9966666652</v>
      </c>
    </row>
    <row r="725" spans="1:21" x14ac:dyDescent="0.25">
      <c r="A725" s="106" t="str">
        <f t="shared" ca="1" si="138"/>
        <v>General_All Other_2025_4</v>
      </c>
      <c r="B725" cm="1">
        <f t="array" ref="B725">INDEX('Rate Change Impact'!A:A, ROUNDUP(ROWS('Rate Change Impact'!$2:761)/36,0))</f>
        <v>21</v>
      </c>
      <c r="C725" t="str" cm="1">
        <f t="array" ref="C725">INDEX('Rate Change Impact'!B:B, ROUNDUP(ROWS('Rate Change Impact'!$2:761)/36,0))</f>
        <v>General</v>
      </c>
      <c r="D725" t="str" cm="1">
        <f t="array" ref="D725">INDEX('Rate Change Impact'!C:C, ROUNDUP(ROWS('Rate Change Impact'!$2:761)/36,0))</f>
        <v>All Other</v>
      </c>
      <c r="E725" t="str" cm="1">
        <f t="array" ref="E725">INDEX('Rate Change Impact'!D:D, ROUNDUP(ROWS('Rate Change Impact'!$2:761)/36,0))</f>
        <v>CA</v>
      </c>
      <c r="F725" s="107" cm="1">
        <f t="array" ref="F725">INDEX('Rate Change Impact'!E:E, ROUNDUP(ROWS('Rate Change Impact'!$2:761)/36,0))</f>
        <v>45658</v>
      </c>
      <c r="G725" s="81" cm="1">
        <f t="array" ref="G725">INDEX('Rate Change Impact'!F:F, ROUNDUP(ROWS('Rate Change Impact'!$2:761)/36,0))</f>
        <v>264662242</v>
      </c>
      <c r="H725" s="81" cm="1">
        <f t="array" ref="H725">INDEX('Rate Change Impact'!G:G, ROUNDUP(ROWS('Rate Change Impact'!$2:761)/36,0))</f>
        <v>365233893.95999998</v>
      </c>
      <c r="I725" s="81" cm="1">
        <f t="array" ref="I725">INDEX('Rate Change Impact'!H:H, ROUNDUP(ROWS('Rate Change Impact'!$2:761)/36,0))</f>
        <v>100571651.95999998</v>
      </c>
      <c r="J725" s="95" cm="1">
        <f t="array" ref="J725">INDEX('Rate Change Impact'!I:I, ROUNDUP(ROWS('Rate Change Impact'!$2:761)/36,0))</f>
        <v>0.38</v>
      </c>
      <c r="K725" s="93">
        <f t="shared" si="139"/>
        <v>46022</v>
      </c>
      <c r="L725" s="94">
        <f t="shared" ca="1" si="140"/>
        <v>4</v>
      </c>
      <c r="M725" s="93">
        <f t="shared" ca="1" si="141"/>
        <v>45748</v>
      </c>
      <c r="N725">
        <f t="shared" ca="1" si="135"/>
        <v>2025</v>
      </c>
      <c r="O725">
        <f t="shared" ca="1" si="132"/>
        <v>4</v>
      </c>
      <c r="P725" s="74">
        <f t="shared" si="133"/>
        <v>8380970.9966666652</v>
      </c>
      <c r="Q725" s="74">
        <f t="shared" si="134"/>
        <v>4190485.4983333326</v>
      </c>
      <c r="R725">
        <f t="shared" ca="1" si="142"/>
        <v>1</v>
      </c>
      <c r="S725">
        <f t="shared" ca="1" si="136"/>
        <v>4</v>
      </c>
      <c r="T725">
        <f t="shared" ca="1" si="143"/>
        <v>12</v>
      </c>
      <c r="U725" s="73">
        <f t="shared" ca="1" si="137"/>
        <v>8380970.9966666652</v>
      </c>
    </row>
    <row r="726" spans="1:21" x14ac:dyDescent="0.25">
      <c r="A726" s="106" t="str">
        <f t="shared" ca="1" si="138"/>
        <v>General_All Other_2025_5</v>
      </c>
      <c r="B726" cm="1">
        <f t="array" ref="B726">INDEX('Rate Change Impact'!A:A, ROUNDUP(ROWS('Rate Change Impact'!$2:762)/36,0))</f>
        <v>21</v>
      </c>
      <c r="C726" t="str" cm="1">
        <f t="array" ref="C726">INDEX('Rate Change Impact'!B:B, ROUNDUP(ROWS('Rate Change Impact'!$2:762)/36,0))</f>
        <v>General</v>
      </c>
      <c r="D726" t="str" cm="1">
        <f t="array" ref="D726">INDEX('Rate Change Impact'!C:C, ROUNDUP(ROWS('Rate Change Impact'!$2:762)/36,0))</f>
        <v>All Other</v>
      </c>
      <c r="E726" t="str" cm="1">
        <f t="array" ref="E726">INDEX('Rate Change Impact'!D:D, ROUNDUP(ROWS('Rate Change Impact'!$2:762)/36,0))</f>
        <v>CA</v>
      </c>
      <c r="F726" s="107" cm="1">
        <f t="array" ref="F726">INDEX('Rate Change Impact'!E:E, ROUNDUP(ROWS('Rate Change Impact'!$2:762)/36,0))</f>
        <v>45658</v>
      </c>
      <c r="G726" s="81" cm="1">
        <f t="array" ref="G726">INDEX('Rate Change Impact'!F:F, ROUNDUP(ROWS('Rate Change Impact'!$2:762)/36,0))</f>
        <v>264662242</v>
      </c>
      <c r="H726" s="81" cm="1">
        <f t="array" ref="H726">INDEX('Rate Change Impact'!G:G, ROUNDUP(ROWS('Rate Change Impact'!$2:762)/36,0))</f>
        <v>365233893.95999998</v>
      </c>
      <c r="I726" s="81" cm="1">
        <f t="array" ref="I726">INDEX('Rate Change Impact'!H:H, ROUNDUP(ROWS('Rate Change Impact'!$2:762)/36,0))</f>
        <v>100571651.95999998</v>
      </c>
      <c r="J726" s="95" cm="1">
        <f t="array" ref="J726">INDEX('Rate Change Impact'!I:I, ROUNDUP(ROWS('Rate Change Impact'!$2:762)/36,0))</f>
        <v>0.38</v>
      </c>
      <c r="K726" s="93">
        <f t="shared" si="139"/>
        <v>46022</v>
      </c>
      <c r="L726" s="94">
        <f t="shared" ca="1" si="140"/>
        <v>5</v>
      </c>
      <c r="M726" s="93">
        <f t="shared" ca="1" si="141"/>
        <v>45778</v>
      </c>
      <c r="N726">
        <f t="shared" ca="1" si="135"/>
        <v>2025</v>
      </c>
      <c r="O726">
        <f t="shared" ca="1" si="132"/>
        <v>5</v>
      </c>
      <c r="P726" s="74">
        <f t="shared" si="133"/>
        <v>8380970.9966666652</v>
      </c>
      <c r="Q726" s="74">
        <f t="shared" si="134"/>
        <v>4190485.4983333326</v>
      </c>
      <c r="R726">
        <f t="shared" ca="1" si="142"/>
        <v>1</v>
      </c>
      <c r="S726">
        <f t="shared" ca="1" si="136"/>
        <v>5</v>
      </c>
      <c r="T726">
        <f t="shared" ca="1" si="143"/>
        <v>12</v>
      </c>
      <c r="U726" s="73">
        <f t="shared" ca="1" si="137"/>
        <v>8380970.9966666652</v>
      </c>
    </row>
    <row r="727" spans="1:21" x14ac:dyDescent="0.25">
      <c r="A727" s="106" t="str">
        <f t="shared" ca="1" si="138"/>
        <v>General_All Other_2025_6</v>
      </c>
      <c r="B727" cm="1">
        <f t="array" ref="B727">INDEX('Rate Change Impact'!A:A, ROUNDUP(ROWS('Rate Change Impact'!$2:763)/36,0))</f>
        <v>21</v>
      </c>
      <c r="C727" t="str" cm="1">
        <f t="array" ref="C727">INDEX('Rate Change Impact'!B:B, ROUNDUP(ROWS('Rate Change Impact'!$2:763)/36,0))</f>
        <v>General</v>
      </c>
      <c r="D727" t="str" cm="1">
        <f t="array" ref="D727">INDEX('Rate Change Impact'!C:C, ROUNDUP(ROWS('Rate Change Impact'!$2:763)/36,0))</f>
        <v>All Other</v>
      </c>
      <c r="E727" t="str" cm="1">
        <f t="array" ref="E727">INDEX('Rate Change Impact'!D:D, ROUNDUP(ROWS('Rate Change Impact'!$2:763)/36,0))</f>
        <v>CA</v>
      </c>
      <c r="F727" s="107" cm="1">
        <f t="array" ref="F727">INDEX('Rate Change Impact'!E:E, ROUNDUP(ROWS('Rate Change Impact'!$2:763)/36,0))</f>
        <v>45658</v>
      </c>
      <c r="G727" s="81" cm="1">
        <f t="array" ref="G727">INDEX('Rate Change Impact'!F:F, ROUNDUP(ROWS('Rate Change Impact'!$2:763)/36,0))</f>
        <v>264662242</v>
      </c>
      <c r="H727" s="81" cm="1">
        <f t="array" ref="H727">INDEX('Rate Change Impact'!G:G, ROUNDUP(ROWS('Rate Change Impact'!$2:763)/36,0))</f>
        <v>365233893.95999998</v>
      </c>
      <c r="I727" s="81" cm="1">
        <f t="array" ref="I727">INDEX('Rate Change Impact'!H:H, ROUNDUP(ROWS('Rate Change Impact'!$2:763)/36,0))</f>
        <v>100571651.95999998</v>
      </c>
      <c r="J727" s="95" cm="1">
        <f t="array" ref="J727">INDEX('Rate Change Impact'!I:I, ROUNDUP(ROWS('Rate Change Impact'!$2:763)/36,0))</f>
        <v>0.38</v>
      </c>
      <c r="K727" s="93">
        <f t="shared" si="139"/>
        <v>46022</v>
      </c>
      <c r="L727" s="94">
        <f t="shared" ca="1" si="140"/>
        <v>6</v>
      </c>
      <c r="M727" s="93">
        <f t="shared" ca="1" si="141"/>
        <v>45809</v>
      </c>
      <c r="N727">
        <f t="shared" ca="1" si="135"/>
        <v>2025</v>
      </c>
      <c r="O727">
        <f t="shared" ca="1" si="132"/>
        <v>6</v>
      </c>
      <c r="P727" s="74">
        <f t="shared" si="133"/>
        <v>8380970.9966666652</v>
      </c>
      <c r="Q727" s="74">
        <f t="shared" si="134"/>
        <v>4190485.4983333326</v>
      </c>
      <c r="R727">
        <f t="shared" ca="1" si="142"/>
        <v>1</v>
      </c>
      <c r="S727">
        <f t="shared" ca="1" si="136"/>
        <v>6</v>
      </c>
      <c r="T727">
        <f t="shared" ca="1" si="143"/>
        <v>12</v>
      </c>
      <c r="U727" s="73">
        <f t="shared" ca="1" si="137"/>
        <v>8380970.9966666652</v>
      </c>
    </row>
    <row r="728" spans="1:21" x14ac:dyDescent="0.25">
      <c r="A728" s="106" t="str">
        <f t="shared" ca="1" si="138"/>
        <v>General_All Other_2025_7</v>
      </c>
      <c r="B728" cm="1">
        <f t="array" ref="B728">INDEX('Rate Change Impact'!A:A, ROUNDUP(ROWS('Rate Change Impact'!$2:764)/36,0))</f>
        <v>21</v>
      </c>
      <c r="C728" t="str" cm="1">
        <f t="array" ref="C728">INDEX('Rate Change Impact'!B:B, ROUNDUP(ROWS('Rate Change Impact'!$2:764)/36,0))</f>
        <v>General</v>
      </c>
      <c r="D728" t="str" cm="1">
        <f t="array" ref="D728">INDEX('Rate Change Impact'!C:C, ROUNDUP(ROWS('Rate Change Impact'!$2:764)/36,0))</f>
        <v>All Other</v>
      </c>
      <c r="E728" t="str" cm="1">
        <f t="array" ref="E728">INDEX('Rate Change Impact'!D:D, ROUNDUP(ROWS('Rate Change Impact'!$2:764)/36,0))</f>
        <v>CA</v>
      </c>
      <c r="F728" s="107" cm="1">
        <f t="array" ref="F728">INDEX('Rate Change Impact'!E:E, ROUNDUP(ROWS('Rate Change Impact'!$2:764)/36,0))</f>
        <v>45658</v>
      </c>
      <c r="G728" s="81" cm="1">
        <f t="array" ref="G728">INDEX('Rate Change Impact'!F:F, ROUNDUP(ROWS('Rate Change Impact'!$2:764)/36,0))</f>
        <v>264662242</v>
      </c>
      <c r="H728" s="81" cm="1">
        <f t="array" ref="H728">INDEX('Rate Change Impact'!G:G, ROUNDUP(ROWS('Rate Change Impact'!$2:764)/36,0))</f>
        <v>365233893.95999998</v>
      </c>
      <c r="I728" s="81" cm="1">
        <f t="array" ref="I728">INDEX('Rate Change Impact'!H:H, ROUNDUP(ROWS('Rate Change Impact'!$2:764)/36,0))</f>
        <v>100571651.95999998</v>
      </c>
      <c r="J728" s="95" cm="1">
        <f t="array" ref="J728">INDEX('Rate Change Impact'!I:I, ROUNDUP(ROWS('Rate Change Impact'!$2:764)/36,0))</f>
        <v>0.38</v>
      </c>
      <c r="K728" s="93">
        <f t="shared" si="139"/>
        <v>46022</v>
      </c>
      <c r="L728" s="94">
        <f t="shared" ca="1" si="140"/>
        <v>7</v>
      </c>
      <c r="M728" s="93">
        <f t="shared" ca="1" si="141"/>
        <v>45839</v>
      </c>
      <c r="N728">
        <f t="shared" ca="1" si="135"/>
        <v>2025</v>
      </c>
      <c r="O728">
        <f t="shared" ca="1" si="132"/>
        <v>7</v>
      </c>
      <c r="P728" s="74">
        <f t="shared" si="133"/>
        <v>8380970.9966666652</v>
      </c>
      <c r="Q728" s="74">
        <f t="shared" si="134"/>
        <v>4190485.4983333326</v>
      </c>
      <c r="R728">
        <f t="shared" ca="1" si="142"/>
        <v>1</v>
      </c>
      <c r="S728">
        <f t="shared" ca="1" si="136"/>
        <v>7</v>
      </c>
      <c r="T728">
        <f t="shared" ca="1" si="143"/>
        <v>12</v>
      </c>
      <c r="U728" s="73">
        <f t="shared" ca="1" si="137"/>
        <v>8380970.9966666652</v>
      </c>
    </row>
    <row r="729" spans="1:21" x14ac:dyDescent="0.25">
      <c r="A729" s="106" t="str">
        <f t="shared" ca="1" si="138"/>
        <v>General_All Other_2025_8</v>
      </c>
      <c r="B729" cm="1">
        <f t="array" ref="B729">INDEX('Rate Change Impact'!A:A, ROUNDUP(ROWS('Rate Change Impact'!$2:765)/36,0))</f>
        <v>21</v>
      </c>
      <c r="C729" t="str" cm="1">
        <f t="array" ref="C729">INDEX('Rate Change Impact'!B:B, ROUNDUP(ROWS('Rate Change Impact'!$2:765)/36,0))</f>
        <v>General</v>
      </c>
      <c r="D729" t="str" cm="1">
        <f t="array" ref="D729">INDEX('Rate Change Impact'!C:C, ROUNDUP(ROWS('Rate Change Impact'!$2:765)/36,0))</f>
        <v>All Other</v>
      </c>
      <c r="E729" t="str" cm="1">
        <f t="array" ref="E729">INDEX('Rate Change Impact'!D:D, ROUNDUP(ROWS('Rate Change Impact'!$2:765)/36,0))</f>
        <v>CA</v>
      </c>
      <c r="F729" s="107" cm="1">
        <f t="array" ref="F729">INDEX('Rate Change Impact'!E:E, ROUNDUP(ROWS('Rate Change Impact'!$2:765)/36,0))</f>
        <v>45658</v>
      </c>
      <c r="G729" s="81" cm="1">
        <f t="array" ref="G729">INDEX('Rate Change Impact'!F:F, ROUNDUP(ROWS('Rate Change Impact'!$2:765)/36,0))</f>
        <v>264662242</v>
      </c>
      <c r="H729" s="81" cm="1">
        <f t="array" ref="H729">INDEX('Rate Change Impact'!G:G, ROUNDUP(ROWS('Rate Change Impact'!$2:765)/36,0))</f>
        <v>365233893.95999998</v>
      </c>
      <c r="I729" s="81" cm="1">
        <f t="array" ref="I729">INDEX('Rate Change Impact'!H:H, ROUNDUP(ROWS('Rate Change Impact'!$2:765)/36,0))</f>
        <v>100571651.95999998</v>
      </c>
      <c r="J729" s="95" cm="1">
        <f t="array" ref="J729">INDEX('Rate Change Impact'!I:I, ROUNDUP(ROWS('Rate Change Impact'!$2:765)/36,0))</f>
        <v>0.38</v>
      </c>
      <c r="K729" s="93">
        <f t="shared" si="139"/>
        <v>46022</v>
      </c>
      <c r="L729" s="94">
        <f t="shared" ca="1" si="140"/>
        <v>8</v>
      </c>
      <c r="M729" s="93">
        <f t="shared" ca="1" si="141"/>
        <v>45870</v>
      </c>
      <c r="N729">
        <f t="shared" ca="1" si="135"/>
        <v>2025</v>
      </c>
      <c r="O729">
        <f t="shared" ca="1" si="132"/>
        <v>8</v>
      </c>
      <c r="P729" s="74">
        <f t="shared" si="133"/>
        <v>8380970.9966666652</v>
      </c>
      <c r="Q729" s="74">
        <f t="shared" si="134"/>
        <v>4190485.4983333326</v>
      </c>
      <c r="R729">
        <f t="shared" ca="1" si="142"/>
        <v>1</v>
      </c>
      <c r="S729">
        <f t="shared" ca="1" si="136"/>
        <v>8</v>
      </c>
      <c r="T729">
        <f t="shared" ca="1" si="143"/>
        <v>12</v>
      </c>
      <c r="U729" s="73">
        <f t="shared" ca="1" si="137"/>
        <v>8380970.9966666652</v>
      </c>
    </row>
    <row r="730" spans="1:21" x14ac:dyDescent="0.25">
      <c r="A730" s="106" t="str">
        <f t="shared" ca="1" si="138"/>
        <v>General_All Other_2025_9</v>
      </c>
      <c r="B730" cm="1">
        <f t="array" ref="B730">INDEX('Rate Change Impact'!A:A, ROUNDUP(ROWS('Rate Change Impact'!$2:766)/36,0))</f>
        <v>21</v>
      </c>
      <c r="C730" t="str" cm="1">
        <f t="array" ref="C730">INDEX('Rate Change Impact'!B:B, ROUNDUP(ROWS('Rate Change Impact'!$2:766)/36,0))</f>
        <v>General</v>
      </c>
      <c r="D730" t="str" cm="1">
        <f t="array" ref="D730">INDEX('Rate Change Impact'!C:C, ROUNDUP(ROWS('Rate Change Impact'!$2:766)/36,0))</f>
        <v>All Other</v>
      </c>
      <c r="E730" t="str" cm="1">
        <f t="array" ref="E730">INDEX('Rate Change Impact'!D:D, ROUNDUP(ROWS('Rate Change Impact'!$2:766)/36,0))</f>
        <v>CA</v>
      </c>
      <c r="F730" s="107" cm="1">
        <f t="array" ref="F730">INDEX('Rate Change Impact'!E:E, ROUNDUP(ROWS('Rate Change Impact'!$2:766)/36,0))</f>
        <v>45658</v>
      </c>
      <c r="G730" s="81" cm="1">
        <f t="array" ref="G730">INDEX('Rate Change Impact'!F:F, ROUNDUP(ROWS('Rate Change Impact'!$2:766)/36,0))</f>
        <v>264662242</v>
      </c>
      <c r="H730" s="81" cm="1">
        <f t="array" ref="H730">INDEX('Rate Change Impact'!G:G, ROUNDUP(ROWS('Rate Change Impact'!$2:766)/36,0))</f>
        <v>365233893.95999998</v>
      </c>
      <c r="I730" s="81" cm="1">
        <f t="array" ref="I730">INDEX('Rate Change Impact'!H:H, ROUNDUP(ROWS('Rate Change Impact'!$2:766)/36,0))</f>
        <v>100571651.95999998</v>
      </c>
      <c r="J730" s="95" cm="1">
        <f t="array" ref="J730">INDEX('Rate Change Impact'!I:I, ROUNDUP(ROWS('Rate Change Impact'!$2:766)/36,0))</f>
        <v>0.38</v>
      </c>
      <c r="K730" s="93">
        <f t="shared" si="139"/>
        <v>46022</v>
      </c>
      <c r="L730" s="94">
        <f t="shared" ca="1" si="140"/>
        <v>9</v>
      </c>
      <c r="M730" s="93">
        <f t="shared" ca="1" si="141"/>
        <v>45901</v>
      </c>
      <c r="N730">
        <f t="shared" ca="1" si="135"/>
        <v>2025</v>
      </c>
      <c r="O730">
        <f t="shared" ref="O730:O793" ca="1" si="144">MONTH(M730)</f>
        <v>9</v>
      </c>
      <c r="P730" s="74">
        <f t="shared" si="133"/>
        <v>8380970.9966666652</v>
      </c>
      <c r="Q730" s="74">
        <f t="shared" si="134"/>
        <v>4190485.4983333326</v>
      </c>
      <c r="R730">
        <f t="shared" ca="1" si="142"/>
        <v>1</v>
      </c>
      <c r="S730">
        <f t="shared" ca="1" si="136"/>
        <v>9</v>
      </c>
      <c r="T730">
        <f t="shared" ca="1" si="143"/>
        <v>12</v>
      </c>
      <c r="U730" s="73">
        <f t="shared" ca="1" si="137"/>
        <v>8380970.9966666652</v>
      </c>
    </row>
    <row r="731" spans="1:21" x14ac:dyDescent="0.25">
      <c r="A731" s="106" t="str">
        <f t="shared" ca="1" si="138"/>
        <v>General_All Other_2025_10</v>
      </c>
      <c r="B731" cm="1">
        <f t="array" ref="B731">INDEX('Rate Change Impact'!A:A, ROUNDUP(ROWS('Rate Change Impact'!$2:767)/36,0))</f>
        <v>21</v>
      </c>
      <c r="C731" t="str" cm="1">
        <f t="array" ref="C731">INDEX('Rate Change Impact'!B:B, ROUNDUP(ROWS('Rate Change Impact'!$2:767)/36,0))</f>
        <v>General</v>
      </c>
      <c r="D731" t="str" cm="1">
        <f t="array" ref="D731">INDEX('Rate Change Impact'!C:C, ROUNDUP(ROWS('Rate Change Impact'!$2:767)/36,0))</f>
        <v>All Other</v>
      </c>
      <c r="E731" t="str" cm="1">
        <f t="array" ref="E731">INDEX('Rate Change Impact'!D:D, ROUNDUP(ROWS('Rate Change Impact'!$2:767)/36,0))</f>
        <v>CA</v>
      </c>
      <c r="F731" s="107" cm="1">
        <f t="array" ref="F731">INDEX('Rate Change Impact'!E:E, ROUNDUP(ROWS('Rate Change Impact'!$2:767)/36,0))</f>
        <v>45658</v>
      </c>
      <c r="G731" s="81" cm="1">
        <f t="array" ref="G731">INDEX('Rate Change Impact'!F:F, ROUNDUP(ROWS('Rate Change Impact'!$2:767)/36,0))</f>
        <v>264662242</v>
      </c>
      <c r="H731" s="81" cm="1">
        <f t="array" ref="H731">INDEX('Rate Change Impact'!G:G, ROUNDUP(ROWS('Rate Change Impact'!$2:767)/36,0))</f>
        <v>365233893.95999998</v>
      </c>
      <c r="I731" s="81" cm="1">
        <f t="array" ref="I731">INDEX('Rate Change Impact'!H:H, ROUNDUP(ROWS('Rate Change Impact'!$2:767)/36,0))</f>
        <v>100571651.95999998</v>
      </c>
      <c r="J731" s="95" cm="1">
        <f t="array" ref="J731">INDEX('Rate Change Impact'!I:I, ROUNDUP(ROWS('Rate Change Impact'!$2:767)/36,0))</f>
        <v>0.38</v>
      </c>
      <c r="K731" s="93">
        <f t="shared" si="139"/>
        <v>46022</v>
      </c>
      <c r="L731" s="94">
        <f t="shared" ca="1" si="140"/>
        <v>10</v>
      </c>
      <c r="M731" s="93">
        <f t="shared" ca="1" si="141"/>
        <v>45931</v>
      </c>
      <c r="N731">
        <f t="shared" ca="1" si="135"/>
        <v>2025</v>
      </c>
      <c r="O731">
        <f t="shared" ca="1" si="144"/>
        <v>10</v>
      </c>
      <c r="P731" s="74">
        <f t="shared" si="133"/>
        <v>8380970.9966666652</v>
      </c>
      <c r="Q731" s="74">
        <f t="shared" si="134"/>
        <v>4190485.4983333326</v>
      </c>
      <c r="R731">
        <f t="shared" ca="1" si="142"/>
        <v>1</v>
      </c>
      <c r="S731">
        <f t="shared" ca="1" si="136"/>
        <v>10</v>
      </c>
      <c r="T731">
        <f t="shared" ca="1" si="143"/>
        <v>12</v>
      </c>
      <c r="U731" s="73">
        <f t="shared" ca="1" si="137"/>
        <v>8380970.9966666652</v>
      </c>
    </row>
    <row r="732" spans="1:21" x14ac:dyDescent="0.25">
      <c r="A732" s="106" t="str">
        <f t="shared" ca="1" si="138"/>
        <v>General_All Other_2025_11</v>
      </c>
      <c r="B732" cm="1">
        <f t="array" ref="B732">INDEX('Rate Change Impact'!A:A, ROUNDUP(ROWS('Rate Change Impact'!$2:768)/36,0))</f>
        <v>21</v>
      </c>
      <c r="C732" t="str" cm="1">
        <f t="array" ref="C732">INDEX('Rate Change Impact'!B:B, ROUNDUP(ROWS('Rate Change Impact'!$2:768)/36,0))</f>
        <v>General</v>
      </c>
      <c r="D732" t="str" cm="1">
        <f t="array" ref="D732">INDEX('Rate Change Impact'!C:C, ROUNDUP(ROWS('Rate Change Impact'!$2:768)/36,0))</f>
        <v>All Other</v>
      </c>
      <c r="E732" t="str" cm="1">
        <f t="array" ref="E732">INDEX('Rate Change Impact'!D:D, ROUNDUP(ROWS('Rate Change Impact'!$2:768)/36,0))</f>
        <v>CA</v>
      </c>
      <c r="F732" s="107" cm="1">
        <f t="array" ref="F732">INDEX('Rate Change Impact'!E:E, ROUNDUP(ROWS('Rate Change Impact'!$2:768)/36,0))</f>
        <v>45658</v>
      </c>
      <c r="G732" s="81" cm="1">
        <f t="array" ref="G732">INDEX('Rate Change Impact'!F:F, ROUNDUP(ROWS('Rate Change Impact'!$2:768)/36,0))</f>
        <v>264662242</v>
      </c>
      <c r="H732" s="81" cm="1">
        <f t="array" ref="H732">INDEX('Rate Change Impact'!G:G, ROUNDUP(ROWS('Rate Change Impact'!$2:768)/36,0))</f>
        <v>365233893.95999998</v>
      </c>
      <c r="I732" s="81" cm="1">
        <f t="array" ref="I732">INDEX('Rate Change Impact'!H:H, ROUNDUP(ROWS('Rate Change Impact'!$2:768)/36,0))</f>
        <v>100571651.95999998</v>
      </c>
      <c r="J732" s="95" cm="1">
        <f t="array" ref="J732">INDEX('Rate Change Impact'!I:I, ROUNDUP(ROWS('Rate Change Impact'!$2:768)/36,0))</f>
        <v>0.38</v>
      </c>
      <c r="K732" s="93">
        <f t="shared" si="139"/>
        <v>46022</v>
      </c>
      <c r="L732" s="94">
        <f t="shared" ca="1" si="140"/>
        <v>11</v>
      </c>
      <c r="M732" s="93">
        <f t="shared" ca="1" si="141"/>
        <v>45962</v>
      </c>
      <c r="N732">
        <f t="shared" ca="1" si="135"/>
        <v>2025</v>
      </c>
      <c r="O732">
        <f t="shared" ca="1" si="144"/>
        <v>11</v>
      </c>
      <c r="P732" s="74">
        <f t="shared" si="133"/>
        <v>8380970.9966666652</v>
      </c>
      <c r="Q732" s="74">
        <f t="shared" si="134"/>
        <v>4190485.4983333326</v>
      </c>
      <c r="R732">
        <f t="shared" ca="1" si="142"/>
        <v>1</v>
      </c>
      <c r="S732">
        <f t="shared" ca="1" si="136"/>
        <v>11</v>
      </c>
      <c r="T732">
        <f t="shared" ca="1" si="143"/>
        <v>12</v>
      </c>
      <c r="U732" s="73">
        <f t="shared" ca="1" si="137"/>
        <v>8380970.9966666652</v>
      </c>
    </row>
    <row r="733" spans="1:21" x14ac:dyDescent="0.25">
      <c r="A733" s="106" t="str">
        <f t="shared" ca="1" si="138"/>
        <v>General_All Other_2025_12</v>
      </c>
      <c r="B733" cm="1">
        <f t="array" ref="B733">INDEX('Rate Change Impact'!A:A, ROUNDUP(ROWS('Rate Change Impact'!$2:769)/36,0))</f>
        <v>21</v>
      </c>
      <c r="C733" t="str" cm="1">
        <f t="array" ref="C733">INDEX('Rate Change Impact'!B:B, ROUNDUP(ROWS('Rate Change Impact'!$2:769)/36,0))</f>
        <v>General</v>
      </c>
      <c r="D733" t="str" cm="1">
        <f t="array" ref="D733">INDEX('Rate Change Impact'!C:C, ROUNDUP(ROWS('Rate Change Impact'!$2:769)/36,0))</f>
        <v>All Other</v>
      </c>
      <c r="E733" t="str" cm="1">
        <f t="array" ref="E733">INDEX('Rate Change Impact'!D:D, ROUNDUP(ROWS('Rate Change Impact'!$2:769)/36,0))</f>
        <v>CA</v>
      </c>
      <c r="F733" s="107" cm="1">
        <f t="array" ref="F733">INDEX('Rate Change Impact'!E:E, ROUNDUP(ROWS('Rate Change Impact'!$2:769)/36,0))</f>
        <v>45658</v>
      </c>
      <c r="G733" s="81" cm="1">
        <f t="array" ref="G733">INDEX('Rate Change Impact'!F:F, ROUNDUP(ROWS('Rate Change Impact'!$2:769)/36,0))</f>
        <v>264662242</v>
      </c>
      <c r="H733" s="81" cm="1">
        <f t="array" ref="H733">INDEX('Rate Change Impact'!G:G, ROUNDUP(ROWS('Rate Change Impact'!$2:769)/36,0))</f>
        <v>365233893.95999998</v>
      </c>
      <c r="I733" s="81" cm="1">
        <f t="array" ref="I733">INDEX('Rate Change Impact'!H:H, ROUNDUP(ROWS('Rate Change Impact'!$2:769)/36,0))</f>
        <v>100571651.95999998</v>
      </c>
      <c r="J733" s="95" cm="1">
        <f t="array" ref="J733">INDEX('Rate Change Impact'!I:I, ROUNDUP(ROWS('Rate Change Impact'!$2:769)/36,0))</f>
        <v>0.38</v>
      </c>
      <c r="K733" s="93">
        <f t="shared" si="139"/>
        <v>46022</v>
      </c>
      <c r="L733" s="94">
        <f t="shared" ca="1" si="140"/>
        <v>12</v>
      </c>
      <c r="M733" s="93">
        <f t="shared" ca="1" si="141"/>
        <v>45992</v>
      </c>
      <c r="N733">
        <f t="shared" ca="1" si="135"/>
        <v>2025</v>
      </c>
      <c r="O733">
        <f t="shared" ca="1" si="144"/>
        <v>12</v>
      </c>
      <c r="P733" s="74">
        <f t="shared" si="133"/>
        <v>8380970.9966666652</v>
      </c>
      <c r="Q733" s="74">
        <f t="shared" si="134"/>
        <v>4190485.4983333326</v>
      </c>
      <c r="R733">
        <f t="shared" ca="1" si="142"/>
        <v>1</v>
      </c>
      <c r="S733">
        <f t="shared" ca="1" si="136"/>
        <v>12</v>
      </c>
      <c r="T733">
        <f t="shared" ca="1" si="143"/>
        <v>12</v>
      </c>
      <c r="U733" s="73">
        <f t="shared" ca="1" si="137"/>
        <v>8380970.9966666652</v>
      </c>
    </row>
    <row r="734" spans="1:21" x14ac:dyDescent="0.25">
      <c r="A734" s="106" t="str">
        <f t="shared" ca="1" si="138"/>
        <v>General_All Other_2026_1</v>
      </c>
      <c r="B734" cm="1">
        <f t="array" ref="B734">INDEX('Rate Change Impact'!A:A, ROUNDUP(ROWS('Rate Change Impact'!$2:770)/36,0))</f>
        <v>21</v>
      </c>
      <c r="C734" t="str" cm="1">
        <f t="array" ref="C734">INDEX('Rate Change Impact'!B:B, ROUNDUP(ROWS('Rate Change Impact'!$2:770)/36,0))</f>
        <v>General</v>
      </c>
      <c r="D734" t="str" cm="1">
        <f t="array" ref="D734">INDEX('Rate Change Impact'!C:C, ROUNDUP(ROWS('Rate Change Impact'!$2:770)/36,0))</f>
        <v>All Other</v>
      </c>
      <c r="E734" t="str" cm="1">
        <f t="array" ref="E734">INDEX('Rate Change Impact'!D:D, ROUNDUP(ROWS('Rate Change Impact'!$2:770)/36,0))</f>
        <v>CA</v>
      </c>
      <c r="F734" s="107" cm="1">
        <f t="array" ref="F734">INDEX('Rate Change Impact'!E:E, ROUNDUP(ROWS('Rate Change Impact'!$2:770)/36,0))</f>
        <v>45658</v>
      </c>
      <c r="G734" s="81" cm="1">
        <f t="array" ref="G734">INDEX('Rate Change Impact'!F:F, ROUNDUP(ROWS('Rate Change Impact'!$2:770)/36,0))</f>
        <v>264662242</v>
      </c>
      <c r="H734" s="81" cm="1">
        <f t="array" ref="H734">INDEX('Rate Change Impact'!G:G, ROUNDUP(ROWS('Rate Change Impact'!$2:770)/36,0))</f>
        <v>365233893.95999998</v>
      </c>
      <c r="I734" s="81" cm="1">
        <f t="array" ref="I734">INDEX('Rate Change Impact'!H:H, ROUNDUP(ROWS('Rate Change Impact'!$2:770)/36,0))</f>
        <v>100571651.95999998</v>
      </c>
      <c r="J734" s="95" cm="1">
        <f t="array" ref="J734">INDEX('Rate Change Impact'!I:I, ROUNDUP(ROWS('Rate Change Impact'!$2:770)/36,0))</f>
        <v>0.38</v>
      </c>
      <c r="K734" s="93">
        <f t="shared" si="139"/>
        <v>46022</v>
      </c>
      <c r="L734" s="94">
        <f t="shared" ca="1" si="140"/>
        <v>13</v>
      </c>
      <c r="M734" s="93">
        <f t="shared" ca="1" si="141"/>
        <v>46023</v>
      </c>
      <c r="N734">
        <f t="shared" ca="1" si="135"/>
        <v>2026</v>
      </c>
      <c r="O734">
        <f t="shared" ca="1" si="144"/>
        <v>1</v>
      </c>
      <c r="P734" s="74">
        <f t="shared" si="133"/>
        <v>8380970.9966666652</v>
      </c>
      <c r="Q734" s="74">
        <f t="shared" si="134"/>
        <v>4190485.4983333326</v>
      </c>
      <c r="R734">
        <f t="shared" ca="1" si="142"/>
        <v>0</v>
      </c>
      <c r="S734">
        <f t="shared" ca="1" si="136"/>
        <v>0</v>
      </c>
      <c r="T734">
        <f t="shared" ca="1" si="143"/>
        <v>12</v>
      </c>
      <c r="U734" s="73">
        <f t="shared" ca="1" si="137"/>
        <v>0</v>
      </c>
    </row>
    <row r="735" spans="1:21" x14ac:dyDescent="0.25">
      <c r="A735" s="106" t="str">
        <f t="shared" ca="1" si="138"/>
        <v>General_All Other_2026_2</v>
      </c>
      <c r="B735" cm="1">
        <f t="array" ref="B735">INDEX('Rate Change Impact'!A:A, ROUNDUP(ROWS('Rate Change Impact'!$2:771)/36,0))</f>
        <v>21</v>
      </c>
      <c r="C735" t="str" cm="1">
        <f t="array" ref="C735">INDEX('Rate Change Impact'!B:B, ROUNDUP(ROWS('Rate Change Impact'!$2:771)/36,0))</f>
        <v>General</v>
      </c>
      <c r="D735" t="str" cm="1">
        <f t="array" ref="D735">INDEX('Rate Change Impact'!C:C, ROUNDUP(ROWS('Rate Change Impact'!$2:771)/36,0))</f>
        <v>All Other</v>
      </c>
      <c r="E735" t="str" cm="1">
        <f t="array" ref="E735">INDEX('Rate Change Impact'!D:D, ROUNDUP(ROWS('Rate Change Impact'!$2:771)/36,0))</f>
        <v>CA</v>
      </c>
      <c r="F735" s="107" cm="1">
        <f t="array" ref="F735">INDEX('Rate Change Impact'!E:E, ROUNDUP(ROWS('Rate Change Impact'!$2:771)/36,0))</f>
        <v>45658</v>
      </c>
      <c r="G735" s="81" cm="1">
        <f t="array" ref="G735">INDEX('Rate Change Impact'!F:F, ROUNDUP(ROWS('Rate Change Impact'!$2:771)/36,0))</f>
        <v>264662242</v>
      </c>
      <c r="H735" s="81" cm="1">
        <f t="array" ref="H735">INDEX('Rate Change Impact'!G:G, ROUNDUP(ROWS('Rate Change Impact'!$2:771)/36,0))</f>
        <v>365233893.95999998</v>
      </c>
      <c r="I735" s="81" cm="1">
        <f t="array" ref="I735">INDEX('Rate Change Impact'!H:H, ROUNDUP(ROWS('Rate Change Impact'!$2:771)/36,0))</f>
        <v>100571651.95999998</v>
      </c>
      <c r="J735" s="95" cm="1">
        <f t="array" ref="J735">INDEX('Rate Change Impact'!I:I, ROUNDUP(ROWS('Rate Change Impact'!$2:771)/36,0))</f>
        <v>0.38</v>
      </c>
      <c r="K735" s="93">
        <f t="shared" si="139"/>
        <v>46022</v>
      </c>
      <c r="L735" s="94">
        <f t="shared" ca="1" si="140"/>
        <v>14</v>
      </c>
      <c r="M735" s="93">
        <f t="shared" ca="1" si="141"/>
        <v>46054</v>
      </c>
      <c r="N735">
        <f t="shared" ca="1" si="135"/>
        <v>2026</v>
      </c>
      <c r="O735">
        <f t="shared" ca="1" si="144"/>
        <v>2</v>
      </c>
      <c r="P735" s="74">
        <f t="shared" si="133"/>
        <v>8380970.9966666652</v>
      </c>
      <c r="Q735" s="74">
        <f t="shared" si="134"/>
        <v>4190485.4983333326</v>
      </c>
      <c r="R735">
        <f t="shared" ca="1" si="142"/>
        <v>0</v>
      </c>
      <c r="S735">
        <f t="shared" ca="1" si="136"/>
        <v>0</v>
      </c>
      <c r="T735">
        <f t="shared" ca="1" si="143"/>
        <v>12</v>
      </c>
      <c r="U735" s="73">
        <f t="shared" ca="1" si="137"/>
        <v>0</v>
      </c>
    </row>
    <row r="736" spans="1:21" x14ac:dyDescent="0.25">
      <c r="A736" s="106" t="str">
        <f t="shared" ca="1" si="138"/>
        <v>General_All Other_2026_3</v>
      </c>
      <c r="B736" cm="1">
        <f t="array" ref="B736">INDEX('Rate Change Impact'!A:A, ROUNDUP(ROWS('Rate Change Impact'!$2:772)/36,0))</f>
        <v>21</v>
      </c>
      <c r="C736" t="str" cm="1">
        <f t="array" ref="C736">INDEX('Rate Change Impact'!B:B, ROUNDUP(ROWS('Rate Change Impact'!$2:772)/36,0))</f>
        <v>General</v>
      </c>
      <c r="D736" t="str" cm="1">
        <f t="array" ref="D736">INDEX('Rate Change Impact'!C:C, ROUNDUP(ROWS('Rate Change Impact'!$2:772)/36,0))</f>
        <v>All Other</v>
      </c>
      <c r="E736" t="str" cm="1">
        <f t="array" ref="E736">INDEX('Rate Change Impact'!D:D, ROUNDUP(ROWS('Rate Change Impact'!$2:772)/36,0))</f>
        <v>CA</v>
      </c>
      <c r="F736" s="107" cm="1">
        <f t="array" ref="F736">INDEX('Rate Change Impact'!E:E, ROUNDUP(ROWS('Rate Change Impact'!$2:772)/36,0))</f>
        <v>45658</v>
      </c>
      <c r="G736" s="81" cm="1">
        <f t="array" ref="G736">INDEX('Rate Change Impact'!F:F, ROUNDUP(ROWS('Rate Change Impact'!$2:772)/36,0))</f>
        <v>264662242</v>
      </c>
      <c r="H736" s="81" cm="1">
        <f t="array" ref="H736">INDEX('Rate Change Impact'!G:G, ROUNDUP(ROWS('Rate Change Impact'!$2:772)/36,0))</f>
        <v>365233893.95999998</v>
      </c>
      <c r="I736" s="81" cm="1">
        <f t="array" ref="I736">INDEX('Rate Change Impact'!H:H, ROUNDUP(ROWS('Rate Change Impact'!$2:772)/36,0))</f>
        <v>100571651.95999998</v>
      </c>
      <c r="J736" s="95" cm="1">
        <f t="array" ref="J736">INDEX('Rate Change Impact'!I:I, ROUNDUP(ROWS('Rate Change Impact'!$2:772)/36,0))</f>
        <v>0.38</v>
      </c>
      <c r="K736" s="93">
        <f t="shared" si="139"/>
        <v>46022</v>
      </c>
      <c r="L736" s="94">
        <f t="shared" ca="1" si="140"/>
        <v>15</v>
      </c>
      <c r="M736" s="93">
        <f t="shared" ca="1" si="141"/>
        <v>46082</v>
      </c>
      <c r="N736">
        <f t="shared" ca="1" si="135"/>
        <v>2026</v>
      </c>
      <c r="O736">
        <f t="shared" ca="1" si="144"/>
        <v>3</v>
      </c>
      <c r="P736" s="74">
        <f t="shared" si="133"/>
        <v>8380970.9966666652</v>
      </c>
      <c r="Q736" s="74">
        <f t="shared" si="134"/>
        <v>4190485.4983333326</v>
      </c>
      <c r="R736">
        <f t="shared" ca="1" si="142"/>
        <v>0</v>
      </c>
      <c r="S736">
        <f t="shared" ca="1" si="136"/>
        <v>0</v>
      </c>
      <c r="T736">
        <f t="shared" ca="1" si="143"/>
        <v>12</v>
      </c>
      <c r="U736" s="73">
        <f t="shared" ca="1" si="137"/>
        <v>0</v>
      </c>
    </row>
    <row r="737" spans="1:21" x14ac:dyDescent="0.25">
      <c r="A737" s="106" t="str">
        <f t="shared" ca="1" si="138"/>
        <v>General_All Other_2026_4</v>
      </c>
      <c r="B737" cm="1">
        <f t="array" ref="B737">INDEX('Rate Change Impact'!A:A, ROUNDUP(ROWS('Rate Change Impact'!$2:773)/36,0))</f>
        <v>21</v>
      </c>
      <c r="C737" t="str" cm="1">
        <f t="array" ref="C737">INDEX('Rate Change Impact'!B:B, ROUNDUP(ROWS('Rate Change Impact'!$2:773)/36,0))</f>
        <v>General</v>
      </c>
      <c r="D737" t="str" cm="1">
        <f t="array" ref="D737">INDEX('Rate Change Impact'!C:C, ROUNDUP(ROWS('Rate Change Impact'!$2:773)/36,0))</f>
        <v>All Other</v>
      </c>
      <c r="E737" t="str" cm="1">
        <f t="array" ref="E737">INDEX('Rate Change Impact'!D:D, ROUNDUP(ROWS('Rate Change Impact'!$2:773)/36,0))</f>
        <v>CA</v>
      </c>
      <c r="F737" s="107" cm="1">
        <f t="array" ref="F737">INDEX('Rate Change Impact'!E:E, ROUNDUP(ROWS('Rate Change Impact'!$2:773)/36,0))</f>
        <v>45658</v>
      </c>
      <c r="G737" s="81" cm="1">
        <f t="array" ref="G737">INDEX('Rate Change Impact'!F:F, ROUNDUP(ROWS('Rate Change Impact'!$2:773)/36,0))</f>
        <v>264662242</v>
      </c>
      <c r="H737" s="81" cm="1">
        <f t="array" ref="H737">INDEX('Rate Change Impact'!G:G, ROUNDUP(ROWS('Rate Change Impact'!$2:773)/36,0))</f>
        <v>365233893.95999998</v>
      </c>
      <c r="I737" s="81" cm="1">
        <f t="array" ref="I737">INDEX('Rate Change Impact'!H:H, ROUNDUP(ROWS('Rate Change Impact'!$2:773)/36,0))</f>
        <v>100571651.95999998</v>
      </c>
      <c r="J737" s="95" cm="1">
        <f t="array" ref="J737">INDEX('Rate Change Impact'!I:I, ROUNDUP(ROWS('Rate Change Impact'!$2:773)/36,0))</f>
        <v>0.38</v>
      </c>
      <c r="K737" s="93">
        <f t="shared" si="139"/>
        <v>46022</v>
      </c>
      <c r="L737" s="94">
        <f t="shared" ca="1" si="140"/>
        <v>16</v>
      </c>
      <c r="M737" s="93">
        <f t="shared" ca="1" si="141"/>
        <v>46113</v>
      </c>
      <c r="N737">
        <f t="shared" ca="1" si="135"/>
        <v>2026</v>
      </c>
      <c r="O737">
        <f t="shared" ca="1" si="144"/>
        <v>4</v>
      </c>
      <c r="P737" s="74">
        <f t="shared" si="133"/>
        <v>8380970.9966666652</v>
      </c>
      <c r="Q737" s="74">
        <f t="shared" si="134"/>
        <v>4190485.4983333326</v>
      </c>
      <c r="R737">
        <f t="shared" ca="1" si="142"/>
        <v>0</v>
      </c>
      <c r="S737">
        <f t="shared" ca="1" si="136"/>
        <v>0</v>
      </c>
      <c r="T737">
        <f t="shared" ca="1" si="143"/>
        <v>12</v>
      </c>
      <c r="U737" s="73">
        <f t="shared" ca="1" si="137"/>
        <v>0</v>
      </c>
    </row>
    <row r="738" spans="1:21" x14ac:dyDescent="0.25">
      <c r="A738" s="106" t="str">
        <f t="shared" ca="1" si="138"/>
        <v>General_All Other_2026_5</v>
      </c>
      <c r="B738" cm="1">
        <f t="array" ref="B738">INDEX('Rate Change Impact'!A:A, ROUNDUP(ROWS('Rate Change Impact'!$2:774)/36,0))</f>
        <v>21</v>
      </c>
      <c r="C738" t="str" cm="1">
        <f t="array" ref="C738">INDEX('Rate Change Impact'!B:B, ROUNDUP(ROWS('Rate Change Impact'!$2:774)/36,0))</f>
        <v>General</v>
      </c>
      <c r="D738" t="str" cm="1">
        <f t="array" ref="D738">INDEX('Rate Change Impact'!C:C, ROUNDUP(ROWS('Rate Change Impact'!$2:774)/36,0))</f>
        <v>All Other</v>
      </c>
      <c r="E738" t="str" cm="1">
        <f t="array" ref="E738">INDEX('Rate Change Impact'!D:D, ROUNDUP(ROWS('Rate Change Impact'!$2:774)/36,0))</f>
        <v>CA</v>
      </c>
      <c r="F738" s="107" cm="1">
        <f t="array" ref="F738">INDEX('Rate Change Impact'!E:E, ROUNDUP(ROWS('Rate Change Impact'!$2:774)/36,0))</f>
        <v>45658</v>
      </c>
      <c r="G738" s="81" cm="1">
        <f t="array" ref="G738">INDEX('Rate Change Impact'!F:F, ROUNDUP(ROWS('Rate Change Impact'!$2:774)/36,0))</f>
        <v>264662242</v>
      </c>
      <c r="H738" s="81" cm="1">
        <f t="array" ref="H738">INDEX('Rate Change Impact'!G:G, ROUNDUP(ROWS('Rate Change Impact'!$2:774)/36,0))</f>
        <v>365233893.95999998</v>
      </c>
      <c r="I738" s="81" cm="1">
        <f t="array" ref="I738">INDEX('Rate Change Impact'!H:H, ROUNDUP(ROWS('Rate Change Impact'!$2:774)/36,0))</f>
        <v>100571651.95999998</v>
      </c>
      <c r="J738" s="95" cm="1">
        <f t="array" ref="J738">INDEX('Rate Change Impact'!I:I, ROUNDUP(ROWS('Rate Change Impact'!$2:774)/36,0))</f>
        <v>0.38</v>
      </c>
      <c r="K738" s="93">
        <f t="shared" si="139"/>
        <v>46022</v>
      </c>
      <c r="L738" s="94">
        <f t="shared" ca="1" si="140"/>
        <v>17</v>
      </c>
      <c r="M738" s="93">
        <f t="shared" ca="1" si="141"/>
        <v>46143</v>
      </c>
      <c r="N738">
        <f t="shared" ca="1" si="135"/>
        <v>2026</v>
      </c>
      <c r="O738">
        <f t="shared" ca="1" si="144"/>
        <v>5</v>
      </c>
      <c r="P738" s="74">
        <f t="shared" si="133"/>
        <v>8380970.9966666652</v>
      </c>
      <c r="Q738" s="74">
        <f t="shared" si="134"/>
        <v>4190485.4983333326</v>
      </c>
      <c r="R738">
        <f t="shared" ca="1" si="142"/>
        <v>0</v>
      </c>
      <c r="S738">
        <f t="shared" ca="1" si="136"/>
        <v>0</v>
      </c>
      <c r="T738">
        <f t="shared" ca="1" si="143"/>
        <v>12</v>
      </c>
      <c r="U738" s="73">
        <f t="shared" ca="1" si="137"/>
        <v>0</v>
      </c>
    </row>
    <row r="739" spans="1:21" x14ac:dyDescent="0.25">
      <c r="A739" s="106" t="str">
        <f t="shared" ca="1" si="138"/>
        <v>General_All Other_2026_6</v>
      </c>
      <c r="B739" cm="1">
        <f t="array" ref="B739">INDEX('Rate Change Impact'!A:A, ROUNDUP(ROWS('Rate Change Impact'!$2:775)/36,0))</f>
        <v>21</v>
      </c>
      <c r="C739" t="str" cm="1">
        <f t="array" ref="C739">INDEX('Rate Change Impact'!B:B, ROUNDUP(ROWS('Rate Change Impact'!$2:775)/36,0))</f>
        <v>General</v>
      </c>
      <c r="D739" t="str" cm="1">
        <f t="array" ref="D739">INDEX('Rate Change Impact'!C:C, ROUNDUP(ROWS('Rate Change Impact'!$2:775)/36,0))</f>
        <v>All Other</v>
      </c>
      <c r="E739" t="str" cm="1">
        <f t="array" ref="E739">INDEX('Rate Change Impact'!D:D, ROUNDUP(ROWS('Rate Change Impact'!$2:775)/36,0))</f>
        <v>CA</v>
      </c>
      <c r="F739" s="107" cm="1">
        <f t="array" ref="F739">INDEX('Rate Change Impact'!E:E, ROUNDUP(ROWS('Rate Change Impact'!$2:775)/36,0))</f>
        <v>45658</v>
      </c>
      <c r="G739" s="81" cm="1">
        <f t="array" ref="G739">INDEX('Rate Change Impact'!F:F, ROUNDUP(ROWS('Rate Change Impact'!$2:775)/36,0))</f>
        <v>264662242</v>
      </c>
      <c r="H739" s="81" cm="1">
        <f t="array" ref="H739">INDEX('Rate Change Impact'!G:G, ROUNDUP(ROWS('Rate Change Impact'!$2:775)/36,0))</f>
        <v>365233893.95999998</v>
      </c>
      <c r="I739" s="81" cm="1">
        <f t="array" ref="I739">INDEX('Rate Change Impact'!H:H, ROUNDUP(ROWS('Rate Change Impact'!$2:775)/36,0))</f>
        <v>100571651.95999998</v>
      </c>
      <c r="J739" s="95" cm="1">
        <f t="array" ref="J739">INDEX('Rate Change Impact'!I:I, ROUNDUP(ROWS('Rate Change Impact'!$2:775)/36,0))</f>
        <v>0.38</v>
      </c>
      <c r="K739" s="93">
        <f t="shared" si="139"/>
        <v>46022</v>
      </c>
      <c r="L739" s="94">
        <f t="shared" ca="1" si="140"/>
        <v>18</v>
      </c>
      <c r="M739" s="93">
        <f t="shared" ca="1" si="141"/>
        <v>46174</v>
      </c>
      <c r="N739">
        <f t="shared" ca="1" si="135"/>
        <v>2026</v>
      </c>
      <c r="O739">
        <f t="shared" ca="1" si="144"/>
        <v>6</v>
      </c>
      <c r="P739" s="74">
        <f t="shared" si="133"/>
        <v>8380970.9966666652</v>
      </c>
      <c r="Q739" s="74">
        <f t="shared" si="134"/>
        <v>4190485.4983333326</v>
      </c>
      <c r="R739">
        <f t="shared" ca="1" si="142"/>
        <v>0</v>
      </c>
      <c r="S739">
        <f t="shared" ca="1" si="136"/>
        <v>0</v>
      </c>
      <c r="T739">
        <f t="shared" ca="1" si="143"/>
        <v>12</v>
      </c>
      <c r="U739" s="73">
        <f t="shared" ca="1" si="137"/>
        <v>0</v>
      </c>
    </row>
    <row r="740" spans="1:21" x14ac:dyDescent="0.25">
      <c r="A740" s="106" t="str">
        <f t="shared" ca="1" si="138"/>
        <v>General_All Other_2026_7</v>
      </c>
      <c r="B740" cm="1">
        <f t="array" ref="B740">INDEX('Rate Change Impact'!A:A, ROUNDUP(ROWS('Rate Change Impact'!$2:776)/36,0))</f>
        <v>21</v>
      </c>
      <c r="C740" t="str" cm="1">
        <f t="array" ref="C740">INDEX('Rate Change Impact'!B:B, ROUNDUP(ROWS('Rate Change Impact'!$2:776)/36,0))</f>
        <v>General</v>
      </c>
      <c r="D740" t="str" cm="1">
        <f t="array" ref="D740">INDEX('Rate Change Impact'!C:C, ROUNDUP(ROWS('Rate Change Impact'!$2:776)/36,0))</f>
        <v>All Other</v>
      </c>
      <c r="E740" t="str" cm="1">
        <f t="array" ref="E740">INDEX('Rate Change Impact'!D:D, ROUNDUP(ROWS('Rate Change Impact'!$2:776)/36,0))</f>
        <v>CA</v>
      </c>
      <c r="F740" s="107" cm="1">
        <f t="array" ref="F740">INDEX('Rate Change Impact'!E:E, ROUNDUP(ROWS('Rate Change Impact'!$2:776)/36,0))</f>
        <v>45658</v>
      </c>
      <c r="G740" s="81" cm="1">
        <f t="array" ref="G740">INDEX('Rate Change Impact'!F:F, ROUNDUP(ROWS('Rate Change Impact'!$2:776)/36,0))</f>
        <v>264662242</v>
      </c>
      <c r="H740" s="81" cm="1">
        <f t="array" ref="H740">INDEX('Rate Change Impact'!G:G, ROUNDUP(ROWS('Rate Change Impact'!$2:776)/36,0))</f>
        <v>365233893.95999998</v>
      </c>
      <c r="I740" s="81" cm="1">
        <f t="array" ref="I740">INDEX('Rate Change Impact'!H:H, ROUNDUP(ROWS('Rate Change Impact'!$2:776)/36,0))</f>
        <v>100571651.95999998</v>
      </c>
      <c r="J740" s="95" cm="1">
        <f t="array" ref="J740">INDEX('Rate Change Impact'!I:I, ROUNDUP(ROWS('Rate Change Impact'!$2:776)/36,0))</f>
        <v>0.38</v>
      </c>
      <c r="K740" s="93">
        <f t="shared" si="139"/>
        <v>46022</v>
      </c>
      <c r="L740" s="94">
        <f t="shared" ca="1" si="140"/>
        <v>19</v>
      </c>
      <c r="M740" s="93">
        <f t="shared" ca="1" si="141"/>
        <v>46204</v>
      </c>
      <c r="N740">
        <f t="shared" ca="1" si="135"/>
        <v>2026</v>
      </c>
      <c r="O740">
        <f t="shared" ca="1" si="144"/>
        <v>7</v>
      </c>
      <c r="P740" s="74">
        <f t="shared" si="133"/>
        <v>8380970.9966666652</v>
      </c>
      <c r="Q740" s="74">
        <f t="shared" si="134"/>
        <v>4190485.4983333326</v>
      </c>
      <c r="R740">
        <f t="shared" ca="1" si="142"/>
        <v>0</v>
      </c>
      <c r="S740">
        <f t="shared" ca="1" si="136"/>
        <v>0</v>
      </c>
      <c r="T740">
        <f t="shared" ca="1" si="143"/>
        <v>12</v>
      </c>
      <c r="U740" s="73">
        <f t="shared" ca="1" si="137"/>
        <v>0</v>
      </c>
    </row>
    <row r="741" spans="1:21" x14ac:dyDescent="0.25">
      <c r="A741" s="106" t="str">
        <f t="shared" ca="1" si="138"/>
        <v>General_All Other_2026_8</v>
      </c>
      <c r="B741" cm="1">
        <f t="array" ref="B741">INDEX('Rate Change Impact'!A:A, ROUNDUP(ROWS('Rate Change Impact'!$2:777)/36,0))</f>
        <v>21</v>
      </c>
      <c r="C741" t="str" cm="1">
        <f t="array" ref="C741">INDEX('Rate Change Impact'!B:B, ROUNDUP(ROWS('Rate Change Impact'!$2:777)/36,0))</f>
        <v>General</v>
      </c>
      <c r="D741" t="str" cm="1">
        <f t="array" ref="D741">INDEX('Rate Change Impact'!C:C, ROUNDUP(ROWS('Rate Change Impact'!$2:777)/36,0))</f>
        <v>All Other</v>
      </c>
      <c r="E741" t="str" cm="1">
        <f t="array" ref="E741">INDEX('Rate Change Impact'!D:D, ROUNDUP(ROWS('Rate Change Impact'!$2:777)/36,0))</f>
        <v>CA</v>
      </c>
      <c r="F741" s="107" cm="1">
        <f t="array" ref="F741">INDEX('Rate Change Impact'!E:E, ROUNDUP(ROWS('Rate Change Impact'!$2:777)/36,0))</f>
        <v>45658</v>
      </c>
      <c r="G741" s="81" cm="1">
        <f t="array" ref="G741">INDEX('Rate Change Impact'!F:F, ROUNDUP(ROWS('Rate Change Impact'!$2:777)/36,0))</f>
        <v>264662242</v>
      </c>
      <c r="H741" s="81" cm="1">
        <f t="array" ref="H741">INDEX('Rate Change Impact'!G:G, ROUNDUP(ROWS('Rate Change Impact'!$2:777)/36,0))</f>
        <v>365233893.95999998</v>
      </c>
      <c r="I741" s="81" cm="1">
        <f t="array" ref="I741">INDEX('Rate Change Impact'!H:H, ROUNDUP(ROWS('Rate Change Impact'!$2:777)/36,0))</f>
        <v>100571651.95999998</v>
      </c>
      <c r="J741" s="95" cm="1">
        <f t="array" ref="J741">INDEX('Rate Change Impact'!I:I, ROUNDUP(ROWS('Rate Change Impact'!$2:777)/36,0))</f>
        <v>0.38</v>
      </c>
      <c r="K741" s="93">
        <f t="shared" si="139"/>
        <v>46022</v>
      </c>
      <c r="L741" s="94">
        <f t="shared" ca="1" si="140"/>
        <v>20</v>
      </c>
      <c r="M741" s="93">
        <f t="shared" ca="1" si="141"/>
        <v>46235</v>
      </c>
      <c r="N741">
        <f t="shared" ca="1" si="135"/>
        <v>2026</v>
      </c>
      <c r="O741">
        <f t="shared" ca="1" si="144"/>
        <v>8</v>
      </c>
      <c r="P741" s="74">
        <f t="shared" si="133"/>
        <v>8380970.9966666652</v>
      </c>
      <c r="Q741" s="74">
        <f t="shared" si="134"/>
        <v>4190485.4983333326</v>
      </c>
      <c r="R741">
        <f t="shared" ca="1" si="142"/>
        <v>0</v>
      </c>
      <c r="S741">
        <f t="shared" ca="1" si="136"/>
        <v>0</v>
      </c>
      <c r="T741">
        <f t="shared" ca="1" si="143"/>
        <v>12</v>
      </c>
      <c r="U741" s="73">
        <f t="shared" ca="1" si="137"/>
        <v>0</v>
      </c>
    </row>
    <row r="742" spans="1:21" x14ac:dyDescent="0.25">
      <c r="A742" s="106" t="str">
        <f t="shared" ca="1" si="138"/>
        <v>General_All Other_2026_9</v>
      </c>
      <c r="B742" cm="1">
        <f t="array" ref="B742">INDEX('Rate Change Impact'!A:A, ROUNDUP(ROWS('Rate Change Impact'!$2:778)/36,0))</f>
        <v>21</v>
      </c>
      <c r="C742" t="str" cm="1">
        <f t="array" ref="C742">INDEX('Rate Change Impact'!B:B, ROUNDUP(ROWS('Rate Change Impact'!$2:778)/36,0))</f>
        <v>General</v>
      </c>
      <c r="D742" t="str" cm="1">
        <f t="array" ref="D742">INDEX('Rate Change Impact'!C:C, ROUNDUP(ROWS('Rate Change Impact'!$2:778)/36,0))</f>
        <v>All Other</v>
      </c>
      <c r="E742" t="str" cm="1">
        <f t="array" ref="E742">INDEX('Rate Change Impact'!D:D, ROUNDUP(ROWS('Rate Change Impact'!$2:778)/36,0))</f>
        <v>CA</v>
      </c>
      <c r="F742" s="107" cm="1">
        <f t="array" ref="F742">INDEX('Rate Change Impact'!E:E, ROUNDUP(ROWS('Rate Change Impact'!$2:778)/36,0))</f>
        <v>45658</v>
      </c>
      <c r="G742" s="81" cm="1">
        <f t="array" ref="G742">INDEX('Rate Change Impact'!F:F, ROUNDUP(ROWS('Rate Change Impact'!$2:778)/36,0))</f>
        <v>264662242</v>
      </c>
      <c r="H742" s="81" cm="1">
        <f t="array" ref="H742">INDEX('Rate Change Impact'!G:G, ROUNDUP(ROWS('Rate Change Impact'!$2:778)/36,0))</f>
        <v>365233893.95999998</v>
      </c>
      <c r="I742" s="81" cm="1">
        <f t="array" ref="I742">INDEX('Rate Change Impact'!H:H, ROUNDUP(ROWS('Rate Change Impact'!$2:778)/36,0))</f>
        <v>100571651.95999998</v>
      </c>
      <c r="J742" s="95" cm="1">
        <f t="array" ref="J742">INDEX('Rate Change Impact'!I:I, ROUNDUP(ROWS('Rate Change Impact'!$2:778)/36,0))</f>
        <v>0.38</v>
      </c>
      <c r="K742" s="93">
        <f t="shared" si="139"/>
        <v>46022</v>
      </c>
      <c r="L742" s="94">
        <f t="shared" ca="1" si="140"/>
        <v>21</v>
      </c>
      <c r="M742" s="93">
        <f t="shared" ca="1" si="141"/>
        <v>46266</v>
      </c>
      <c r="N742">
        <f t="shared" ca="1" si="135"/>
        <v>2026</v>
      </c>
      <c r="O742">
        <f t="shared" ca="1" si="144"/>
        <v>9</v>
      </c>
      <c r="P742" s="74">
        <f t="shared" si="133"/>
        <v>8380970.9966666652</v>
      </c>
      <c r="Q742" s="74">
        <f t="shared" si="134"/>
        <v>4190485.4983333326</v>
      </c>
      <c r="R742">
        <f t="shared" ca="1" si="142"/>
        <v>0</v>
      </c>
      <c r="S742">
        <f t="shared" ca="1" si="136"/>
        <v>0</v>
      </c>
      <c r="T742">
        <f t="shared" ca="1" si="143"/>
        <v>12</v>
      </c>
      <c r="U742" s="73">
        <f t="shared" ca="1" si="137"/>
        <v>0</v>
      </c>
    </row>
    <row r="743" spans="1:21" x14ac:dyDescent="0.25">
      <c r="A743" s="106" t="str">
        <f t="shared" ca="1" si="138"/>
        <v>General_All Other_2026_10</v>
      </c>
      <c r="B743" cm="1">
        <f t="array" ref="B743">INDEX('Rate Change Impact'!A:A, ROUNDUP(ROWS('Rate Change Impact'!$2:779)/36,0))</f>
        <v>21</v>
      </c>
      <c r="C743" t="str" cm="1">
        <f t="array" ref="C743">INDEX('Rate Change Impact'!B:B, ROUNDUP(ROWS('Rate Change Impact'!$2:779)/36,0))</f>
        <v>General</v>
      </c>
      <c r="D743" t="str" cm="1">
        <f t="array" ref="D743">INDEX('Rate Change Impact'!C:C, ROUNDUP(ROWS('Rate Change Impact'!$2:779)/36,0))</f>
        <v>All Other</v>
      </c>
      <c r="E743" t="str" cm="1">
        <f t="array" ref="E743">INDEX('Rate Change Impact'!D:D, ROUNDUP(ROWS('Rate Change Impact'!$2:779)/36,0))</f>
        <v>CA</v>
      </c>
      <c r="F743" s="107" cm="1">
        <f t="array" ref="F743">INDEX('Rate Change Impact'!E:E, ROUNDUP(ROWS('Rate Change Impact'!$2:779)/36,0))</f>
        <v>45658</v>
      </c>
      <c r="G743" s="81" cm="1">
        <f t="array" ref="G743">INDEX('Rate Change Impact'!F:F, ROUNDUP(ROWS('Rate Change Impact'!$2:779)/36,0))</f>
        <v>264662242</v>
      </c>
      <c r="H743" s="81" cm="1">
        <f t="array" ref="H743">INDEX('Rate Change Impact'!G:G, ROUNDUP(ROWS('Rate Change Impact'!$2:779)/36,0))</f>
        <v>365233893.95999998</v>
      </c>
      <c r="I743" s="81" cm="1">
        <f t="array" ref="I743">INDEX('Rate Change Impact'!H:H, ROUNDUP(ROWS('Rate Change Impact'!$2:779)/36,0))</f>
        <v>100571651.95999998</v>
      </c>
      <c r="J743" s="95" cm="1">
        <f t="array" ref="J743">INDEX('Rate Change Impact'!I:I, ROUNDUP(ROWS('Rate Change Impact'!$2:779)/36,0))</f>
        <v>0.38</v>
      </c>
      <c r="K743" s="93">
        <f t="shared" si="139"/>
        <v>46022</v>
      </c>
      <c r="L743" s="94">
        <f t="shared" ca="1" si="140"/>
        <v>22</v>
      </c>
      <c r="M743" s="93">
        <f t="shared" ca="1" si="141"/>
        <v>46296</v>
      </c>
      <c r="N743">
        <f t="shared" ca="1" si="135"/>
        <v>2026</v>
      </c>
      <c r="O743">
        <f t="shared" ca="1" si="144"/>
        <v>10</v>
      </c>
      <c r="P743" s="74">
        <f t="shared" si="133"/>
        <v>8380970.9966666652</v>
      </c>
      <c r="Q743" s="74">
        <f t="shared" si="134"/>
        <v>4190485.4983333326</v>
      </c>
      <c r="R743">
        <f t="shared" ca="1" si="142"/>
        <v>0</v>
      </c>
      <c r="S743">
        <f t="shared" ca="1" si="136"/>
        <v>0</v>
      </c>
      <c r="T743">
        <f t="shared" ca="1" si="143"/>
        <v>12</v>
      </c>
      <c r="U743" s="73">
        <f t="shared" ca="1" si="137"/>
        <v>0</v>
      </c>
    </row>
    <row r="744" spans="1:21" x14ac:dyDescent="0.25">
      <c r="A744" s="106" t="str">
        <f t="shared" ca="1" si="138"/>
        <v>General_All Other_2026_11</v>
      </c>
      <c r="B744" cm="1">
        <f t="array" ref="B744">INDEX('Rate Change Impact'!A:A, ROUNDUP(ROWS('Rate Change Impact'!$2:780)/36,0))</f>
        <v>21</v>
      </c>
      <c r="C744" t="str" cm="1">
        <f t="array" ref="C744">INDEX('Rate Change Impact'!B:B, ROUNDUP(ROWS('Rate Change Impact'!$2:780)/36,0))</f>
        <v>General</v>
      </c>
      <c r="D744" t="str" cm="1">
        <f t="array" ref="D744">INDEX('Rate Change Impact'!C:C, ROUNDUP(ROWS('Rate Change Impact'!$2:780)/36,0))</f>
        <v>All Other</v>
      </c>
      <c r="E744" t="str" cm="1">
        <f t="array" ref="E744">INDEX('Rate Change Impact'!D:D, ROUNDUP(ROWS('Rate Change Impact'!$2:780)/36,0))</f>
        <v>CA</v>
      </c>
      <c r="F744" s="107" cm="1">
        <f t="array" ref="F744">INDEX('Rate Change Impact'!E:E, ROUNDUP(ROWS('Rate Change Impact'!$2:780)/36,0))</f>
        <v>45658</v>
      </c>
      <c r="G744" s="81" cm="1">
        <f t="array" ref="G744">INDEX('Rate Change Impact'!F:F, ROUNDUP(ROWS('Rate Change Impact'!$2:780)/36,0))</f>
        <v>264662242</v>
      </c>
      <c r="H744" s="81" cm="1">
        <f t="array" ref="H744">INDEX('Rate Change Impact'!G:G, ROUNDUP(ROWS('Rate Change Impact'!$2:780)/36,0))</f>
        <v>365233893.95999998</v>
      </c>
      <c r="I744" s="81" cm="1">
        <f t="array" ref="I744">INDEX('Rate Change Impact'!H:H, ROUNDUP(ROWS('Rate Change Impact'!$2:780)/36,0))</f>
        <v>100571651.95999998</v>
      </c>
      <c r="J744" s="95" cm="1">
        <f t="array" ref="J744">INDEX('Rate Change Impact'!I:I, ROUNDUP(ROWS('Rate Change Impact'!$2:780)/36,0))</f>
        <v>0.38</v>
      </c>
      <c r="K744" s="93">
        <f t="shared" si="139"/>
        <v>46022</v>
      </c>
      <c r="L744" s="94">
        <f t="shared" ca="1" si="140"/>
        <v>23</v>
      </c>
      <c r="M744" s="93">
        <f t="shared" ca="1" si="141"/>
        <v>46327</v>
      </c>
      <c r="N744">
        <f t="shared" ca="1" si="135"/>
        <v>2026</v>
      </c>
      <c r="O744">
        <f t="shared" ca="1" si="144"/>
        <v>11</v>
      </c>
      <c r="P744" s="74">
        <f t="shared" si="133"/>
        <v>8380970.9966666652</v>
      </c>
      <c r="Q744" s="74">
        <f t="shared" si="134"/>
        <v>4190485.4983333326</v>
      </c>
      <c r="R744">
        <f t="shared" ca="1" si="142"/>
        <v>0</v>
      </c>
      <c r="S744">
        <f t="shared" ca="1" si="136"/>
        <v>0</v>
      </c>
      <c r="T744">
        <f t="shared" ca="1" si="143"/>
        <v>12</v>
      </c>
      <c r="U744" s="73">
        <f t="shared" ca="1" si="137"/>
        <v>0</v>
      </c>
    </row>
    <row r="745" spans="1:21" x14ac:dyDescent="0.25">
      <c r="A745" s="106" t="str">
        <f t="shared" ca="1" si="138"/>
        <v>General_All Other_2026_12</v>
      </c>
      <c r="B745" cm="1">
        <f t="array" ref="B745">INDEX('Rate Change Impact'!A:A, ROUNDUP(ROWS('Rate Change Impact'!$2:781)/36,0))</f>
        <v>21</v>
      </c>
      <c r="C745" t="str" cm="1">
        <f t="array" ref="C745">INDEX('Rate Change Impact'!B:B, ROUNDUP(ROWS('Rate Change Impact'!$2:781)/36,0))</f>
        <v>General</v>
      </c>
      <c r="D745" t="str" cm="1">
        <f t="array" ref="D745">INDEX('Rate Change Impact'!C:C, ROUNDUP(ROWS('Rate Change Impact'!$2:781)/36,0))</f>
        <v>All Other</v>
      </c>
      <c r="E745" t="str" cm="1">
        <f t="array" ref="E745">INDEX('Rate Change Impact'!D:D, ROUNDUP(ROWS('Rate Change Impact'!$2:781)/36,0))</f>
        <v>CA</v>
      </c>
      <c r="F745" s="107" cm="1">
        <f t="array" ref="F745">INDEX('Rate Change Impact'!E:E, ROUNDUP(ROWS('Rate Change Impact'!$2:781)/36,0))</f>
        <v>45658</v>
      </c>
      <c r="G745" s="81" cm="1">
        <f t="array" ref="G745">INDEX('Rate Change Impact'!F:F, ROUNDUP(ROWS('Rate Change Impact'!$2:781)/36,0))</f>
        <v>264662242</v>
      </c>
      <c r="H745" s="81" cm="1">
        <f t="array" ref="H745">INDEX('Rate Change Impact'!G:G, ROUNDUP(ROWS('Rate Change Impact'!$2:781)/36,0))</f>
        <v>365233893.95999998</v>
      </c>
      <c r="I745" s="81" cm="1">
        <f t="array" ref="I745">INDEX('Rate Change Impact'!H:H, ROUNDUP(ROWS('Rate Change Impact'!$2:781)/36,0))</f>
        <v>100571651.95999998</v>
      </c>
      <c r="J745" s="95" cm="1">
        <f t="array" ref="J745">INDEX('Rate Change Impact'!I:I, ROUNDUP(ROWS('Rate Change Impact'!$2:781)/36,0))</f>
        <v>0.38</v>
      </c>
      <c r="K745" s="93">
        <f t="shared" si="139"/>
        <v>46022</v>
      </c>
      <c r="L745" s="94">
        <f t="shared" ca="1" si="140"/>
        <v>24</v>
      </c>
      <c r="M745" s="93">
        <f t="shared" ca="1" si="141"/>
        <v>46357</v>
      </c>
      <c r="N745">
        <f t="shared" ca="1" si="135"/>
        <v>2026</v>
      </c>
      <c r="O745">
        <f t="shared" ca="1" si="144"/>
        <v>12</v>
      </c>
      <c r="P745" s="74">
        <f t="shared" si="133"/>
        <v>8380970.9966666652</v>
      </c>
      <c r="Q745" s="74">
        <f t="shared" si="134"/>
        <v>4190485.4983333326</v>
      </c>
      <c r="R745">
        <f t="shared" ca="1" si="142"/>
        <v>0</v>
      </c>
      <c r="S745">
        <f t="shared" ca="1" si="136"/>
        <v>0</v>
      </c>
      <c r="T745">
        <f t="shared" ca="1" si="143"/>
        <v>12</v>
      </c>
      <c r="U745" s="73">
        <f t="shared" ca="1" si="137"/>
        <v>0</v>
      </c>
    </row>
    <row r="746" spans="1:21" x14ac:dyDescent="0.25">
      <c r="A746" s="106" t="str">
        <f t="shared" ca="1" si="138"/>
        <v>General_All Other_2027_1</v>
      </c>
      <c r="B746" cm="1">
        <f t="array" ref="B746">INDEX('Rate Change Impact'!A:A, ROUNDUP(ROWS('Rate Change Impact'!$2:782)/36,0))</f>
        <v>21</v>
      </c>
      <c r="C746" t="str" cm="1">
        <f t="array" ref="C746">INDEX('Rate Change Impact'!B:B, ROUNDUP(ROWS('Rate Change Impact'!$2:782)/36,0))</f>
        <v>General</v>
      </c>
      <c r="D746" t="str" cm="1">
        <f t="array" ref="D746">INDEX('Rate Change Impact'!C:C, ROUNDUP(ROWS('Rate Change Impact'!$2:782)/36,0))</f>
        <v>All Other</v>
      </c>
      <c r="E746" t="str" cm="1">
        <f t="array" ref="E746">INDEX('Rate Change Impact'!D:D, ROUNDUP(ROWS('Rate Change Impact'!$2:782)/36,0))</f>
        <v>CA</v>
      </c>
      <c r="F746" s="107" cm="1">
        <f t="array" ref="F746">INDEX('Rate Change Impact'!E:E, ROUNDUP(ROWS('Rate Change Impact'!$2:782)/36,0))</f>
        <v>45658</v>
      </c>
      <c r="G746" s="81" cm="1">
        <f t="array" ref="G746">INDEX('Rate Change Impact'!F:F, ROUNDUP(ROWS('Rate Change Impact'!$2:782)/36,0))</f>
        <v>264662242</v>
      </c>
      <c r="H746" s="81" cm="1">
        <f t="array" ref="H746">INDEX('Rate Change Impact'!G:G, ROUNDUP(ROWS('Rate Change Impact'!$2:782)/36,0))</f>
        <v>365233893.95999998</v>
      </c>
      <c r="I746" s="81" cm="1">
        <f t="array" ref="I746">INDEX('Rate Change Impact'!H:H, ROUNDUP(ROWS('Rate Change Impact'!$2:782)/36,0))</f>
        <v>100571651.95999998</v>
      </c>
      <c r="J746" s="95" cm="1">
        <f t="array" ref="J746">INDEX('Rate Change Impact'!I:I, ROUNDUP(ROWS('Rate Change Impact'!$2:782)/36,0))</f>
        <v>0.38</v>
      </c>
      <c r="K746" s="93">
        <f t="shared" si="139"/>
        <v>46022</v>
      </c>
      <c r="L746" s="94">
        <f t="shared" ca="1" si="140"/>
        <v>25</v>
      </c>
      <c r="M746" s="93">
        <f t="shared" ca="1" si="141"/>
        <v>46388</v>
      </c>
      <c r="N746">
        <f t="shared" ca="1" si="135"/>
        <v>2027</v>
      </c>
      <c r="O746">
        <f t="shared" ca="1" si="144"/>
        <v>1</v>
      </c>
      <c r="P746" s="74">
        <f t="shared" si="133"/>
        <v>8380970.9966666652</v>
      </c>
      <c r="Q746" s="74">
        <f t="shared" si="134"/>
        <v>4190485.4983333326</v>
      </c>
      <c r="R746">
        <f t="shared" ca="1" si="142"/>
        <v>0</v>
      </c>
      <c r="S746">
        <f t="shared" ca="1" si="136"/>
        <v>0</v>
      </c>
      <c r="T746">
        <f t="shared" ca="1" si="143"/>
        <v>12</v>
      </c>
      <c r="U746" s="73">
        <f t="shared" ca="1" si="137"/>
        <v>0</v>
      </c>
    </row>
    <row r="747" spans="1:21" x14ac:dyDescent="0.25">
      <c r="A747" s="106" t="str">
        <f t="shared" ca="1" si="138"/>
        <v>General_All Other_2027_2</v>
      </c>
      <c r="B747" cm="1">
        <f t="array" ref="B747">INDEX('Rate Change Impact'!A:A, ROUNDUP(ROWS('Rate Change Impact'!$2:783)/36,0))</f>
        <v>21</v>
      </c>
      <c r="C747" t="str" cm="1">
        <f t="array" ref="C747">INDEX('Rate Change Impact'!B:B, ROUNDUP(ROWS('Rate Change Impact'!$2:783)/36,0))</f>
        <v>General</v>
      </c>
      <c r="D747" t="str" cm="1">
        <f t="array" ref="D747">INDEX('Rate Change Impact'!C:C, ROUNDUP(ROWS('Rate Change Impact'!$2:783)/36,0))</f>
        <v>All Other</v>
      </c>
      <c r="E747" t="str" cm="1">
        <f t="array" ref="E747">INDEX('Rate Change Impact'!D:D, ROUNDUP(ROWS('Rate Change Impact'!$2:783)/36,0))</f>
        <v>CA</v>
      </c>
      <c r="F747" s="107" cm="1">
        <f t="array" ref="F747">INDEX('Rate Change Impact'!E:E, ROUNDUP(ROWS('Rate Change Impact'!$2:783)/36,0))</f>
        <v>45658</v>
      </c>
      <c r="G747" s="81" cm="1">
        <f t="array" ref="G747">INDEX('Rate Change Impact'!F:F, ROUNDUP(ROWS('Rate Change Impact'!$2:783)/36,0))</f>
        <v>264662242</v>
      </c>
      <c r="H747" s="81" cm="1">
        <f t="array" ref="H747">INDEX('Rate Change Impact'!G:G, ROUNDUP(ROWS('Rate Change Impact'!$2:783)/36,0))</f>
        <v>365233893.95999998</v>
      </c>
      <c r="I747" s="81" cm="1">
        <f t="array" ref="I747">INDEX('Rate Change Impact'!H:H, ROUNDUP(ROWS('Rate Change Impact'!$2:783)/36,0))</f>
        <v>100571651.95999998</v>
      </c>
      <c r="J747" s="95" cm="1">
        <f t="array" ref="J747">INDEX('Rate Change Impact'!I:I, ROUNDUP(ROWS('Rate Change Impact'!$2:783)/36,0))</f>
        <v>0.38</v>
      </c>
      <c r="K747" s="93">
        <f t="shared" si="139"/>
        <v>46022</v>
      </c>
      <c r="L747" s="94">
        <f t="shared" ca="1" si="140"/>
        <v>26</v>
      </c>
      <c r="M747" s="93">
        <f t="shared" ca="1" si="141"/>
        <v>46419</v>
      </c>
      <c r="N747">
        <f t="shared" ca="1" si="135"/>
        <v>2027</v>
      </c>
      <c r="O747">
        <f t="shared" ca="1" si="144"/>
        <v>2</v>
      </c>
      <c r="P747" s="74">
        <f t="shared" si="133"/>
        <v>8380970.9966666652</v>
      </c>
      <c r="Q747" s="74">
        <f t="shared" si="134"/>
        <v>4190485.4983333326</v>
      </c>
      <c r="R747">
        <f t="shared" ca="1" si="142"/>
        <v>0</v>
      </c>
      <c r="S747">
        <f t="shared" ca="1" si="136"/>
        <v>0</v>
      </c>
      <c r="T747">
        <f t="shared" ca="1" si="143"/>
        <v>12</v>
      </c>
      <c r="U747" s="73">
        <f t="shared" ca="1" si="137"/>
        <v>0</v>
      </c>
    </row>
    <row r="748" spans="1:21" x14ac:dyDescent="0.25">
      <c r="A748" s="106" t="str">
        <f t="shared" ca="1" si="138"/>
        <v>General_All Other_2027_3</v>
      </c>
      <c r="B748" cm="1">
        <f t="array" ref="B748">INDEX('Rate Change Impact'!A:A, ROUNDUP(ROWS('Rate Change Impact'!$2:784)/36,0))</f>
        <v>21</v>
      </c>
      <c r="C748" t="str" cm="1">
        <f t="array" ref="C748">INDEX('Rate Change Impact'!B:B, ROUNDUP(ROWS('Rate Change Impact'!$2:784)/36,0))</f>
        <v>General</v>
      </c>
      <c r="D748" t="str" cm="1">
        <f t="array" ref="D748">INDEX('Rate Change Impact'!C:C, ROUNDUP(ROWS('Rate Change Impact'!$2:784)/36,0))</f>
        <v>All Other</v>
      </c>
      <c r="E748" t="str" cm="1">
        <f t="array" ref="E748">INDEX('Rate Change Impact'!D:D, ROUNDUP(ROWS('Rate Change Impact'!$2:784)/36,0))</f>
        <v>CA</v>
      </c>
      <c r="F748" s="107" cm="1">
        <f t="array" ref="F748">INDEX('Rate Change Impact'!E:E, ROUNDUP(ROWS('Rate Change Impact'!$2:784)/36,0))</f>
        <v>45658</v>
      </c>
      <c r="G748" s="81" cm="1">
        <f t="array" ref="G748">INDEX('Rate Change Impact'!F:F, ROUNDUP(ROWS('Rate Change Impact'!$2:784)/36,0))</f>
        <v>264662242</v>
      </c>
      <c r="H748" s="81" cm="1">
        <f t="array" ref="H748">INDEX('Rate Change Impact'!G:G, ROUNDUP(ROWS('Rate Change Impact'!$2:784)/36,0))</f>
        <v>365233893.95999998</v>
      </c>
      <c r="I748" s="81" cm="1">
        <f t="array" ref="I748">INDEX('Rate Change Impact'!H:H, ROUNDUP(ROWS('Rate Change Impact'!$2:784)/36,0))</f>
        <v>100571651.95999998</v>
      </c>
      <c r="J748" s="95" cm="1">
        <f t="array" ref="J748">INDEX('Rate Change Impact'!I:I, ROUNDUP(ROWS('Rate Change Impact'!$2:784)/36,0))</f>
        <v>0.38</v>
      </c>
      <c r="K748" s="93">
        <f t="shared" si="139"/>
        <v>46022</v>
      </c>
      <c r="L748" s="94">
        <f t="shared" ca="1" si="140"/>
        <v>27</v>
      </c>
      <c r="M748" s="93">
        <f t="shared" ca="1" si="141"/>
        <v>46447</v>
      </c>
      <c r="N748">
        <f t="shared" ca="1" si="135"/>
        <v>2027</v>
      </c>
      <c r="O748">
        <f t="shared" ca="1" si="144"/>
        <v>3</v>
      </c>
      <c r="P748" s="74">
        <f t="shared" si="133"/>
        <v>8380970.9966666652</v>
      </c>
      <c r="Q748" s="74">
        <f t="shared" si="134"/>
        <v>4190485.4983333326</v>
      </c>
      <c r="R748">
        <f t="shared" ca="1" si="142"/>
        <v>0</v>
      </c>
      <c r="S748">
        <f t="shared" ca="1" si="136"/>
        <v>0</v>
      </c>
      <c r="T748">
        <f t="shared" ca="1" si="143"/>
        <v>12</v>
      </c>
      <c r="U748" s="73">
        <f t="shared" ca="1" si="137"/>
        <v>0</v>
      </c>
    </row>
    <row r="749" spans="1:21" x14ac:dyDescent="0.25">
      <c r="A749" s="106" t="str">
        <f t="shared" ca="1" si="138"/>
        <v>General_All Other_2027_4</v>
      </c>
      <c r="B749" cm="1">
        <f t="array" ref="B749">INDEX('Rate Change Impact'!A:A, ROUNDUP(ROWS('Rate Change Impact'!$2:785)/36,0))</f>
        <v>21</v>
      </c>
      <c r="C749" t="str" cm="1">
        <f t="array" ref="C749">INDEX('Rate Change Impact'!B:B, ROUNDUP(ROWS('Rate Change Impact'!$2:785)/36,0))</f>
        <v>General</v>
      </c>
      <c r="D749" t="str" cm="1">
        <f t="array" ref="D749">INDEX('Rate Change Impact'!C:C, ROUNDUP(ROWS('Rate Change Impact'!$2:785)/36,0))</f>
        <v>All Other</v>
      </c>
      <c r="E749" t="str" cm="1">
        <f t="array" ref="E749">INDEX('Rate Change Impact'!D:D, ROUNDUP(ROWS('Rate Change Impact'!$2:785)/36,0))</f>
        <v>CA</v>
      </c>
      <c r="F749" s="107" cm="1">
        <f t="array" ref="F749">INDEX('Rate Change Impact'!E:E, ROUNDUP(ROWS('Rate Change Impact'!$2:785)/36,0))</f>
        <v>45658</v>
      </c>
      <c r="G749" s="81" cm="1">
        <f t="array" ref="G749">INDEX('Rate Change Impact'!F:F, ROUNDUP(ROWS('Rate Change Impact'!$2:785)/36,0))</f>
        <v>264662242</v>
      </c>
      <c r="H749" s="81" cm="1">
        <f t="array" ref="H749">INDEX('Rate Change Impact'!G:G, ROUNDUP(ROWS('Rate Change Impact'!$2:785)/36,0))</f>
        <v>365233893.95999998</v>
      </c>
      <c r="I749" s="81" cm="1">
        <f t="array" ref="I749">INDEX('Rate Change Impact'!H:H, ROUNDUP(ROWS('Rate Change Impact'!$2:785)/36,0))</f>
        <v>100571651.95999998</v>
      </c>
      <c r="J749" s="95" cm="1">
        <f t="array" ref="J749">INDEX('Rate Change Impact'!I:I, ROUNDUP(ROWS('Rate Change Impact'!$2:785)/36,0))</f>
        <v>0.38</v>
      </c>
      <c r="K749" s="93">
        <f t="shared" si="139"/>
        <v>46022</v>
      </c>
      <c r="L749" s="94">
        <f t="shared" ca="1" si="140"/>
        <v>28</v>
      </c>
      <c r="M749" s="93">
        <f t="shared" ca="1" si="141"/>
        <v>46478</v>
      </c>
      <c r="N749">
        <f t="shared" ca="1" si="135"/>
        <v>2027</v>
      </c>
      <c r="O749">
        <f t="shared" ca="1" si="144"/>
        <v>4</v>
      </c>
      <c r="P749" s="74">
        <f t="shared" si="133"/>
        <v>8380970.9966666652</v>
      </c>
      <c r="Q749" s="74">
        <f t="shared" si="134"/>
        <v>4190485.4983333326</v>
      </c>
      <c r="R749">
        <f t="shared" ca="1" si="142"/>
        <v>0</v>
      </c>
      <c r="S749">
        <f t="shared" ca="1" si="136"/>
        <v>0</v>
      </c>
      <c r="T749">
        <f t="shared" ca="1" si="143"/>
        <v>12</v>
      </c>
      <c r="U749" s="73">
        <f t="shared" ca="1" si="137"/>
        <v>0</v>
      </c>
    </row>
    <row r="750" spans="1:21" x14ac:dyDescent="0.25">
      <c r="A750" s="106" t="str">
        <f t="shared" ca="1" si="138"/>
        <v>General_All Other_2027_5</v>
      </c>
      <c r="B750" cm="1">
        <f t="array" ref="B750">INDEX('Rate Change Impact'!A:A, ROUNDUP(ROWS('Rate Change Impact'!$2:786)/36,0))</f>
        <v>21</v>
      </c>
      <c r="C750" t="str" cm="1">
        <f t="array" ref="C750">INDEX('Rate Change Impact'!B:B, ROUNDUP(ROWS('Rate Change Impact'!$2:786)/36,0))</f>
        <v>General</v>
      </c>
      <c r="D750" t="str" cm="1">
        <f t="array" ref="D750">INDEX('Rate Change Impact'!C:C, ROUNDUP(ROWS('Rate Change Impact'!$2:786)/36,0))</f>
        <v>All Other</v>
      </c>
      <c r="E750" t="str" cm="1">
        <f t="array" ref="E750">INDEX('Rate Change Impact'!D:D, ROUNDUP(ROWS('Rate Change Impact'!$2:786)/36,0))</f>
        <v>CA</v>
      </c>
      <c r="F750" s="107" cm="1">
        <f t="array" ref="F750">INDEX('Rate Change Impact'!E:E, ROUNDUP(ROWS('Rate Change Impact'!$2:786)/36,0))</f>
        <v>45658</v>
      </c>
      <c r="G750" s="81" cm="1">
        <f t="array" ref="G750">INDEX('Rate Change Impact'!F:F, ROUNDUP(ROWS('Rate Change Impact'!$2:786)/36,0))</f>
        <v>264662242</v>
      </c>
      <c r="H750" s="81" cm="1">
        <f t="array" ref="H750">INDEX('Rate Change Impact'!G:G, ROUNDUP(ROWS('Rate Change Impact'!$2:786)/36,0))</f>
        <v>365233893.95999998</v>
      </c>
      <c r="I750" s="81" cm="1">
        <f t="array" ref="I750">INDEX('Rate Change Impact'!H:H, ROUNDUP(ROWS('Rate Change Impact'!$2:786)/36,0))</f>
        <v>100571651.95999998</v>
      </c>
      <c r="J750" s="95" cm="1">
        <f t="array" ref="J750">INDEX('Rate Change Impact'!I:I, ROUNDUP(ROWS('Rate Change Impact'!$2:786)/36,0))</f>
        <v>0.38</v>
      </c>
      <c r="K750" s="93">
        <f t="shared" si="139"/>
        <v>46022</v>
      </c>
      <c r="L750" s="94">
        <f t="shared" ca="1" si="140"/>
        <v>29</v>
      </c>
      <c r="M750" s="93">
        <f t="shared" ca="1" si="141"/>
        <v>46508</v>
      </c>
      <c r="N750">
        <f t="shared" ca="1" si="135"/>
        <v>2027</v>
      </c>
      <c r="O750">
        <f t="shared" ca="1" si="144"/>
        <v>5</v>
      </c>
      <c r="P750" s="74">
        <f t="shared" si="133"/>
        <v>8380970.9966666652</v>
      </c>
      <c r="Q750" s="74">
        <f t="shared" si="134"/>
        <v>4190485.4983333326</v>
      </c>
      <c r="R750">
        <f t="shared" ca="1" si="142"/>
        <v>0</v>
      </c>
      <c r="S750">
        <f t="shared" ca="1" si="136"/>
        <v>0</v>
      </c>
      <c r="T750">
        <f t="shared" ca="1" si="143"/>
        <v>12</v>
      </c>
      <c r="U750" s="73">
        <f t="shared" ca="1" si="137"/>
        <v>0</v>
      </c>
    </row>
    <row r="751" spans="1:21" x14ac:dyDescent="0.25">
      <c r="A751" s="106" t="str">
        <f t="shared" ca="1" si="138"/>
        <v>General_All Other_2027_6</v>
      </c>
      <c r="B751" cm="1">
        <f t="array" ref="B751">INDEX('Rate Change Impact'!A:A, ROUNDUP(ROWS('Rate Change Impact'!$2:787)/36,0))</f>
        <v>21</v>
      </c>
      <c r="C751" t="str" cm="1">
        <f t="array" ref="C751">INDEX('Rate Change Impact'!B:B, ROUNDUP(ROWS('Rate Change Impact'!$2:787)/36,0))</f>
        <v>General</v>
      </c>
      <c r="D751" t="str" cm="1">
        <f t="array" ref="D751">INDEX('Rate Change Impact'!C:C, ROUNDUP(ROWS('Rate Change Impact'!$2:787)/36,0))</f>
        <v>All Other</v>
      </c>
      <c r="E751" t="str" cm="1">
        <f t="array" ref="E751">INDEX('Rate Change Impact'!D:D, ROUNDUP(ROWS('Rate Change Impact'!$2:787)/36,0))</f>
        <v>CA</v>
      </c>
      <c r="F751" s="107" cm="1">
        <f t="array" ref="F751">INDEX('Rate Change Impact'!E:E, ROUNDUP(ROWS('Rate Change Impact'!$2:787)/36,0))</f>
        <v>45658</v>
      </c>
      <c r="G751" s="81" cm="1">
        <f t="array" ref="G751">INDEX('Rate Change Impact'!F:F, ROUNDUP(ROWS('Rate Change Impact'!$2:787)/36,0))</f>
        <v>264662242</v>
      </c>
      <c r="H751" s="81" cm="1">
        <f t="array" ref="H751">INDEX('Rate Change Impact'!G:G, ROUNDUP(ROWS('Rate Change Impact'!$2:787)/36,0))</f>
        <v>365233893.95999998</v>
      </c>
      <c r="I751" s="81" cm="1">
        <f t="array" ref="I751">INDEX('Rate Change Impact'!H:H, ROUNDUP(ROWS('Rate Change Impact'!$2:787)/36,0))</f>
        <v>100571651.95999998</v>
      </c>
      <c r="J751" s="95" cm="1">
        <f t="array" ref="J751">INDEX('Rate Change Impact'!I:I, ROUNDUP(ROWS('Rate Change Impact'!$2:787)/36,0))</f>
        <v>0.38</v>
      </c>
      <c r="K751" s="93">
        <f t="shared" si="139"/>
        <v>46022</v>
      </c>
      <c r="L751" s="94">
        <f t="shared" ca="1" si="140"/>
        <v>30</v>
      </c>
      <c r="M751" s="93">
        <f t="shared" ca="1" si="141"/>
        <v>46539</v>
      </c>
      <c r="N751">
        <f t="shared" ca="1" si="135"/>
        <v>2027</v>
      </c>
      <c r="O751">
        <f t="shared" ca="1" si="144"/>
        <v>6</v>
      </c>
      <c r="P751" s="74">
        <f t="shared" si="133"/>
        <v>8380970.9966666652</v>
      </c>
      <c r="Q751" s="74">
        <f t="shared" si="134"/>
        <v>4190485.4983333326</v>
      </c>
      <c r="R751">
        <f t="shared" ca="1" si="142"/>
        <v>0</v>
      </c>
      <c r="S751">
        <f t="shared" ca="1" si="136"/>
        <v>0</v>
      </c>
      <c r="T751">
        <f t="shared" ca="1" si="143"/>
        <v>12</v>
      </c>
      <c r="U751" s="73">
        <f t="shared" ca="1" si="137"/>
        <v>0</v>
      </c>
    </row>
    <row r="752" spans="1:21" x14ac:dyDescent="0.25">
      <c r="A752" s="106" t="str">
        <f t="shared" ca="1" si="138"/>
        <v>General_All Other_2027_7</v>
      </c>
      <c r="B752" cm="1">
        <f t="array" ref="B752">INDEX('Rate Change Impact'!A:A, ROUNDUP(ROWS('Rate Change Impact'!$2:788)/36,0))</f>
        <v>21</v>
      </c>
      <c r="C752" t="str" cm="1">
        <f t="array" ref="C752">INDEX('Rate Change Impact'!B:B, ROUNDUP(ROWS('Rate Change Impact'!$2:788)/36,0))</f>
        <v>General</v>
      </c>
      <c r="D752" t="str" cm="1">
        <f t="array" ref="D752">INDEX('Rate Change Impact'!C:C, ROUNDUP(ROWS('Rate Change Impact'!$2:788)/36,0))</f>
        <v>All Other</v>
      </c>
      <c r="E752" t="str" cm="1">
        <f t="array" ref="E752">INDEX('Rate Change Impact'!D:D, ROUNDUP(ROWS('Rate Change Impact'!$2:788)/36,0))</f>
        <v>CA</v>
      </c>
      <c r="F752" s="107" cm="1">
        <f t="array" ref="F752">INDEX('Rate Change Impact'!E:E, ROUNDUP(ROWS('Rate Change Impact'!$2:788)/36,0))</f>
        <v>45658</v>
      </c>
      <c r="G752" s="81" cm="1">
        <f t="array" ref="G752">INDEX('Rate Change Impact'!F:F, ROUNDUP(ROWS('Rate Change Impact'!$2:788)/36,0))</f>
        <v>264662242</v>
      </c>
      <c r="H752" s="81" cm="1">
        <f t="array" ref="H752">INDEX('Rate Change Impact'!G:G, ROUNDUP(ROWS('Rate Change Impact'!$2:788)/36,0))</f>
        <v>365233893.95999998</v>
      </c>
      <c r="I752" s="81" cm="1">
        <f t="array" ref="I752">INDEX('Rate Change Impact'!H:H, ROUNDUP(ROWS('Rate Change Impact'!$2:788)/36,0))</f>
        <v>100571651.95999998</v>
      </c>
      <c r="J752" s="95" cm="1">
        <f t="array" ref="J752">INDEX('Rate Change Impact'!I:I, ROUNDUP(ROWS('Rate Change Impact'!$2:788)/36,0))</f>
        <v>0.38</v>
      </c>
      <c r="K752" s="93">
        <f t="shared" si="139"/>
        <v>46022</v>
      </c>
      <c r="L752" s="94">
        <f t="shared" ca="1" si="140"/>
        <v>31</v>
      </c>
      <c r="M752" s="93">
        <f t="shared" ca="1" si="141"/>
        <v>46569</v>
      </c>
      <c r="N752">
        <f t="shared" ca="1" si="135"/>
        <v>2027</v>
      </c>
      <c r="O752">
        <f t="shared" ca="1" si="144"/>
        <v>7</v>
      </c>
      <c r="P752" s="74">
        <f t="shared" si="133"/>
        <v>8380970.9966666652</v>
      </c>
      <c r="Q752" s="74">
        <f t="shared" si="134"/>
        <v>4190485.4983333326</v>
      </c>
      <c r="R752">
        <f t="shared" ca="1" si="142"/>
        <v>0</v>
      </c>
      <c r="S752">
        <f t="shared" ca="1" si="136"/>
        <v>0</v>
      </c>
      <c r="T752">
        <f t="shared" ca="1" si="143"/>
        <v>12</v>
      </c>
      <c r="U752" s="73">
        <f t="shared" ca="1" si="137"/>
        <v>0</v>
      </c>
    </row>
    <row r="753" spans="1:21" x14ac:dyDescent="0.25">
      <c r="A753" s="106" t="str">
        <f t="shared" ca="1" si="138"/>
        <v>General_All Other_2027_8</v>
      </c>
      <c r="B753" cm="1">
        <f t="array" ref="B753">INDEX('Rate Change Impact'!A:A, ROUNDUP(ROWS('Rate Change Impact'!$2:789)/36,0))</f>
        <v>21</v>
      </c>
      <c r="C753" t="str" cm="1">
        <f t="array" ref="C753">INDEX('Rate Change Impact'!B:B, ROUNDUP(ROWS('Rate Change Impact'!$2:789)/36,0))</f>
        <v>General</v>
      </c>
      <c r="D753" t="str" cm="1">
        <f t="array" ref="D753">INDEX('Rate Change Impact'!C:C, ROUNDUP(ROWS('Rate Change Impact'!$2:789)/36,0))</f>
        <v>All Other</v>
      </c>
      <c r="E753" t="str" cm="1">
        <f t="array" ref="E753">INDEX('Rate Change Impact'!D:D, ROUNDUP(ROWS('Rate Change Impact'!$2:789)/36,0))</f>
        <v>CA</v>
      </c>
      <c r="F753" s="107" cm="1">
        <f t="array" ref="F753">INDEX('Rate Change Impact'!E:E, ROUNDUP(ROWS('Rate Change Impact'!$2:789)/36,0))</f>
        <v>45658</v>
      </c>
      <c r="G753" s="81" cm="1">
        <f t="array" ref="G753">INDEX('Rate Change Impact'!F:F, ROUNDUP(ROWS('Rate Change Impact'!$2:789)/36,0))</f>
        <v>264662242</v>
      </c>
      <c r="H753" s="81" cm="1">
        <f t="array" ref="H753">INDEX('Rate Change Impact'!G:G, ROUNDUP(ROWS('Rate Change Impact'!$2:789)/36,0))</f>
        <v>365233893.95999998</v>
      </c>
      <c r="I753" s="81" cm="1">
        <f t="array" ref="I753">INDEX('Rate Change Impact'!H:H, ROUNDUP(ROWS('Rate Change Impact'!$2:789)/36,0))</f>
        <v>100571651.95999998</v>
      </c>
      <c r="J753" s="95" cm="1">
        <f t="array" ref="J753">INDEX('Rate Change Impact'!I:I, ROUNDUP(ROWS('Rate Change Impact'!$2:789)/36,0))</f>
        <v>0.38</v>
      </c>
      <c r="K753" s="93">
        <f t="shared" si="139"/>
        <v>46022</v>
      </c>
      <c r="L753" s="94">
        <f t="shared" ca="1" si="140"/>
        <v>32</v>
      </c>
      <c r="M753" s="93">
        <f t="shared" ca="1" si="141"/>
        <v>46600</v>
      </c>
      <c r="N753">
        <f t="shared" ca="1" si="135"/>
        <v>2027</v>
      </c>
      <c r="O753">
        <f t="shared" ca="1" si="144"/>
        <v>8</v>
      </c>
      <c r="P753" s="74">
        <f t="shared" si="133"/>
        <v>8380970.9966666652</v>
      </c>
      <c r="Q753" s="74">
        <f t="shared" si="134"/>
        <v>4190485.4983333326</v>
      </c>
      <c r="R753">
        <f t="shared" ca="1" si="142"/>
        <v>0</v>
      </c>
      <c r="S753">
        <f t="shared" ca="1" si="136"/>
        <v>0</v>
      </c>
      <c r="T753">
        <f t="shared" ca="1" si="143"/>
        <v>12</v>
      </c>
      <c r="U753" s="73">
        <f t="shared" ca="1" si="137"/>
        <v>0</v>
      </c>
    </row>
    <row r="754" spans="1:21" x14ac:dyDescent="0.25">
      <c r="A754" s="106" t="str">
        <f t="shared" ca="1" si="138"/>
        <v>General_All Other_2027_9</v>
      </c>
      <c r="B754" cm="1">
        <f t="array" ref="B754">INDEX('Rate Change Impact'!A:A, ROUNDUP(ROWS('Rate Change Impact'!$2:790)/36,0))</f>
        <v>21</v>
      </c>
      <c r="C754" t="str" cm="1">
        <f t="array" ref="C754">INDEX('Rate Change Impact'!B:B, ROUNDUP(ROWS('Rate Change Impact'!$2:790)/36,0))</f>
        <v>General</v>
      </c>
      <c r="D754" t="str" cm="1">
        <f t="array" ref="D754">INDEX('Rate Change Impact'!C:C, ROUNDUP(ROWS('Rate Change Impact'!$2:790)/36,0))</f>
        <v>All Other</v>
      </c>
      <c r="E754" t="str" cm="1">
        <f t="array" ref="E754">INDEX('Rate Change Impact'!D:D, ROUNDUP(ROWS('Rate Change Impact'!$2:790)/36,0))</f>
        <v>CA</v>
      </c>
      <c r="F754" s="107" cm="1">
        <f t="array" ref="F754">INDEX('Rate Change Impact'!E:E, ROUNDUP(ROWS('Rate Change Impact'!$2:790)/36,0))</f>
        <v>45658</v>
      </c>
      <c r="G754" s="81" cm="1">
        <f t="array" ref="G754">INDEX('Rate Change Impact'!F:F, ROUNDUP(ROWS('Rate Change Impact'!$2:790)/36,0))</f>
        <v>264662242</v>
      </c>
      <c r="H754" s="81" cm="1">
        <f t="array" ref="H754">INDEX('Rate Change Impact'!G:G, ROUNDUP(ROWS('Rate Change Impact'!$2:790)/36,0))</f>
        <v>365233893.95999998</v>
      </c>
      <c r="I754" s="81" cm="1">
        <f t="array" ref="I754">INDEX('Rate Change Impact'!H:H, ROUNDUP(ROWS('Rate Change Impact'!$2:790)/36,0))</f>
        <v>100571651.95999998</v>
      </c>
      <c r="J754" s="95" cm="1">
        <f t="array" ref="J754">INDEX('Rate Change Impact'!I:I, ROUNDUP(ROWS('Rate Change Impact'!$2:790)/36,0))</f>
        <v>0.38</v>
      </c>
      <c r="K754" s="93">
        <f t="shared" si="139"/>
        <v>46022</v>
      </c>
      <c r="L754" s="94">
        <f t="shared" ca="1" si="140"/>
        <v>33</v>
      </c>
      <c r="M754" s="93">
        <f t="shared" ca="1" si="141"/>
        <v>46631</v>
      </c>
      <c r="N754">
        <f t="shared" ca="1" si="135"/>
        <v>2027</v>
      </c>
      <c r="O754">
        <f t="shared" ca="1" si="144"/>
        <v>9</v>
      </c>
      <c r="P754" s="74">
        <f t="shared" si="133"/>
        <v>8380970.9966666652</v>
      </c>
      <c r="Q754" s="74">
        <f t="shared" si="134"/>
        <v>4190485.4983333326</v>
      </c>
      <c r="R754">
        <f t="shared" ca="1" si="142"/>
        <v>0</v>
      </c>
      <c r="S754">
        <f t="shared" ca="1" si="136"/>
        <v>0</v>
      </c>
      <c r="T754">
        <f t="shared" ca="1" si="143"/>
        <v>12</v>
      </c>
      <c r="U754" s="73">
        <f t="shared" ca="1" si="137"/>
        <v>0</v>
      </c>
    </row>
    <row r="755" spans="1:21" x14ac:dyDescent="0.25">
      <c r="A755" s="106" t="str">
        <f t="shared" ca="1" si="138"/>
        <v>General_All Other_2027_10</v>
      </c>
      <c r="B755" cm="1">
        <f t="array" ref="B755">INDEX('Rate Change Impact'!A:A, ROUNDUP(ROWS('Rate Change Impact'!$2:791)/36,0))</f>
        <v>21</v>
      </c>
      <c r="C755" t="str" cm="1">
        <f t="array" ref="C755">INDEX('Rate Change Impact'!B:B, ROUNDUP(ROWS('Rate Change Impact'!$2:791)/36,0))</f>
        <v>General</v>
      </c>
      <c r="D755" t="str" cm="1">
        <f t="array" ref="D755">INDEX('Rate Change Impact'!C:C, ROUNDUP(ROWS('Rate Change Impact'!$2:791)/36,0))</f>
        <v>All Other</v>
      </c>
      <c r="E755" t="str" cm="1">
        <f t="array" ref="E755">INDEX('Rate Change Impact'!D:D, ROUNDUP(ROWS('Rate Change Impact'!$2:791)/36,0))</f>
        <v>CA</v>
      </c>
      <c r="F755" s="107" cm="1">
        <f t="array" ref="F755">INDEX('Rate Change Impact'!E:E, ROUNDUP(ROWS('Rate Change Impact'!$2:791)/36,0))</f>
        <v>45658</v>
      </c>
      <c r="G755" s="81" cm="1">
        <f t="array" ref="G755">INDEX('Rate Change Impact'!F:F, ROUNDUP(ROWS('Rate Change Impact'!$2:791)/36,0))</f>
        <v>264662242</v>
      </c>
      <c r="H755" s="81" cm="1">
        <f t="array" ref="H755">INDEX('Rate Change Impact'!G:G, ROUNDUP(ROWS('Rate Change Impact'!$2:791)/36,0))</f>
        <v>365233893.95999998</v>
      </c>
      <c r="I755" s="81" cm="1">
        <f t="array" ref="I755">INDEX('Rate Change Impact'!H:H, ROUNDUP(ROWS('Rate Change Impact'!$2:791)/36,0))</f>
        <v>100571651.95999998</v>
      </c>
      <c r="J755" s="95" cm="1">
        <f t="array" ref="J755">INDEX('Rate Change Impact'!I:I, ROUNDUP(ROWS('Rate Change Impact'!$2:791)/36,0))</f>
        <v>0.38</v>
      </c>
      <c r="K755" s="93">
        <f t="shared" si="139"/>
        <v>46022</v>
      </c>
      <c r="L755" s="94">
        <f t="shared" ca="1" si="140"/>
        <v>34</v>
      </c>
      <c r="M755" s="93">
        <f t="shared" ca="1" si="141"/>
        <v>46661</v>
      </c>
      <c r="N755">
        <f t="shared" ca="1" si="135"/>
        <v>2027</v>
      </c>
      <c r="O755">
        <f t="shared" ca="1" si="144"/>
        <v>10</v>
      </c>
      <c r="P755" s="74">
        <f t="shared" si="133"/>
        <v>8380970.9966666652</v>
      </c>
      <c r="Q755" s="74">
        <f t="shared" si="134"/>
        <v>4190485.4983333326</v>
      </c>
      <c r="R755">
        <f t="shared" ca="1" si="142"/>
        <v>0</v>
      </c>
      <c r="S755">
        <f t="shared" ca="1" si="136"/>
        <v>0</v>
      </c>
      <c r="T755">
        <f t="shared" ca="1" si="143"/>
        <v>12</v>
      </c>
      <c r="U755" s="73">
        <f t="shared" ca="1" si="137"/>
        <v>0</v>
      </c>
    </row>
    <row r="756" spans="1:21" x14ac:dyDescent="0.25">
      <c r="A756" s="106" t="str">
        <f t="shared" ca="1" si="138"/>
        <v>General_All Other_2027_11</v>
      </c>
      <c r="B756" cm="1">
        <f t="array" ref="B756">INDEX('Rate Change Impact'!A:A, ROUNDUP(ROWS('Rate Change Impact'!$2:792)/36,0))</f>
        <v>21</v>
      </c>
      <c r="C756" t="str" cm="1">
        <f t="array" ref="C756">INDEX('Rate Change Impact'!B:B, ROUNDUP(ROWS('Rate Change Impact'!$2:792)/36,0))</f>
        <v>General</v>
      </c>
      <c r="D756" t="str" cm="1">
        <f t="array" ref="D756">INDEX('Rate Change Impact'!C:C, ROUNDUP(ROWS('Rate Change Impact'!$2:792)/36,0))</f>
        <v>All Other</v>
      </c>
      <c r="E756" t="str" cm="1">
        <f t="array" ref="E756">INDEX('Rate Change Impact'!D:D, ROUNDUP(ROWS('Rate Change Impact'!$2:792)/36,0))</f>
        <v>CA</v>
      </c>
      <c r="F756" s="107" cm="1">
        <f t="array" ref="F756">INDEX('Rate Change Impact'!E:E, ROUNDUP(ROWS('Rate Change Impact'!$2:792)/36,0))</f>
        <v>45658</v>
      </c>
      <c r="G756" s="81" cm="1">
        <f t="array" ref="G756">INDEX('Rate Change Impact'!F:F, ROUNDUP(ROWS('Rate Change Impact'!$2:792)/36,0))</f>
        <v>264662242</v>
      </c>
      <c r="H756" s="81" cm="1">
        <f t="array" ref="H756">INDEX('Rate Change Impact'!G:G, ROUNDUP(ROWS('Rate Change Impact'!$2:792)/36,0))</f>
        <v>365233893.95999998</v>
      </c>
      <c r="I756" s="81" cm="1">
        <f t="array" ref="I756">INDEX('Rate Change Impact'!H:H, ROUNDUP(ROWS('Rate Change Impact'!$2:792)/36,0))</f>
        <v>100571651.95999998</v>
      </c>
      <c r="J756" s="95" cm="1">
        <f t="array" ref="J756">INDEX('Rate Change Impact'!I:I, ROUNDUP(ROWS('Rate Change Impact'!$2:792)/36,0))</f>
        <v>0.38</v>
      </c>
      <c r="K756" s="93">
        <f t="shared" si="139"/>
        <v>46022</v>
      </c>
      <c r="L756" s="94">
        <f t="shared" ca="1" si="140"/>
        <v>35</v>
      </c>
      <c r="M756" s="93">
        <f t="shared" ca="1" si="141"/>
        <v>46692</v>
      </c>
      <c r="N756">
        <f t="shared" ca="1" si="135"/>
        <v>2027</v>
      </c>
      <c r="O756">
        <f t="shared" ca="1" si="144"/>
        <v>11</v>
      </c>
      <c r="P756" s="74">
        <f t="shared" si="133"/>
        <v>8380970.9966666652</v>
      </c>
      <c r="Q756" s="74">
        <f t="shared" si="134"/>
        <v>4190485.4983333326</v>
      </c>
      <c r="R756">
        <f t="shared" ca="1" si="142"/>
        <v>0</v>
      </c>
      <c r="S756">
        <f t="shared" ca="1" si="136"/>
        <v>0</v>
      </c>
      <c r="T756">
        <f t="shared" ca="1" si="143"/>
        <v>12</v>
      </c>
      <c r="U756" s="73">
        <f t="shared" ca="1" si="137"/>
        <v>0</v>
      </c>
    </row>
    <row r="757" spans="1:21" x14ac:dyDescent="0.25">
      <c r="A757" s="106" t="str">
        <f t="shared" ca="1" si="138"/>
        <v>General_All Other_2027_12</v>
      </c>
      <c r="B757" cm="1">
        <f t="array" ref="B757">INDEX('Rate Change Impact'!A:A, ROUNDUP(ROWS('Rate Change Impact'!$2:793)/36,0))</f>
        <v>21</v>
      </c>
      <c r="C757" t="str" cm="1">
        <f t="array" ref="C757">INDEX('Rate Change Impact'!B:B, ROUNDUP(ROWS('Rate Change Impact'!$2:793)/36,0))</f>
        <v>General</v>
      </c>
      <c r="D757" t="str" cm="1">
        <f t="array" ref="D757">INDEX('Rate Change Impact'!C:C, ROUNDUP(ROWS('Rate Change Impact'!$2:793)/36,0))</f>
        <v>All Other</v>
      </c>
      <c r="E757" t="str" cm="1">
        <f t="array" ref="E757">INDEX('Rate Change Impact'!D:D, ROUNDUP(ROWS('Rate Change Impact'!$2:793)/36,0))</f>
        <v>CA</v>
      </c>
      <c r="F757" s="107" cm="1">
        <f t="array" ref="F757">INDEX('Rate Change Impact'!E:E, ROUNDUP(ROWS('Rate Change Impact'!$2:793)/36,0))</f>
        <v>45658</v>
      </c>
      <c r="G757" s="81" cm="1">
        <f t="array" ref="G757">INDEX('Rate Change Impact'!F:F, ROUNDUP(ROWS('Rate Change Impact'!$2:793)/36,0))</f>
        <v>264662242</v>
      </c>
      <c r="H757" s="81" cm="1">
        <f t="array" ref="H757">INDEX('Rate Change Impact'!G:G, ROUNDUP(ROWS('Rate Change Impact'!$2:793)/36,0))</f>
        <v>365233893.95999998</v>
      </c>
      <c r="I757" s="81" cm="1">
        <f t="array" ref="I757">INDEX('Rate Change Impact'!H:H, ROUNDUP(ROWS('Rate Change Impact'!$2:793)/36,0))</f>
        <v>100571651.95999998</v>
      </c>
      <c r="J757" s="95" cm="1">
        <f t="array" ref="J757">INDEX('Rate Change Impact'!I:I, ROUNDUP(ROWS('Rate Change Impact'!$2:793)/36,0))</f>
        <v>0.38</v>
      </c>
      <c r="K757" s="93">
        <f t="shared" si="139"/>
        <v>46022</v>
      </c>
      <c r="L757" s="94">
        <f t="shared" ca="1" si="140"/>
        <v>36</v>
      </c>
      <c r="M757" s="93">
        <f t="shared" ca="1" si="141"/>
        <v>46722</v>
      </c>
      <c r="N757">
        <f t="shared" ca="1" si="135"/>
        <v>2027</v>
      </c>
      <c r="O757">
        <f t="shared" ca="1" si="144"/>
        <v>12</v>
      </c>
      <c r="P757" s="74">
        <f t="shared" si="133"/>
        <v>8380970.9966666652</v>
      </c>
      <c r="Q757" s="74">
        <f t="shared" si="134"/>
        <v>4190485.4983333326</v>
      </c>
      <c r="R757">
        <f t="shared" ca="1" si="142"/>
        <v>0</v>
      </c>
      <c r="S757">
        <f t="shared" ca="1" si="136"/>
        <v>0</v>
      </c>
      <c r="T757">
        <f t="shared" ca="1" si="143"/>
        <v>12</v>
      </c>
      <c r="U757" s="73">
        <f t="shared" ca="1" si="137"/>
        <v>0</v>
      </c>
    </row>
    <row r="758" spans="1:21" x14ac:dyDescent="0.25">
      <c r="A758" s="106" t="str">
        <f t="shared" ca="1" si="138"/>
        <v>General_All Other_2025_1</v>
      </c>
      <c r="B758" cm="1">
        <f t="array" ref="B758">INDEX('Rate Change Impact'!A:A, ROUNDUP(ROWS('Rate Change Impact'!$2:794)/36,0))</f>
        <v>22</v>
      </c>
      <c r="C758" t="str" cm="1">
        <f t="array" ref="C758">INDEX('Rate Change Impact'!B:B, ROUNDUP(ROWS('Rate Change Impact'!$2:794)/36,0))</f>
        <v>General</v>
      </c>
      <c r="D758" t="str" cm="1">
        <f t="array" ref="D758">INDEX('Rate Change Impact'!C:C, ROUNDUP(ROWS('Rate Change Impact'!$2:794)/36,0))</f>
        <v>All Other</v>
      </c>
      <c r="E758" t="str" cm="1">
        <f t="array" ref="E758">INDEX('Rate Change Impact'!D:D, ROUNDUP(ROWS('Rate Change Impact'!$2:794)/36,0))</f>
        <v>CA</v>
      </c>
      <c r="F758" s="107" cm="1">
        <f t="array" ref="F758">INDEX('Rate Change Impact'!E:E, ROUNDUP(ROWS('Rate Change Impact'!$2:794)/36,0))</f>
        <v>45658</v>
      </c>
      <c r="G758" s="81" cm="1">
        <f t="array" ref="G758">INDEX('Rate Change Impact'!F:F, ROUNDUP(ROWS('Rate Change Impact'!$2:794)/36,0))</f>
        <v>72291913</v>
      </c>
      <c r="H758" s="81" cm="1">
        <f t="array" ref="H758">INDEX('Rate Change Impact'!G:G, ROUNDUP(ROWS('Rate Change Impact'!$2:794)/36,0))</f>
        <v>112052465.15000001</v>
      </c>
      <c r="I758" s="81" cm="1">
        <f t="array" ref="I758">INDEX('Rate Change Impact'!H:H, ROUNDUP(ROWS('Rate Change Impact'!$2:794)/36,0))</f>
        <v>39760552.150000006</v>
      </c>
      <c r="J758" s="95" cm="1">
        <f t="array" ref="J758">INDEX('Rate Change Impact'!I:I, ROUNDUP(ROWS('Rate Change Impact'!$2:794)/36,0))</f>
        <v>0.55000000000000004</v>
      </c>
      <c r="K758" s="93">
        <f t="shared" si="139"/>
        <v>46022</v>
      </c>
      <c r="L758" s="94">
        <f t="shared" ca="1" si="140"/>
        <v>1</v>
      </c>
      <c r="M758" s="93">
        <f t="shared" ca="1" si="141"/>
        <v>45658</v>
      </c>
      <c r="N758">
        <f t="shared" ca="1" si="135"/>
        <v>2025</v>
      </c>
      <c r="O758">
        <f t="shared" ca="1" si="144"/>
        <v>1</v>
      </c>
      <c r="P758" s="74">
        <f t="shared" si="133"/>
        <v>3313379.3458333337</v>
      </c>
      <c r="Q758" s="74">
        <f t="shared" si="134"/>
        <v>1656689.6729166668</v>
      </c>
      <c r="R758">
        <f t="shared" ca="1" si="142"/>
        <v>1</v>
      </c>
      <c r="S758">
        <f t="shared" ca="1" si="136"/>
        <v>1</v>
      </c>
      <c r="T758">
        <f t="shared" ca="1" si="143"/>
        <v>12</v>
      </c>
      <c r="U758" s="73">
        <f t="shared" ca="1" si="137"/>
        <v>3313379.3458333337</v>
      </c>
    </row>
    <row r="759" spans="1:21" x14ac:dyDescent="0.25">
      <c r="A759" s="106" t="str">
        <f t="shared" ca="1" si="138"/>
        <v>General_All Other_2025_2</v>
      </c>
      <c r="B759" cm="1">
        <f t="array" ref="B759">INDEX('Rate Change Impact'!A:A, ROUNDUP(ROWS('Rate Change Impact'!$2:795)/36,0))</f>
        <v>22</v>
      </c>
      <c r="C759" t="str" cm="1">
        <f t="array" ref="C759">INDEX('Rate Change Impact'!B:B, ROUNDUP(ROWS('Rate Change Impact'!$2:795)/36,0))</f>
        <v>General</v>
      </c>
      <c r="D759" t="str" cm="1">
        <f t="array" ref="D759">INDEX('Rate Change Impact'!C:C, ROUNDUP(ROWS('Rate Change Impact'!$2:795)/36,0))</f>
        <v>All Other</v>
      </c>
      <c r="E759" t="str" cm="1">
        <f t="array" ref="E759">INDEX('Rate Change Impact'!D:D, ROUNDUP(ROWS('Rate Change Impact'!$2:795)/36,0))</f>
        <v>CA</v>
      </c>
      <c r="F759" s="107" cm="1">
        <f t="array" ref="F759">INDEX('Rate Change Impact'!E:E, ROUNDUP(ROWS('Rate Change Impact'!$2:795)/36,0))</f>
        <v>45658</v>
      </c>
      <c r="G759" s="81" cm="1">
        <f t="array" ref="G759">INDEX('Rate Change Impact'!F:F, ROUNDUP(ROWS('Rate Change Impact'!$2:795)/36,0))</f>
        <v>72291913</v>
      </c>
      <c r="H759" s="81" cm="1">
        <f t="array" ref="H759">INDEX('Rate Change Impact'!G:G, ROUNDUP(ROWS('Rate Change Impact'!$2:795)/36,0))</f>
        <v>112052465.15000001</v>
      </c>
      <c r="I759" s="81" cm="1">
        <f t="array" ref="I759">INDEX('Rate Change Impact'!H:H, ROUNDUP(ROWS('Rate Change Impact'!$2:795)/36,0))</f>
        <v>39760552.150000006</v>
      </c>
      <c r="J759" s="95" cm="1">
        <f t="array" ref="J759">INDEX('Rate Change Impact'!I:I, ROUNDUP(ROWS('Rate Change Impact'!$2:795)/36,0))</f>
        <v>0.55000000000000004</v>
      </c>
      <c r="K759" s="93">
        <f t="shared" si="139"/>
        <v>46022</v>
      </c>
      <c r="L759" s="94">
        <f t="shared" ca="1" si="140"/>
        <v>2</v>
      </c>
      <c r="M759" s="93">
        <f t="shared" ca="1" si="141"/>
        <v>45689</v>
      </c>
      <c r="N759">
        <f t="shared" ca="1" si="135"/>
        <v>2025</v>
      </c>
      <c r="O759">
        <f t="shared" ca="1" si="144"/>
        <v>2</v>
      </c>
      <c r="P759" s="74">
        <f t="shared" si="133"/>
        <v>3313379.3458333337</v>
      </c>
      <c r="Q759" s="74">
        <f t="shared" si="134"/>
        <v>1656689.6729166668</v>
      </c>
      <c r="R759">
        <f t="shared" ca="1" si="142"/>
        <v>1</v>
      </c>
      <c r="S759">
        <f t="shared" ca="1" si="136"/>
        <v>2</v>
      </c>
      <c r="T759">
        <f t="shared" ca="1" si="143"/>
        <v>12</v>
      </c>
      <c r="U759" s="73">
        <f t="shared" ca="1" si="137"/>
        <v>3313379.3458333337</v>
      </c>
    </row>
    <row r="760" spans="1:21" x14ac:dyDescent="0.25">
      <c r="A760" s="106" t="str">
        <f t="shared" ca="1" si="138"/>
        <v>General_All Other_2025_3</v>
      </c>
      <c r="B760" cm="1">
        <f t="array" ref="B760">INDEX('Rate Change Impact'!A:A, ROUNDUP(ROWS('Rate Change Impact'!$2:796)/36,0))</f>
        <v>22</v>
      </c>
      <c r="C760" t="str" cm="1">
        <f t="array" ref="C760">INDEX('Rate Change Impact'!B:B, ROUNDUP(ROWS('Rate Change Impact'!$2:796)/36,0))</f>
        <v>General</v>
      </c>
      <c r="D760" t="str" cm="1">
        <f t="array" ref="D760">INDEX('Rate Change Impact'!C:C, ROUNDUP(ROWS('Rate Change Impact'!$2:796)/36,0))</f>
        <v>All Other</v>
      </c>
      <c r="E760" t="str" cm="1">
        <f t="array" ref="E760">INDEX('Rate Change Impact'!D:D, ROUNDUP(ROWS('Rate Change Impact'!$2:796)/36,0))</f>
        <v>CA</v>
      </c>
      <c r="F760" s="107" cm="1">
        <f t="array" ref="F760">INDEX('Rate Change Impact'!E:E, ROUNDUP(ROWS('Rate Change Impact'!$2:796)/36,0))</f>
        <v>45658</v>
      </c>
      <c r="G760" s="81" cm="1">
        <f t="array" ref="G760">INDEX('Rate Change Impact'!F:F, ROUNDUP(ROWS('Rate Change Impact'!$2:796)/36,0))</f>
        <v>72291913</v>
      </c>
      <c r="H760" s="81" cm="1">
        <f t="array" ref="H760">INDEX('Rate Change Impact'!G:G, ROUNDUP(ROWS('Rate Change Impact'!$2:796)/36,0))</f>
        <v>112052465.15000001</v>
      </c>
      <c r="I760" s="81" cm="1">
        <f t="array" ref="I760">INDEX('Rate Change Impact'!H:H, ROUNDUP(ROWS('Rate Change Impact'!$2:796)/36,0))</f>
        <v>39760552.150000006</v>
      </c>
      <c r="J760" s="95" cm="1">
        <f t="array" ref="J760">INDEX('Rate Change Impact'!I:I, ROUNDUP(ROWS('Rate Change Impact'!$2:796)/36,0))</f>
        <v>0.55000000000000004</v>
      </c>
      <c r="K760" s="93">
        <f t="shared" si="139"/>
        <v>46022</v>
      </c>
      <c r="L760" s="94">
        <f t="shared" ca="1" si="140"/>
        <v>3</v>
      </c>
      <c r="M760" s="93">
        <f t="shared" ca="1" si="141"/>
        <v>45717</v>
      </c>
      <c r="N760">
        <f t="shared" ca="1" si="135"/>
        <v>2025</v>
      </c>
      <c r="O760">
        <f t="shared" ca="1" si="144"/>
        <v>3</v>
      </c>
      <c r="P760" s="74">
        <f t="shared" si="133"/>
        <v>3313379.3458333337</v>
      </c>
      <c r="Q760" s="74">
        <f t="shared" si="134"/>
        <v>1656689.6729166668</v>
      </c>
      <c r="R760">
        <f t="shared" ca="1" si="142"/>
        <v>1</v>
      </c>
      <c r="S760">
        <f t="shared" ca="1" si="136"/>
        <v>3</v>
      </c>
      <c r="T760">
        <f t="shared" ca="1" si="143"/>
        <v>12</v>
      </c>
      <c r="U760" s="73">
        <f t="shared" ca="1" si="137"/>
        <v>3313379.3458333337</v>
      </c>
    </row>
    <row r="761" spans="1:21" x14ac:dyDescent="0.25">
      <c r="A761" s="106" t="str">
        <f t="shared" ca="1" si="138"/>
        <v>General_All Other_2025_4</v>
      </c>
      <c r="B761" cm="1">
        <f t="array" ref="B761">INDEX('Rate Change Impact'!A:A, ROUNDUP(ROWS('Rate Change Impact'!$2:797)/36,0))</f>
        <v>22</v>
      </c>
      <c r="C761" t="str" cm="1">
        <f t="array" ref="C761">INDEX('Rate Change Impact'!B:B, ROUNDUP(ROWS('Rate Change Impact'!$2:797)/36,0))</f>
        <v>General</v>
      </c>
      <c r="D761" t="str" cm="1">
        <f t="array" ref="D761">INDEX('Rate Change Impact'!C:C, ROUNDUP(ROWS('Rate Change Impact'!$2:797)/36,0))</f>
        <v>All Other</v>
      </c>
      <c r="E761" t="str" cm="1">
        <f t="array" ref="E761">INDEX('Rate Change Impact'!D:D, ROUNDUP(ROWS('Rate Change Impact'!$2:797)/36,0))</f>
        <v>CA</v>
      </c>
      <c r="F761" s="107" cm="1">
        <f t="array" ref="F761">INDEX('Rate Change Impact'!E:E, ROUNDUP(ROWS('Rate Change Impact'!$2:797)/36,0))</f>
        <v>45658</v>
      </c>
      <c r="G761" s="81" cm="1">
        <f t="array" ref="G761">INDEX('Rate Change Impact'!F:F, ROUNDUP(ROWS('Rate Change Impact'!$2:797)/36,0))</f>
        <v>72291913</v>
      </c>
      <c r="H761" s="81" cm="1">
        <f t="array" ref="H761">INDEX('Rate Change Impact'!G:G, ROUNDUP(ROWS('Rate Change Impact'!$2:797)/36,0))</f>
        <v>112052465.15000001</v>
      </c>
      <c r="I761" s="81" cm="1">
        <f t="array" ref="I761">INDEX('Rate Change Impact'!H:H, ROUNDUP(ROWS('Rate Change Impact'!$2:797)/36,0))</f>
        <v>39760552.150000006</v>
      </c>
      <c r="J761" s="95" cm="1">
        <f t="array" ref="J761">INDEX('Rate Change Impact'!I:I, ROUNDUP(ROWS('Rate Change Impact'!$2:797)/36,0))</f>
        <v>0.55000000000000004</v>
      </c>
      <c r="K761" s="93">
        <f t="shared" si="139"/>
        <v>46022</v>
      </c>
      <c r="L761" s="94">
        <f t="shared" ca="1" si="140"/>
        <v>4</v>
      </c>
      <c r="M761" s="93">
        <f t="shared" ca="1" si="141"/>
        <v>45748</v>
      </c>
      <c r="N761">
        <f t="shared" ca="1" si="135"/>
        <v>2025</v>
      </c>
      <c r="O761">
        <f t="shared" ca="1" si="144"/>
        <v>4</v>
      </c>
      <c r="P761" s="74">
        <f t="shared" ref="P761:P824" si="145">I761/12</f>
        <v>3313379.3458333337</v>
      </c>
      <c r="Q761" s="74">
        <f t="shared" ref="Q761:Q824" si="146">I761/24</f>
        <v>1656689.6729166668</v>
      </c>
      <c r="R761">
        <f t="shared" ca="1" si="142"/>
        <v>1</v>
      </c>
      <c r="S761">
        <f t="shared" ca="1" si="136"/>
        <v>4</v>
      </c>
      <c r="T761">
        <f t="shared" ca="1" si="143"/>
        <v>12</v>
      </c>
      <c r="U761" s="73">
        <f t="shared" ca="1" si="137"/>
        <v>3313379.3458333337</v>
      </c>
    </row>
    <row r="762" spans="1:21" x14ac:dyDescent="0.25">
      <c r="A762" s="106" t="str">
        <f t="shared" ca="1" si="138"/>
        <v>General_All Other_2025_5</v>
      </c>
      <c r="B762" cm="1">
        <f t="array" ref="B762">INDEX('Rate Change Impact'!A:A, ROUNDUP(ROWS('Rate Change Impact'!$2:798)/36,0))</f>
        <v>22</v>
      </c>
      <c r="C762" t="str" cm="1">
        <f t="array" ref="C762">INDEX('Rate Change Impact'!B:B, ROUNDUP(ROWS('Rate Change Impact'!$2:798)/36,0))</f>
        <v>General</v>
      </c>
      <c r="D762" t="str" cm="1">
        <f t="array" ref="D762">INDEX('Rate Change Impact'!C:C, ROUNDUP(ROWS('Rate Change Impact'!$2:798)/36,0))</f>
        <v>All Other</v>
      </c>
      <c r="E762" t="str" cm="1">
        <f t="array" ref="E762">INDEX('Rate Change Impact'!D:D, ROUNDUP(ROWS('Rate Change Impact'!$2:798)/36,0))</f>
        <v>CA</v>
      </c>
      <c r="F762" s="107" cm="1">
        <f t="array" ref="F762">INDEX('Rate Change Impact'!E:E, ROUNDUP(ROWS('Rate Change Impact'!$2:798)/36,0))</f>
        <v>45658</v>
      </c>
      <c r="G762" s="81" cm="1">
        <f t="array" ref="G762">INDEX('Rate Change Impact'!F:F, ROUNDUP(ROWS('Rate Change Impact'!$2:798)/36,0))</f>
        <v>72291913</v>
      </c>
      <c r="H762" s="81" cm="1">
        <f t="array" ref="H762">INDEX('Rate Change Impact'!G:G, ROUNDUP(ROWS('Rate Change Impact'!$2:798)/36,0))</f>
        <v>112052465.15000001</v>
      </c>
      <c r="I762" s="81" cm="1">
        <f t="array" ref="I762">INDEX('Rate Change Impact'!H:H, ROUNDUP(ROWS('Rate Change Impact'!$2:798)/36,0))</f>
        <v>39760552.150000006</v>
      </c>
      <c r="J762" s="95" cm="1">
        <f t="array" ref="J762">INDEX('Rate Change Impact'!I:I, ROUNDUP(ROWS('Rate Change Impact'!$2:798)/36,0))</f>
        <v>0.55000000000000004</v>
      </c>
      <c r="K762" s="93">
        <f t="shared" si="139"/>
        <v>46022</v>
      </c>
      <c r="L762" s="94">
        <f t="shared" ca="1" si="140"/>
        <v>5</v>
      </c>
      <c r="M762" s="93">
        <f t="shared" ca="1" si="141"/>
        <v>45778</v>
      </c>
      <c r="N762">
        <f t="shared" ref="N762:N825" ca="1" si="147">YEAR(M762)</f>
        <v>2025</v>
      </c>
      <c r="O762">
        <f t="shared" ca="1" si="144"/>
        <v>5</v>
      </c>
      <c r="P762" s="74">
        <f t="shared" si="145"/>
        <v>3313379.3458333337</v>
      </c>
      <c r="Q762" s="74">
        <f t="shared" si="146"/>
        <v>1656689.6729166668</v>
      </c>
      <c r="R762">
        <f t="shared" ca="1" si="142"/>
        <v>1</v>
      </c>
      <c r="S762">
        <f t="shared" ref="S762:S825" ca="1" si="148">IF(R762=0,0,R762+S761)</f>
        <v>5</v>
      </c>
      <c r="T762">
        <f t="shared" ca="1" si="143"/>
        <v>12</v>
      </c>
      <c r="U762" s="73">
        <f t="shared" ref="U762:U825" ca="1" si="149">IF(S762=0,0,IF(AND(T762=13,OR(S762=1,S762=13)),Q762,P762))</f>
        <v>3313379.3458333337</v>
      </c>
    </row>
    <row r="763" spans="1:21" x14ac:dyDescent="0.25">
      <c r="A763" s="106" t="str">
        <f t="shared" ca="1" si="138"/>
        <v>General_All Other_2025_6</v>
      </c>
      <c r="B763" cm="1">
        <f t="array" ref="B763">INDEX('Rate Change Impact'!A:A, ROUNDUP(ROWS('Rate Change Impact'!$2:799)/36,0))</f>
        <v>22</v>
      </c>
      <c r="C763" t="str" cm="1">
        <f t="array" ref="C763">INDEX('Rate Change Impact'!B:B, ROUNDUP(ROWS('Rate Change Impact'!$2:799)/36,0))</f>
        <v>General</v>
      </c>
      <c r="D763" t="str" cm="1">
        <f t="array" ref="D763">INDEX('Rate Change Impact'!C:C, ROUNDUP(ROWS('Rate Change Impact'!$2:799)/36,0))</f>
        <v>All Other</v>
      </c>
      <c r="E763" t="str" cm="1">
        <f t="array" ref="E763">INDEX('Rate Change Impact'!D:D, ROUNDUP(ROWS('Rate Change Impact'!$2:799)/36,0))</f>
        <v>CA</v>
      </c>
      <c r="F763" s="107" cm="1">
        <f t="array" ref="F763">INDEX('Rate Change Impact'!E:E, ROUNDUP(ROWS('Rate Change Impact'!$2:799)/36,0))</f>
        <v>45658</v>
      </c>
      <c r="G763" s="81" cm="1">
        <f t="array" ref="G763">INDEX('Rate Change Impact'!F:F, ROUNDUP(ROWS('Rate Change Impact'!$2:799)/36,0))</f>
        <v>72291913</v>
      </c>
      <c r="H763" s="81" cm="1">
        <f t="array" ref="H763">INDEX('Rate Change Impact'!G:G, ROUNDUP(ROWS('Rate Change Impact'!$2:799)/36,0))</f>
        <v>112052465.15000001</v>
      </c>
      <c r="I763" s="81" cm="1">
        <f t="array" ref="I763">INDEX('Rate Change Impact'!H:H, ROUNDUP(ROWS('Rate Change Impact'!$2:799)/36,0))</f>
        <v>39760552.150000006</v>
      </c>
      <c r="J763" s="95" cm="1">
        <f t="array" ref="J763">INDEX('Rate Change Impact'!I:I, ROUNDUP(ROWS('Rate Change Impact'!$2:799)/36,0))</f>
        <v>0.55000000000000004</v>
      </c>
      <c r="K763" s="93">
        <f t="shared" si="139"/>
        <v>46022</v>
      </c>
      <c r="L763" s="94">
        <f t="shared" ca="1" si="140"/>
        <v>6</v>
      </c>
      <c r="M763" s="93">
        <f t="shared" ca="1" si="141"/>
        <v>45809</v>
      </c>
      <c r="N763">
        <f t="shared" ca="1" si="147"/>
        <v>2025</v>
      </c>
      <c r="O763">
        <f t="shared" ca="1" si="144"/>
        <v>6</v>
      </c>
      <c r="P763" s="74">
        <f t="shared" si="145"/>
        <v>3313379.3458333337</v>
      </c>
      <c r="Q763" s="74">
        <f t="shared" si="146"/>
        <v>1656689.6729166668</v>
      </c>
      <c r="R763">
        <f t="shared" ca="1" si="142"/>
        <v>1</v>
      </c>
      <c r="S763">
        <f t="shared" ca="1" si="148"/>
        <v>6</v>
      </c>
      <c r="T763">
        <f t="shared" ca="1" si="143"/>
        <v>12</v>
      </c>
      <c r="U763" s="73">
        <f t="shared" ca="1" si="149"/>
        <v>3313379.3458333337</v>
      </c>
    </row>
    <row r="764" spans="1:21" x14ac:dyDescent="0.25">
      <c r="A764" s="106" t="str">
        <f t="shared" ca="1" si="138"/>
        <v>General_All Other_2025_7</v>
      </c>
      <c r="B764" cm="1">
        <f t="array" ref="B764">INDEX('Rate Change Impact'!A:A, ROUNDUP(ROWS('Rate Change Impact'!$2:800)/36,0))</f>
        <v>22</v>
      </c>
      <c r="C764" t="str" cm="1">
        <f t="array" ref="C764">INDEX('Rate Change Impact'!B:B, ROUNDUP(ROWS('Rate Change Impact'!$2:800)/36,0))</f>
        <v>General</v>
      </c>
      <c r="D764" t="str" cm="1">
        <f t="array" ref="D764">INDEX('Rate Change Impact'!C:C, ROUNDUP(ROWS('Rate Change Impact'!$2:800)/36,0))</f>
        <v>All Other</v>
      </c>
      <c r="E764" t="str" cm="1">
        <f t="array" ref="E764">INDEX('Rate Change Impact'!D:D, ROUNDUP(ROWS('Rate Change Impact'!$2:800)/36,0))</f>
        <v>CA</v>
      </c>
      <c r="F764" s="107" cm="1">
        <f t="array" ref="F764">INDEX('Rate Change Impact'!E:E, ROUNDUP(ROWS('Rate Change Impact'!$2:800)/36,0))</f>
        <v>45658</v>
      </c>
      <c r="G764" s="81" cm="1">
        <f t="array" ref="G764">INDEX('Rate Change Impact'!F:F, ROUNDUP(ROWS('Rate Change Impact'!$2:800)/36,0))</f>
        <v>72291913</v>
      </c>
      <c r="H764" s="81" cm="1">
        <f t="array" ref="H764">INDEX('Rate Change Impact'!G:G, ROUNDUP(ROWS('Rate Change Impact'!$2:800)/36,0))</f>
        <v>112052465.15000001</v>
      </c>
      <c r="I764" s="81" cm="1">
        <f t="array" ref="I764">INDEX('Rate Change Impact'!H:H, ROUNDUP(ROWS('Rate Change Impact'!$2:800)/36,0))</f>
        <v>39760552.150000006</v>
      </c>
      <c r="J764" s="95" cm="1">
        <f t="array" ref="J764">INDEX('Rate Change Impact'!I:I, ROUNDUP(ROWS('Rate Change Impact'!$2:800)/36,0))</f>
        <v>0.55000000000000004</v>
      </c>
      <c r="K764" s="93">
        <f t="shared" si="139"/>
        <v>46022</v>
      </c>
      <c r="L764" s="94">
        <f t="shared" ca="1" si="140"/>
        <v>7</v>
      </c>
      <c r="M764" s="93">
        <f t="shared" ca="1" si="141"/>
        <v>45839</v>
      </c>
      <c r="N764">
        <f t="shared" ca="1" si="147"/>
        <v>2025</v>
      </c>
      <c r="O764">
        <f t="shared" ca="1" si="144"/>
        <v>7</v>
      </c>
      <c r="P764" s="74">
        <f t="shared" si="145"/>
        <v>3313379.3458333337</v>
      </c>
      <c r="Q764" s="74">
        <f t="shared" si="146"/>
        <v>1656689.6729166668</v>
      </c>
      <c r="R764">
        <f t="shared" ca="1" si="142"/>
        <v>1</v>
      </c>
      <c r="S764">
        <f t="shared" ca="1" si="148"/>
        <v>7</v>
      </c>
      <c r="T764">
        <f t="shared" ca="1" si="143"/>
        <v>12</v>
      </c>
      <c r="U764" s="73">
        <f t="shared" ca="1" si="149"/>
        <v>3313379.3458333337</v>
      </c>
    </row>
    <row r="765" spans="1:21" x14ac:dyDescent="0.25">
      <c r="A765" s="106" t="str">
        <f t="shared" ca="1" si="138"/>
        <v>General_All Other_2025_8</v>
      </c>
      <c r="B765" cm="1">
        <f t="array" ref="B765">INDEX('Rate Change Impact'!A:A, ROUNDUP(ROWS('Rate Change Impact'!$2:801)/36,0))</f>
        <v>22</v>
      </c>
      <c r="C765" t="str" cm="1">
        <f t="array" ref="C765">INDEX('Rate Change Impact'!B:B, ROUNDUP(ROWS('Rate Change Impact'!$2:801)/36,0))</f>
        <v>General</v>
      </c>
      <c r="D765" t="str" cm="1">
        <f t="array" ref="D765">INDEX('Rate Change Impact'!C:C, ROUNDUP(ROWS('Rate Change Impact'!$2:801)/36,0))</f>
        <v>All Other</v>
      </c>
      <c r="E765" t="str" cm="1">
        <f t="array" ref="E765">INDEX('Rate Change Impact'!D:D, ROUNDUP(ROWS('Rate Change Impact'!$2:801)/36,0))</f>
        <v>CA</v>
      </c>
      <c r="F765" s="107" cm="1">
        <f t="array" ref="F765">INDEX('Rate Change Impact'!E:E, ROUNDUP(ROWS('Rate Change Impact'!$2:801)/36,0))</f>
        <v>45658</v>
      </c>
      <c r="G765" s="81" cm="1">
        <f t="array" ref="G765">INDEX('Rate Change Impact'!F:F, ROUNDUP(ROWS('Rate Change Impact'!$2:801)/36,0))</f>
        <v>72291913</v>
      </c>
      <c r="H765" s="81" cm="1">
        <f t="array" ref="H765">INDEX('Rate Change Impact'!G:G, ROUNDUP(ROWS('Rate Change Impact'!$2:801)/36,0))</f>
        <v>112052465.15000001</v>
      </c>
      <c r="I765" s="81" cm="1">
        <f t="array" ref="I765">INDEX('Rate Change Impact'!H:H, ROUNDUP(ROWS('Rate Change Impact'!$2:801)/36,0))</f>
        <v>39760552.150000006</v>
      </c>
      <c r="J765" s="95" cm="1">
        <f t="array" ref="J765">INDEX('Rate Change Impact'!I:I, ROUNDUP(ROWS('Rate Change Impact'!$2:801)/36,0))</f>
        <v>0.55000000000000004</v>
      </c>
      <c r="K765" s="93">
        <f t="shared" si="139"/>
        <v>46022</v>
      </c>
      <c r="L765" s="94">
        <f t="shared" ca="1" si="140"/>
        <v>8</v>
      </c>
      <c r="M765" s="93">
        <f t="shared" ca="1" si="141"/>
        <v>45870</v>
      </c>
      <c r="N765">
        <f t="shared" ca="1" si="147"/>
        <v>2025</v>
      </c>
      <c r="O765">
        <f t="shared" ca="1" si="144"/>
        <v>8</v>
      </c>
      <c r="P765" s="74">
        <f t="shared" si="145"/>
        <v>3313379.3458333337</v>
      </c>
      <c r="Q765" s="74">
        <f t="shared" si="146"/>
        <v>1656689.6729166668</v>
      </c>
      <c r="R765">
        <f t="shared" ca="1" si="142"/>
        <v>1</v>
      </c>
      <c r="S765">
        <f t="shared" ca="1" si="148"/>
        <v>8</v>
      </c>
      <c r="T765">
        <f t="shared" ca="1" si="143"/>
        <v>12</v>
      </c>
      <c r="U765" s="73">
        <f t="shared" ca="1" si="149"/>
        <v>3313379.3458333337</v>
      </c>
    </row>
    <row r="766" spans="1:21" x14ac:dyDescent="0.25">
      <c r="A766" s="106" t="str">
        <f t="shared" ca="1" si="138"/>
        <v>General_All Other_2025_9</v>
      </c>
      <c r="B766" cm="1">
        <f t="array" ref="B766">INDEX('Rate Change Impact'!A:A, ROUNDUP(ROWS('Rate Change Impact'!$2:802)/36,0))</f>
        <v>22</v>
      </c>
      <c r="C766" t="str" cm="1">
        <f t="array" ref="C766">INDEX('Rate Change Impact'!B:B, ROUNDUP(ROWS('Rate Change Impact'!$2:802)/36,0))</f>
        <v>General</v>
      </c>
      <c r="D766" t="str" cm="1">
        <f t="array" ref="D766">INDEX('Rate Change Impact'!C:C, ROUNDUP(ROWS('Rate Change Impact'!$2:802)/36,0))</f>
        <v>All Other</v>
      </c>
      <c r="E766" t="str" cm="1">
        <f t="array" ref="E766">INDEX('Rate Change Impact'!D:D, ROUNDUP(ROWS('Rate Change Impact'!$2:802)/36,0))</f>
        <v>CA</v>
      </c>
      <c r="F766" s="107" cm="1">
        <f t="array" ref="F766">INDEX('Rate Change Impact'!E:E, ROUNDUP(ROWS('Rate Change Impact'!$2:802)/36,0))</f>
        <v>45658</v>
      </c>
      <c r="G766" s="81" cm="1">
        <f t="array" ref="G766">INDEX('Rate Change Impact'!F:F, ROUNDUP(ROWS('Rate Change Impact'!$2:802)/36,0))</f>
        <v>72291913</v>
      </c>
      <c r="H766" s="81" cm="1">
        <f t="array" ref="H766">INDEX('Rate Change Impact'!G:G, ROUNDUP(ROWS('Rate Change Impact'!$2:802)/36,0))</f>
        <v>112052465.15000001</v>
      </c>
      <c r="I766" s="81" cm="1">
        <f t="array" ref="I766">INDEX('Rate Change Impact'!H:H, ROUNDUP(ROWS('Rate Change Impact'!$2:802)/36,0))</f>
        <v>39760552.150000006</v>
      </c>
      <c r="J766" s="95" cm="1">
        <f t="array" ref="J766">INDEX('Rate Change Impact'!I:I, ROUNDUP(ROWS('Rate Change Impact'!$2:802)/36,0))</f>
        <v>0.55000000000000004</v>
      </c>
      <c r="K766" s="93">
        <f t="shared" si="139"/>
        <v>46022</v>
      </c>
      <c r="L766" s="94">
        <f t="shared" ca="1" si="140"/>
        <v>9</v>
      </c>
      <c r="M766" s="93">
        <f t="shared" ca="1" si="141"/>
        <v>45901</v>
      </c>
      <c r="N766">
        <f t="shared" ca="1" si="147"/>
        <v>2025</v>
      </c>
      <c r="O766">
        <f t="shared" ca="1" si="144"/>
        <v>9</v>
      </c>
      <c r="P766" s="74">
        <f t="shared" si="145"/>
        <v>3313379.3458333337</v>
      </c>
      <c r="Q766" s="74">
        <f t="shared" si="146"/>
        <v>1656689.6729166668</v>
      </c>
      <c r="R766">
        <f t="shared" ca="1" si="142"/>
        <v>1</v>
      </c>
      <c r="S766">
        <f t="shared" ca="1" si="148"/>
        <v>9</v>
      </c>
      <c r="T766">
        <f t="shared" ca="1" si="143"/>
        <v>12</v>
      </c>
      <c r="U766" s="73">
        <f t="shared" ca="1" si="149"/>
        <v>3313379.3458333337</v>
      </c>
    </row>
    <row r="767" spans="1:21" x14ac:dyDescent="0.25">
      <c r="A767" s="106" t="str">
        <f t="shared" ca="1" si="138"/>
        <v>General_All Other_2025_10</v>
      </c>
      <c r="B767" cm="1">
        <f t="array" ref="B767">INDEX('Rate Change Impact'!A:A, ROUNDUP(ROWS('Rate Change Impact'!$2:803)/36,0))</f>
        <v>22</v>
      </c>
      <c r="C767" t="str" cm="1">
        <f t="array" ref="C767">INDEX('Rate Change Impact'!B:B, ROUNDUP(ROWS('Rate Change Impact'!$2:803)/36,0))</f>
        <v>General</v>
      </c>
      <c r="D767" t="str" cm="1">
        <f t="array" ref="D767">INDEX('Rate Change Impact'!C:C, ROUNDUP(ROWS('Rate Change Impact'!$2:803)/36,0))</f>
        <v>All Other</v>
      </c>
      <c r="E767" t="str" cm="1">
        <f t="array" ref="E767">INDEX('Rate Change Impact'!D:D, ROUNDUP(ROWS('Rate Change Impact'!$2:803)/36,0))</f>
        <v>CA</v>
      </c>
      <c r="F767" s="107" cm="1">
        <f t="array" ref="F767">INDEX('Rate Change Impact'!E:E, ROUNDUP(ROWS('Rate Change Impact'!$2:803)/36,0))</f>
        <v>45658</v>
      </c>
      <c r="G767" s="81" cm="1">
        <f t="array" ref="G767">INDEX('Rate Change Impact'!F:F, ROUNDUP(ROWS('Rate Change Impact'!$2:803)/36,0))</f>
        <v>72291913</v>
      </c>
      <c r="H767" s="81" cm="1">
        <f t="array" ref="H767">INDEX('Rate Change Impact'!G:G, ROUNDUP(ROWS('Rate Change Impact'!$2:803)/36,0))</f>
        <v>112052465.15000001</v>
      </c>
      <c r="I767" s="81" cm="1">
        <f t="array" ref="I767">INDEX('Rate Change Impact'!H:H, ROUNDUP(ROWS('Rate Change Impact'!$2:803)/36,0))</f>
        <v>39760552.150000006</v>
      </c>
      <c r="J767" s="95" cm="1">
        <f t="array" ref="J767">INDEX('Rate Change Impact'!I:I, ROUNDUP(ROWS('Rate Change Impact'!$2:803)/36,0))</f>
        <v>0.55000000000000004</v>
      </c>
      <c r="K767" s="93">
        <f t="shared" si="139"/>
        <v>46022</v>
      </c>
      <c r="L767" s="94">
        <f t="shared" ca="1" si="140"/>
        <v>10</v>
      </c>
      <c r="M767" s="93">
        <f t="shared" ca="1" si="141"/>
        <v>45931</v>
      </c>
      <c r="N767">
        <f t="shared" ca="1" si="147"/>
        <v>2025</v>
      </c>
      <c r="O767">
        <f t="shared" ca="1" si="144"/>
        <v>10</v>
      </c>
      <c r="P767" s="74">
        <f t="shared" si="145"/>
        <v>3313379.3458333337</v>
      </c>
      <c r="Q767" s="74">
        <f t="shared" si="146"/>
        <v>1656689.6729166668</v>
      </c>
      <c r="R767">
        <f t="shared" ca="1" si="142"/>
        <v>1</v>
      </c>
      <c r="S767">
        <f t="shared" ca="1" si="148"/>
        <v>10</v>
      </c>
      <c r="T767">
        <f t="shared" ca="1" si="143"/>
        <v>12</v>
      </c>
      <c r="U767" s="73">
        <f t="shared" ca="1" si="149"/>
        <v>3313379.3458333337</v>
      </c>
    </row>
    <row r="768" spans="1:21" x14ac:dyDescent="0.25">
      <c r="A768" s="106" t="str">
        <f t="shared" ca="1" si="138"/>
        <v>General_All Other_2025_11</v>
      </c>
      <c r="B768" cm="1">
        <f t="array" ref="B768">INDEX('Rate Change Impact'!A:A, ROUNDUP(ROWS('Rate Change Impact'!$2:804)/36,0))</f>
        <v>22</v>
      </c>
      <c r="C768" t="str" cm="1">
        <f t="array" ref="C768">INDEX('Rate Change Impact'!B:B, ROUNDUP(ROWS('Rate Change Impact'!$2:804)/36,0))</f>
        <v>General</v>
      </c>
      <c r="D768" t="str" cm="1">
        <f t="array" ref="D768">INDEX('Rate Change Impact'!C:C, ROUNDUP(ROWS('Rate Change Impact'!$2:804)/36,0))</f>
        <v>All Other</v>
      </c>
      <c r="E768" t="str" cm="1">
        <f t="array" ref="E768">INDEX('Rate Change Impact'!D:D, ROUNDUP(ROWS('Rate Change Impact'!$2:804)/36,0))</f>
        <v>CA</v>
      </c>
      <c r="F768" s="107" cm="1">
        <f t="array" ref="F768">INDEX('Rate Change Impact'!E:E, ROUNDUP(ROWS('Rate Change Impact'!$2:804)/36,0))</f>
        <v>45658</v>
      </c>
      <c r="G768" s="81" cm="1">
        <f t="array" ref="G768">INDEX('Rate Change Impact'!F:F, ROUNDUP(ROWS('Rate Change Impact'!$2:804)/36,0))</f>
        <v>72291913</v>
      </c>
      <c r="H768" s="81" cm="1">
        <f t="array" ref="H768">INDEX('Rate Change Impact'!G:G, ROUNDUP(ROWS('Rate Change Impact'!$2:804)/36,0))</f>
        <v>112052465.15000001</v>
      </c>
      <c r="I768" s="81" cm="1">
        <f t="array" ref="I768">INDEX('Rate Change Impact'!H:H, ROUNDUP(ROWS('Rate Change Impact'!$2:804)/36,0))</f>
        <v>39760552.150000006</v>
      </c>
      <c r="J768" s="95" cm="1">
        <f t="array" ref="J768">INDEX('Rate Change Impact'!I:I, ROUNDUP(ROWS('Rate Change Impact'!$2:804)/36,0))</f>
        <v>0.55000000000000004</v>
      </c>
      <c r="K768" s="93">
        <f t="shared" si="139"/>
        <v>46022</v>
      </c>
      <c r="L768" s="94">
        <f t="shared" ca="1" si="140"/>
        <v>11</v>
      </c>
      <c r="M768" s="93">
        <f t="shared" ca="1" si="141"/>
        <v>45962</v>
      </c>
      <c r="N768">
        <f t="shared" ca="1" si="147"/>
        <v>2025</v>
      </c>
      <c r="O768">
        <f t="shared" ca="1" si="144"/>
        <v>11</v>
      </c>
      <c r="P768" s="74">
        <f t="shared" si="145"/>
        <v>3313379.3458333337</v>
      </c>
      <c r="Q768" s="74">
        <f t="shared" si="146"/>
        <v>1656689.6729166668</v>
      </c>
      <c r="R768">
        <f t="shared" ca="1" si="142"/>
        <v>1</v>
      </c>
      <c r="S768">
        <f t="shared" ca="1" si="148"/>
        <v>11</v>
      </c>
      <c r="T768">
        <f t="shared" ca="1" si="143"/>
        <v>12</v>
      </c>
      <c r="U768" s="73">
        <f t="shared" ca="1" si="149"/>
        <v>3313379.3458333337</v>
      </c>
    </row>
    <row r="769" spans="1:21" x14ac:dyDescent="0.25">
      <c r="A769" s="106" t="str">
        <f t="shared" ca="1" si="138"/>
        <v>General_All Other_2025_12</v>
      </c>
      <c r="B769" cm="1">
        <f t="array" ref="B769">INDEX('Rate Change Impact'!A:A, ROUNDUP(ROWS('Rate Change Impact'!$2:805)/36,0))</f>
        <v>22</v>
      </c>
      <c r="C769" t="str" cm="1">
        <f t="array" ref="C769">INDEX('Rate Change Impact'!B:B, ROUNDUP(ROWS('Rate Change Impact'!$2:805)/36,0))</f>
        <v>General</v>
      </c>
      <c r="D769" t="str" cm="1">
        <f t="array" ref="D769">INDEX('Rate Change Impact'!C:C, ROUNDUP(ROWS('Rate Change Impact'!$2:805)/36,0))</f>
        <v>All Other</v>
      </c>
      <c r="E769" t="str" cm="1">
        <f t="array" ref="E769">INDEX('Rate Change Impact'!D:D, ROUNDUP(ROWS('Rate Change Impact'!$2:805)/36,0))</f>
        <v>CA</v>
      </c>
      <c r="F769" s="107" cm="1">
        <f t="array" ref="F769">INDEX('Rate Change Impact'!E:E, ROUNDUP(ROWS('Rate Change Impact'!$2:805)/36,0))</f>
        <v>45658</v>
      </c>
      <c r="G769" s="81" cm="1">
        <f t="array" ref="G769">INDEX('Rate Change Impact'!F:F, ROUNDUP(ROWS('Rate Change Impact'!$2:805)/36,0))</f>
        <v>72291913</v>
      </c>
      <c r="H769" s="81" cm="1">
        <f t="array" ref="H769">INDEX('Rate Change Impact'!G:G, ROUNDUP(ROWS('Rate Change Impact'!$2:805)/36,0))</f>
        <v>112052465.15000001</v>
      </c>
      <c r="I769" s="81" cm="1">
        <f t="array" ref="I769">INDEX('Rate Change Impact'!H:H, ROUNDUP(ROWS('Rate Change Impact'!$2:805)/36,0))</f>
        <v>39760552.150000006</v>
      </c>
      <c r="J769" s="95" cm="1">
        <f t="array" ref="J769">INDEX('Rate Change Impact'!I:I, ROUNDUP(ROWS('Rate Change Impact'!$2:805)/36,0))</f>
        <v>0.55000000000000004</v>
      </c>
      <c r="K769" s="93">
        <f t="shared" si="139"/>
        <v>46022</v>
      </c>
      <c r="L769" s="94">
        <f t="shared" ca="1" si="140"/>
        <v>12</v>
      </c>
      <c r="M769" s="93">
        <f t="shared" ca="1" si="141"/>
        <v>45992</v>
      </c>
      <c r="N769">
        <f t="shared" ca="1" si="147"/>
        <v>2025</v>
      </c>
      <c r="O769">
        <f t="shared" ca="1" si="144"/>
        <v>12</v>
      </c>
      <c r="P769" s="74">
        <f t="shared" si="145"/>
        <v>3313379.3458333337</v>
      </c>
      <c r="Q769" s="74">
        <f t="shared" si="146"/>
        <v>1656689.6729166668</v>
      </c>
      <c r="R769">
        <f t="shared" ca="1" si="142"/>
        <v>1</v>
      </c>
      <c r="S769">
        <f t="shared" ca="1" si="148"/>
        <v>12</v>
      </c>
      <c r="T769">
        <f t="shared" ca="1" si="143"/>
        <v>12</v>
      </c>
      <c r="U769" s="73">
        <f t="shared" ca="1" si="149"/>
        <v>3313379.3458333337</v>
      </c>
    </row>
    <row r="770" spans="1:21" x14ac:dyDescent="0.25">
      <c r="A770" s="106" t="str">
        <f t="shared" ref="A770:A833" ca="1" si="150">C770&amp;"_"&amp;D770&amp;"_"&amp;N770&amp;"_"&amp;O770</f>
        <v>General_All Other_2026_1</v>
      </c>
      <c r="B770" cm="1">
        <f t="array" ref="B770">INDEX('Rate Change Impact'!A:A, ROUNDUP(ROWS('Rate Change Impact'!$2:806)/36,0))</f>
        <v>22</v>
      </c>
      <c r="C770" t="str" cm="1">
        <f t="array" ref="C770">INDEX('Rate Change Impact'!B:B, ROUNDUP(ROWS('Rate Change Impact'!$2:806)/36,0))</f>
        <v>General</v>
      </c>
      <c r="D770" t="str" cm="1">
        <f t="array" ref="D770">INDEX('Rate Change Impact'!C:C, ROUNDUP(ROWS('Rate Change Impact'!$2:806)/36,0))</f>
        <v>All Other</v>
      </c>
      <c r="E770" t="str" cm="1">
        <f t="array" ref="E770">INDEX('Rate Change Impact'!D:D, ROUNDUP(ROWS('Rate Change Impact'!$2:806)/36,0))</f>
        <v>CA</v>
      </c>
      <c r="F770" s="107" cm="1">
        <f t="array" ref="F770">INDEX('Rate Change Impact'!E:E, ROUNDUP(ROWS('Rate Change Impact'!$2:806)/36,0))</f>
        <v>45658</v>
      </c>
      <c r="G770" s="81" cm="1">
        <f t="array" ref="G770">INDEX('Rate Change Impact'!F:F, ROUNDUP(ROWS('Rate Change Impact'!$2:806)/36,0))</f>
        <v>72291913</v>
      </c>
      <c r="H770" s="81" cm="1">
        <f t="array" ref="H770">INDEX('Rate Change Impact'!G:G, ROUNDUP(ROWS('Rate Change Impact'!$2:806)/36,0))</f>
        <v>112052465.15000001</v>
      </c>
      <c r="I770" s="81" cm="1">
        <f t="array" ref="I770">INDEX('Rate Change Impact'!H:H, ROUNDUP(ROWS('Rate Change Impact'!$2:806)/36,0))</f>
        <v>39760552.150000006</v>
      </c>
      <c r="J770" s="95" cm="1">
        <f t="array" ref="J770">INDEX('Rate Change Impact'!I:I, ROUNDUP(ROWS('Rate Change Impact'!$2:806)/36,0))</f>
        <v>0.55000000000000004</v>
      </c>
      <c r="K770" s="93">
        <f t="shared" ref="K770:K833" si="151">DATE(YEAR(F770)+1,MONTH(F770),DAY(F770)-1)</f>
        <v>46022</v>
      </c>
      <c r="L770" s="94">
        <f t="shared" ref="L770:L833" ca="1" si="152">IF(B770=OFFSET(B770,-1,0),L769+1,1)</f>
        <v>13</v>
      </c>
      <c r="M770" s="93">
        <f t="shared" ref="M770:M833" ca="1" si="153">DATE(YEAR(F770),L770,1)</f>
        <v>46023</v>
      </c>
      <c r="N770">
        <f t="shared" ca="1" si="147"/>
        <v>2026</v>
      </c>
      <c r="O770">
        <f t="shared" ca="1" si="144"/>
        <v>1</v>
      </c>
      <c r="P770" s="74">
        <f t="shared" si="145"/>
        <v>3313379.3458333337</v>
      </c>
      <c r="Q770" s="74">
        <f t="shared" si="146"/>
        <v>1656689.6729166668</v>
      </c>
      <c r="R770">
        <f t="shared" ref="R770:R833" ca="1" si="154">IF(AND(N770*100+O770&gt;=YEAR(F770)*100+MONTH(F770),N770*100+O770&lt;=YEAR(K770)*100+ MONTH(K770)),1,0)</f>
        <v>0</v>
      </c>
      <c r="S770">
        <f t="shared" ca="1" si="148"/>
        <v>0</v>
      </c>
      <c r="T770">
        <f t="shared" ref="T770:T833" ca="1" si="155">SUMIF($B$2:$B$1181,B770,$R$2:$R$1181)</f>
        <v>12</v>
      </c>
      <c r="U770" s="73">
        <f t="shared" ca="1" si="149"/>
        <v>0</v>
      </c>
    </row>
    <row r="771" spans="1:21" x14ac:dyDescent="0.25">
      <c r="A771" s="106" t="str">
        <f t="shared" ca="1" si="150"/>
        <v>General_All Other_2026_2</v>
      </c>
      <c r="B771" cm="1">
        <f t="array" ref="B771">INDEX('Rate Change Impact'!A:A, ROUNDUP(ROWS('Rate Change Impact'!$2:807)/36,0))</f>
        <v>22</v>
      </c>
      <c r="C771" t="str" cm="1">
        <f t="array" ref="C771">INDEX('Rate Change Impact'!B:B, ROUNDUP(ROWS('Rate Change Impact'!$2:807)/36,0))</f>
        <v>General</v>
      </c>
      <c r="D771" t="str" cm="1">
        <f t="array" ref="D771">INDEX('Rate Change Impact'!C:C, ROUNDUP(ROWS('Rate Change Impact'!$2:807)/36,0))</f>
        <v>All Other</v>
      </c>
      <c r="E771" t="str" cm="1">
        <f t="array" ref="E771">INDEX('Rate Change Impact'!D:D, ROUNDUP(ROWS('Rate Change Impact'!$2:807)/36,0))</f>
        <v>CA</v>
      </c>
      <c r="F771" s="107" cm="1">
        <f t="array" ref="F771">INDEX('Rate Change Impact'!E:E, ROUNDUP(ROWS('Rate Change Impact'!$2:807)/36,0))</f>
        <v>45658</v>
      </c>
      <c r="G771" s="81" cm="1">
        <f t="array" ref="G771">INDEX('Rate Change Impact'!F:F, ROUNDUP(ROWS('Rate Change Impact'!$2:807)/36,0))</f>
        <v>72291913</v>
      </c>
      <c r="H771" s="81" cm="1">
        <f t="array" ref="H771">INDEX('Rate Change Impact'!G:G, ROUNDUP(ROWS('Rate Change Impact'!$2:807)/36,0))</f>
        <v>112052465.15000001</v>
      </c>
      <c r="I771" s="81" cm="1">
        <f t="array" ref="I771">INDEX('Rate Change Impact'!H:H, ROUNDUP(ROWS('Rate Change Impact'!$2:807)/36,0))</f>
        <v>39760552.150000006</v>
      </c>
      <c r="J771" s="95" cm="1">
        <f t="array" ref="J771">INDEX('Rate Change Impact'!I:I, ROUNDUP(ROWS('Rate Change Impact'!$2:807)/36,0))</f>
        <v>0.55000000000000004</v>
      </c>
      <c r="K771" s="93">
        <f t="shared" si="151"/>
        <v>46022</v>
      </c>
      <c r="L771" s="94">
        <f t="shared" ca="1" si="152"/>
        <v>14</v>
      </c>
      <c r="M771" s="93">
        <f t="shared" ca="1" si="153"/>
        <v>46054</v>
      </c>
      <c r="N771">
        <f t="shared" ca="1" si="147"/>
        <v>2026</v>
      </c>
      <c r="O771">
        <f t="shared" ca="1" si="144"/>
        <v>2</v>
      </c>
      <c r="P771" s="74">
        <f t="shared" si="145"/>
        <v>3313379.3458333337</v>
      </c>
      <c r="Q771" s="74">
        <f t="shared" si="146"/>
        <v>1656689.6729166668</v>
      </c>
      <c r="R771">
        <f t="shared" ca="1" si="154"/>
        <v>0</v>
      </c>
      <c r="S771">
        <f t="shared" ca="1" si="148"/>
        <v>0</v>
      </c>
      <c r="T771">
        <f t="shared" ca="1" si="155"/>
        <v>12</v>
      </c>
      <c r="U771" s="73">
        <f t="shared" ca="1" si="149"/>
        <v>0</v>
      </c>
    </row>
    <row r="772" spans="1:21" x14ac:dyDescent="0.25">
      <c r="A772" s="106" t="str">
        <f t="shared" ca="1" si="150"/>
        <v>General_All Other_2026_3</v>
      </c>
      <c r="B772" cm="1">
        <f t="array" ref="B772">INDEX('Rate Change Impact'!A:A, ROUNDUP(ROWS('Rate Change Impact'!$2:808)/36,0))</f>
        <v>22</v>
      </c>
      <c r="C772" t="str" cm="1">
        <f t="array" ref="C772">INDEX('Rate Change Impact'!B:B, ROUNDUP(ROWS('Rate Change Impact'!$2:808)/36,0))</f>
        <v>General</v>
      </c>
      <c r="D772" t="str" cm="1">
        <f t="array" ref="D772">INDEX('Rate Change Impact'!C:C, ROUNDUP(ROWS('Rate Change Impact'!$2:808)/36,0))</f>
        <v>All Other</v>
      </c>
      <c r="E772" t="str" cm="1">
        <f t="array" ref="E772">INDEX('Rate Change Impact'!D:D, ROUNDUP(ROWS('Rate Change Impact'!$2:808)/36,0))</f>
        <v>CA</v>
      </c>
      <c r="F772" s="107" cm="1">
        <f t="array" ref="F772">INDEX('Rate Change Impact'!E:E, ROUNDUP(ROWS('Rate Change Impact'!$2:808)/36,0))</f>
        <v>45658</v>
      </c>
      <c r="G772" s="81" cm="1">
        <f t="array" ref="G772">INDEX('Rate Change Impact'!F:F, ROUNDUP(ROWS('Rate Change Impact'!$2:808)/36,0))</f>
        <v>72291913</v>
      </c>
      <c r="H772" s="81" cm="1">
        <f t="array" ref="H772">INDEX('Rate Change Impact'!G:G, ROUNDUP(ROWS('Rate Change Impact'!$2:808)/36,0))</f>
        <v>112052465.15000001</v>
      </c>
      <c r="I772" s="81" cm="1">
        <f t="array" ref="I772">INDEX('Rate Change Impact'!H:H, ROUNDUP(ROWS('Rate Change Impact'!$2:808)/36,0))</f>
        <v>39760552.150000006</v>
      </c>
      <c r="J772" s="95" cm="1">
        <f t="array" ref="J772">INDEX('Rate Change Impact'!I:I, ROUNDUP(ROWS('Rate Change Impact'!$2:808)/36,0))</f>
        <v>0.55000000000000004</v>
      </c>
      <c r="K772" s="93">
        <f t="shared" si="151"/>
        <v>46022</v>
      </c>
      <c r="L772" s="94">
        <f t="shared" ca="1" si="152"/>
        <v>15</v>
      </c>
      <c r="M772" s="93">
        <f t="shared" ca="1" si="153"/>
        <v>46082</v>
      </c>
      <c r="N772">
        <f t="shared" ca="1" si="147"/>
        <v>2026</v>
      </c>
      <c r="O772">
        <f t="shared" ca="1" si="144"/>
        <v>3</v>
      </c>
      <c r="P772" s="74">
        <f t="shared" si="145"/>
        <v>3313379.3458333337</v>
      </c>
      <c r="Q772" s="74">
        <f t="shared" si="146"/>
        <v>1656689.6729166668</v>
      </c>
      <c r="R772">
        <f t="shared" ca="1" si="154"/>
        <v>0</v>
      </c>
      <c r="S772">
        <f t="shared" ca="1" si="148"/>
        <v>0</v>
      </c>
      <c r="T772">
        <f t="shared" ca="1" si="155"/>
        <v>12</v>
      </c>
      <c r="U772" s="73">
        <f t="shared" ca="1" si="149"/>
        <v>0</v>
      </c>
    </row>
    <row r="773" spans="1:21" x14ac:dyDescent="0.25">
      <c r="A773" s="106" t="str">
        <f t="shared" ca="1" si="150"/>
        <v>General_All Other_2026_4</v>
      </c>
      <c r="B773" cm="1">
        <f t="array" ref="B773">INDEX('Rate Change Impact'!A:A, ROUNDUP(ROWS('Rate Change Impact'!$2:809)/36,0))</f>
        <v>22</v>
      </c>
      <c r="C773" t="str" cm="1">
        <f t="array" ref="C773">INDEX('Rate Change Impact'!B:B, ROUNDUP(ROWS('Rate Change Impact'!$2:809)/36,0))</f>
        <v>General</v>
      </c>
      <c r="D773" t="str" cm="1">
        <f t="array" ref="D773">INDEX('Rate Change Impact'!C:C, ROUNDUP(ROWS('Rate Change Impact'!$2:809)/36,0))</f>
        <v>All Other</v>
      </c>
      <c r="E773" t="str" cm="1">
        <f t="array" ref="E773">INDEX('Rate Change Impact'!D:D, ROUNDUP(ROWS('Rate Change Impact'!$2:809)/36,0))</f>
        <v>CA</v>
      </c>
      <c r="F773" s="107" cm="1">
        <f t="array" ref="F773">INDEX('Rate Change Impact'!E:E, ROUNDUP(ROWS('Rate Change Impact'!$2:809)/36,0))</f>
        <v>45658</v>
      </c>
      <c r="G773" s="81" cm="1">
        <f t="array" ref="G773">INDEX('Rate Change Impact'!F:F, ROUNDUP(ROWS('Rate Change Impact'!$2:809)/36,0))</f>
        <v>72291913</v>
      </c>
      <c r="H773" s="81" cm="1">
        <f t="array" ref="H773">INDEX('Rate Change Impact'!G:G, ROUNDUP(ROWS('Rate Change Impact'!$2:809)/36,0))</f>
        <v>112052465.15000001</v>
      </c>
      <c r="I773" s="81" cm="1">
        <f t="array" ref="I773">INDEX('Rate Change Impact'!H:H, ROUNDUP(ROWS('Rate Change Impact'!$2:809)/36,0))</f>
        <v>39760552.150000006</v>
      </c>
      <c r="J773" s="95" cm="1">
        <f t="array" ref="J773">INDEX('Rate Change Impact'!I:I, ROUNDUP(ROWS('Rate Change Impact'!$2:809)/36,0))</f>
        <v>0.55000000000000004</v>
      </c>
      <c r="K773" s="93">
        <f t="shared" si="151"/>
        <v>46022</v>
      </c>
      <c r="L773" s="94">
        <f t="shared" ca="1" si="152"/>
        <v>16</v>
      </c>
      <c r="M773" s="93">
        <f t="shared" ca="1" si="153"/>
        <v>46113</v>
      </c>
      <c r="N773">
        <f t="shared" ca="1" si="147"/>
        <v>2026</v>
      </c>
      <c r="O773">
        <f t="shared" ca="1" si="144"/>
        <v>4</v>
      </c>
      <c r="P773" s="74">
        <f t="shared" si="145"/>
        <v>3313379.3458333337</v>
      </c>
      <c r="Q773" s="74">
        <f t="shared" si="146"/>
        <v>1656689.6729166668</v>
      </c>
      <c r="R773">
        <f t="shared" ca="1" si="154"/>
        <v>0</v>
      </c>
      <c r="S773">
        <f t="shared" ca="1" si="148"/>
        <v>0</v>
      </c>
      <c r="T773">
        <f t="shared" ca="1" si="155"/>
        <v>12</v>
      </c>
      <c r="U773" s="73">
        <f t="shared" ca="1" si="149"/>
        <v>0</v>
      </c>
    </row>
    <row r="774" spans="1:21" x14ac:dyDescent="0.25">
      <c r="A774" s="106" t="str">
        <f t="shared" ca="1" si="150"/>
        <v>General_All Other_2026_5</v>
      </c>
      <c r="B774" cm="1">
        <f t="array" ref="B774">INDEX('Rate Change Impact'!A:A, ROUNDUP(ROWS('Rate Change Impact'!$2:810)/36,0))</f>
        <v>22</v>
      </c>
      <c r="C774" t="str" cm="1">
        <f t="array" ref="C774">INDEX('Rate Change Impact'!B:B, ROUNDUP(ROWS('Rate Change Impact'!$2:810)/36,0))</f>
        <v>General</v>
      </c>
      <c r="D774" t="str" cm="1">
        <f t="array" ref="D774">INDEX('Rate Change Impact'!C:C, ROUNDUP(ROWS('Rate Change Impact'!$2:810)/36,0))</f>
        <v>All Other</v>
      </c>
      <c r="E774" t="str" cm="1">
        <f t="array" ref="E774">INDEX('Rate Change Impact'!D:D, ROUNDUP(ROWS('Rate Change Impact'!$2:810)/36,0))</f>
        <v>CA</v>
      </c>
      <c r="F774" s="107" cm="1">
        <f t="array" ref="F774">INDEX('Rate Change Impact'!E:E, ROUNDUP(ROWS('Rate Change Impact'!$2:810)/36,0))</f>
        <v>45658</v>
      </c>
      <c r="G774" s="81" cm="1">
        <f t="array" ref="G774">INDEX('Rate Change Impact'!F:F, ROUNDUP(ROWS('Rate Change Impact'!$2:810)/36,0))</f>
        <v>72291913</v>
      </c>
      <c r="H774" s="81" cm="1">
        <f t="array" ref="H774">INDEX('Rate Change Impact'!G:G, ROUNDUP(ROWS('Rate Change Impact'!$2:810)/36,0))</f>
        <v>112052465.15000001</v>
      </c>
      <c r="I774" s="81" cm="1">
        <f t="array" ref="I774">INDEX('Rate Change Impact'!H:H, ROUNDUP(ROWS('Rate Change Impact'!$2:810)/36,0))</f>
        <v>39760552.150000006</v>
      </c>
      <c r="J774" s="95" cm="1">
        <f t="array" ref="J774">INDEX('Rate Change Impact'!I:I, ROUNDUP(ROWS('Rate Change Impact'!$2:810)/36,0))</f>
        <v>0.55000000000000004</v>
      </c>
      <c r="K774" s="93">
        <f t="shared" si="151"/>
        <v>46022</v>
      </c>
      <c r="L774" s="94">
        <f t="shared" ca="1" si="152"/>
        <v>17</v>
      </c>
      <c r="M774" s="93">
        <f t="shared" ca="1" si="153"/>
        <v>46143</v>
      </c>
      <c r="N774">
        <f t="shared" ca="1" si="147"/>
        <v>2026</v>
      </c>
      <c r="O774">
        <f t="shared" ca="1" si="144"/>
        <v>5</v>
      </c>
      <c r="P774" s="74">
        <f t="shared" si="145"/>
        <v>3313379.3458333337</v>
      </c>
      <c r="Q774" s="74">
        <f t="shared" si="146"/>
        <v>1656689.6729166668</v>
      </c>
      <c r="R774">
        <f t="shared" ca="1" si="154"/>
        <v>0</v>
      </c>
      <c r="S774">
        <f t="shared" ca="1" si="148"/>
        <v>0</v>
      </c>
      <c r="T774">
        <f t="shared" ca="1" si="155"/>
        <v>12</v>
      </c>
      <c r="U774" s="73">
        <f t="shared" ca="1" si="149"/>
        <v>0</v>
      </c>
    </row>
    <row r="775" spans="1:21" x14ac:dyDescent="0.25">
      <c r="A775" s="106" t="str">
        <f t="shared" ca="1" si="150"/>
        <v>General_All Other_2026_6</v>
      </c>
      <c r="B775" cm="1">
        <f t="array" ref="B775">INDEX('Rate Change Impact'!A:A, ROUNDUP(ROWS('Rate Change Impact'!$2:811)/36,0))</f>
        <v>22</v>
      </c>
      <c r="C775" t="str" cm="1">
        <f t="array" ref="C775">INDEX('Rate Change Impact'!B:B, ROUNDUP(ROWS('Rate Change Impact'!$2:811)/36,0))</f>
        <v>General</v>
      </c>
      <c r="D775" t="str" cm="1">
        <f t="array" ref="D775">INDEX('Rate Change Impact'!C:C, ROUNDUP(ROWS('Rate Change Impact'!$2:811)/36,0))</f>
        <v>All Other</v>
      </c>
      <c r="E775" t="str" cm="1">
        <f t="array" ref="E775">INDEX('Rate Change Impact'!D:D, ROUNDUP(ROWS('Rate Change Impact'!$2:811)/36,0))</f>
        <v>CA</v>
      </c>
      <c r="F775" s="107" cm="1">
        <f t="array" ref="F775">INDEX('Rate Change Impact'!E:E, ROUNDUP(ROWS('Rate Change Impact'!$2:811)/36,0))</f>
        <v>45658</v>
      </c>
      <c r="G775" s="81" cm="1">
        <f t="array" ref="G775">INDEX('Rate Change Impact'!F:F, ROUNDUP(ROWS('Rate Change Impact'!$2:811)/36,0))</f>
        <v>72291913</v>
      </c>
      <c r="H775" s="81" cm="1">
        <f t="array" ref="H775">INDEX('Rate Change Impact'!G:G, ROUNDUP(ROWS('Rate Change Impact'!$2:811)/36,0))</f>
        <v>112052465.15000001</v>
      </c>
      <c r="I775" s="81" cm="1">
        <f t="array" ref="I775">INDEX('Rate Change Impact'!H:H, ROUNDUP(ROWS('Rate Change Impact'!$2:811)/36,0))</f>
        <v>39760552.150000006</v>
      </c>
      <c r="J775" s="95" cm="1">
        <f t="array" ref="J775">INDEX('Rate Change Impact'!I:I, ROUNDUP(ROWS('Rate Change Impact'!$2:811)/36,0))</f>
        <v>0.55000000000000004</v>
      </c>
      <c r="K775" s="93">
        <f t="shared" si="151"/>
        <v>46022</v>
      </c>
      <c r="L775" s="94">
        <f t="shared" ca="1" si="152"/>
        <v>18</v>
      </c>
      <c r="M775" s="93">
        <f t="shared" ca="1" si="153"/>
        <v>46174</v>
      </c>
      <c r="N775">
        <f t="shared" ca="1" si="147"/>
        <v>2026</v>
      </c>
      <c r="O775">
        <f t="shared" ca="1" si="144"/>
        <v>6</v>
      </c>
      <c r="P775" s="74">
        <f t="shared" si="145"/>
        <v>3313379.3458333337</v>
      </c>
      <c r="Q775" s="74">
        <f t="shared" si="146"/>
        <v>1656689.6729166668</v>
      </c>
      <c r="R775">
        <f t="shared" ca="1" si="154"/>
        <v>0</v>
      </c>
      <c r="S775">
        <f t="shared" ca="1" si="148"/>
        <v>0</v>
      </c>
      <c r="T775">
        <f t="shared" ca="1" si="155"/>
        <v>12</v>
      </c>
      <c r="U775" s="73">
        <f t="shared" ca="1" si="149"/>
        <v>0</v>
      </c>
    </row>
    <row r="776" spans="1:21" x14ac:dyDescent="0.25">
      <c r="A776" s="106" t="str">
        <f t="shared" ca="1" si="150"/>
        <v>General_All Other_2026_7</v>
      </c>
      <c r="B776" cm="1">
        <f t="array" ref="B776">INDEX('Rate Change Impact'!A:A, ROUNDUP(ROWS('Rate Change Impact'!$2:812)/36,0))</f>
        <v>22</v>
      </c>
      <c r="C776" t="str" cm="1">
        <f t="array" ref="C776">INDEX('Rate Change Impact'!B:B, ROUNDUP(ROWS('Rate Change Impact'!$2:812)/36,0))</f>
        <v>General</v>
      </c>
      <c r="D776" t="str" cm="1">
        <f t="array" ref="D776">INDEX('Rate Change Impact'!C:C, ROUNDUP(ROWS('Rate Change Impact'!$2:812)/36,0))</f>
        <v>All Other</v>
      </c>
      <c r="E776" t="str" cm="1">
        <f t="array" ref="E776">INDEX('Rate Change Impact'!D:D, ROUNDUP(ROWS('Rate Change Impact'!$2:812)/36,0))</f>
        <v>CA</v>
      </c>
      <c r="F776" s="107" cm="1">
        <f t="array" ref="F776">INDEX('Rate Change Impact'!E:E, ROUNDUP(ROWS('Rate Change Impact'!$2:812)/36,0))</f>
        <v>45658</v>
      </c>
      <c r="G776" s="81" cm="1">
        <f t="array" ref="G776">INDEX('Rate Change Impact'!F:F, ROUNDUP(ROWS('Rate Change Impact'!$2:812)/36,0))</f>
        <v>72291913</v>
      </c>
      <c r="H776" s="81" cm="1">
        <f t="array" ref="H776">INDEX('Rate Change Impact'!G:G, ROUNDUP(ROWS('Rate Change Impact'!$2:812)/36,0))</f>
        <v>112052465.15000001</v>
      </c>
      <c r="I776" s="81" cm="1">
        <f t="array" ref="I776">INDEX('Rate Change Impact'!H:H, ROUNDUP(ROWS('Rate Change Impact'!$2:812)/36,0))</f>
        <v>39760552.150000006</v>
      </c>
      <c r="J776" s="95" cm="1">
        <f t="array" ref="J776">INDEX('Rate Change Impact'!I:I, ROUNDUP(ROWS('Rate Change Impact'!$2:812)/36,0))</f>
        <v>0.55000000000000004</v>
      </c>
      <c r="K776" s="93">
        <f t="shared" si="151"/>
        <v>46022</v>
      </c>
      <c r="L776" s="94">
        <f t="shared" ca="1" si="152"/>
        <v>19</v>
      </c>
      <c r="M776" s="93">
        <f t="shared" ca="1" si="153"/>
        <v>46204</v>
      </c>
      <c r="N776">
        <f t="shared" ca="1" si="147"/>
        <v>2026</v>
      </c>
      <c r="O776">
        <f t="shared" ca="1" si="144"/>
        <v>7</v>
      </c>
      <c r="P776" s="74">
        <f t="shared" si="145"/>
        <v>3313379.3458333337</v>
      </c>
      <c r="Q776" s="74">
        <f t="shared" si="146"/>
        <v>1656689.6729166668</v>
      </c>
      <c r="R776">
        <f t="shared" ca="1" si="154"/>
        <v>0</v>
      </c>
      <c r="S776">
        <f t="shared" ca="1" si="148"/>
        <v>0</v>
      </c>
      <c r="T776">
        <f t="shared" ca="1" si="155"/>
        <v>12</v>
      </c>
      <c r="U776" s="73">
        <f t="shared" ca="1" si="149"/>
        <v>0</v>
      </c>
    </row>
    <row r="777" spans="1:21" x14ac:dyDescent="0.25">
      <c r="A777" s="106" t="str">
        <f t="shared" ca="1" si="150"/>
        <v>General_All Other_2026_8</v>
      </c>
      <c r="B777" cm="1">
        <f t="array" ref="B777">INDEX('Rate Change Impact'!A:A, ROUNDUP(ROWS('Rate Change Impact'!$2:813)/36,0))</f>
        <v>22</v>
      </c>
      <c r="C777" t="str" cm="1">
        <f t="array" ref="C777">INDEX('Rate Change Impact'!B:B, ROUNDUP(ROWS('Rate Change Impact'!$2:813)/36,0))</f>
        <v>General</v>
      </c>
      <c r="D777" t="str" cm="1">
        <f t="array" ref="D777">INDEX('Rate Change Impact'!C:C, ROUNDUP(ROWS('Rate Change Impact'!$2:813)/36,0))</f>
        <v>All Other</v>
      </c>
      <c r="E777" t="str" cm="1">
        <f t="array" ref="E777">INDEX('Rate Change Impact'!D:D, ROUNDUP(ROWS('Rate Change Impact'!$2:813)/36,0))</f>
        <v>CA</v>
      </c>
      <c r="F777" s="107" cm="1">
        <f t="array" ref="F777">INDEX('Rate Change Impact'!E:E, ROUNDUP(ROWS('Rate Change Impact'!$2:813)/36,0))</f>
        <v>45658</v>
      </c>
      <c r="G777" s="81" cm="1">
        <f t="array" ref="G777">INDEX('Rate Change Impact'!F:F, ROUNDUP(ROWS('Rate Change Impact'!$2:813)/36,0))</f>
        <v>72291913</v>
      </c>
      <c r="H777" s="81" cm="1">
        <f t="array" ref="H777">INDEX('Rate Change Impact'!G:G, ROUNDUP(ROWS('Rate Change Impact'!$2:813)/36,0))</f>
        <v>112052465.15000001</v>
      </c>
      <c r="I777" s="81" cm="1">
        <f t="array" ref="I777">INDEX('Rate Change Impact'!H:H, ROUNDUP(ROWS('Rate Change Impact'!$2:813)/36,0))</f>
        <v>39760552.150000006</v>
      </c>
      <c r="J777" s="95" cm="1">
        <f t="array" ref="J777">INDEX('Rate Change Impact'!I:I, ROUNDUP(ROWS('Rate Change Impact'!$2:813)/36,0))</f>
        <v>0.55000000000000004</v>
      </c>
      <c r="K777" s="93">
        <f t="shared" si="151"/>
        <v>46022</v>
      </c>
      <c r="L777" s="94">
        <f t="shared" ca="1" si="152"/>
        <v>20</v>
      </c>
      <c r="M777" s="93">
        <f t="shared" ca="1" si="153"/>
        <v>46235</v>
      </c>
      <c r="N777">
        <f t="shared" ca="1" si="147"/>
        <v>2026</v>
      </c>
      <c r="O777">
        <f t="shared" ca="1" si="144"/>
        <v>8</v>
      </c>
      <c r="P777" s="74">
        <f t="shared" si="145"/>
        <v>3313379.3458333337</v>
      </c>
      <c r="Q777" s="74">
        <f t="shared" si="146"/>
        <v>1656689.6729166668</v>
      </c>
      <c r="R777">
        <f t="shared" ca="1" si="154"/>
        <v>0</v>
      </c>
      <c r="S777">
        <f t="shared" ca="1" si="148"/>
        <v>0</v>
      </c>
      <c r="T777">
        <f t="shared" ca="1" si="155"/>
        <v>12</v>
      </c>
      <c r="U777" s="73">
        <f t="shared" ca="1" si="149"/>
        <v>0</v>
      </c>
    </row>
    <row r="778" spans="1:21" x14ac:dyDescent="0.25">
      <c r="A778" s="106" t="str">
        <f t="shared" ca="1" si="150"/>
        <v>General_All Other_2026_9</v>
      </c>
      <c r="B778" cm="1">
        <f t="array" ref="B778">INDEX('Rate Change Impact'!A:A, ROUNDUP(ROWS('Rate Change Impact'!$2:814)/36,0))</f>
        <v>22</v>
      </c>
      <c r="C778" t="str" cm="1">
        <f t="array" ref="C778">INDEX('Rate Change Impact'!B:B, ROUNDUP(ROWS('Rate Change Impact'!$2:814)/36,0))</f>
        <v>General</v>
      </c>
      <c r="D778" t="str" cm="1">
        <f t="array" ref="D778">INDEX('Rate Change Impact'!C:C, ROUNDUP(ROWS('Rate Change Impact'!$2:814)/36,0))</f>
        <v>All Other</v>
      </c>
      <c r="E778" t="str" cm="1">
        <f t="array" ref="E778">INDEX('Rate Change Impact'!D:D, ROUNDUP(ROWS('Rate Change Impact'!$2:814)/36,0))</f>
        <v>CA</v>
      </c>
      <c r="F778" s="107" cm="1">
        <f t="array" ref="F778">INDEX('Rate Change Impact'!E:E, ROUNDUP(ROWS('Rate Change Impact'!$2:814)/36,0))</f>
        <v>45658</v>
      </c>
      <c r="G778" s="81" cm="1">
        <f t="array" ref="G778">INDEX('Rate Change Impact'!F:F, ROUNDUP(ROWS('Rate Change Impact'!$2:814)/36,0))</f>
        <v>72291913</v>
      </c>
      <c r="H778" s="81" cm="1">
        <f t="array" ref="H778">INDEX('Rate Change Impact'!G:G, ROUNDUP(ROWS('Rate Change Impact'!$2:814)/36,0))</f>
        <v>112052465.15000001</v>
      </c>
      <c r="I778" s="81" cm="1">
        <f t="array" ref="I778">INDEX('Rate Change Impact'!H:H, ROUNDUP(ROWS('Rate Change Impact'!$2:814)/36,0))</f>
        <v>39760552.150000006</v>
      </c>
      <c r="J778" s="95" cm="1">
        <f t="array" ref="J778">INDEX('Rate Change Impact'!I:I, ROUNDUP(ROWS('Rate Change Impact'!$2:814)/36,0))</f>
        <v>0.55000000000000004</v>
      </c>
      <c r="K778" s="93">
        <f t="shared" si="151"/>
        <v>46022</v>
      </c>
      <c r="L778" s="94">
        <f t="shared" ca="1" si="152"/>
        <v>21</v>
      </c>
      <c r="M778" s="93">
        <f t="shared" ca="1" si="153"/>
        <v>46266</v>
      </c>
      <c r="N778">
        <f t="shared" ca="1" si="147"/>
        <v>2026</v>
      </c>
      <c r="O778">
        <f t="shared" ca="1" si="144"/>
        <v>9</v>
      </c>
      <c r="P778" s="74">
        <f t="shared" si="145"/>
        <v>3313379.3458333337</v>
      </c>
      <c r="Q778" s="74">
        <f t="shared" si="146"/>
        <v>1656689.6729166668</v>
      </c>
      <c r="R778">
        <f t="shared" ca="1" si="154"/>
        <v>0</v>
      </c>
      <c r="S778">
        <f t="shared" ca="1" si="148"/>
        <v>0</v>
      </c>
      <c r="T778">
        <f t="shared" ca="1" si="155"/>
        <v>12</v>
      </c>
      <c r="U778" s="73">
        <f t="shared" ca="1" si="149"/>
        <v>0</v>
      </c>
    </row>
    <row r="779" spans="1:21" x14ac:dyDescent="0.25">
      <c r="A779" s="106" t="str">
        <f t="shared" ca="1" si="150"/>
        <v>General_All Other_2026_10</v>
      </c>
      <c r="B779" cm="1">
        <f t="array" ref="B779">INDEX('Rate Change Impact'!A:A, ROUNDUP(ROWS('Rate Change Impact'!$2:815)/36,0))</f>
        <v>22</v>
      </c>
      <c r="C779" t="str" cm="1">
        <f t="array" ref="C779">INDEX('Rate Change Impact'!B:B, ROUNDUP(ROWS('Rate Change Impact'!$2:815)/36,0))</f>
        <v>General</v>
      </c>
      <c r="D779" t="str" cm="1">
        <f t="array" ref="D779">INDEX('Rate Change Impact'!C:C, ROUNDUP(ROWS('Rate Change Impact'!$2:815)/36,0))</f>
        <v>All Other</v>
      </c>
      <c r="E779" t="str" cm="1">
        <f t="array" ref="E779">INDEX('Rate Change Impact'!D:D, ROUNDUP(ROWS('Rate Change Impact'!$2:815)/36,0))</f>
        <v>CA</v>
      </c>
      <c r="F779" s="107" cm="1">
        <f t="array" ref="F779">INDEX('Rate Change Impact'!E:E, ROUNDUP(ROWS('Rate Change Impact'!$2:815)/36,0))</f>
        <v>45658</v>
      </c>
      <c r="G779" s="81" cm="1">
        <f t="array" ref="G779">INDEX('Rate Change Impact'!F:F, ROUNDUP(ROWS('Rate Change Impact'!$2:815)/36,0))</f>
        <v>72291913</v>
      </c>
      <c r="H779" s="81" cm="1">
        <f t="array" ref="H779">INDEX('Rate Change Impact'!G:G, ROUNDUP(ROWS('Rate Change Impact'!$2:815)/36,0))</f>
        <v>112052465.15000001</v>
      </c>
      <c r="I779" s="81" cm="1">
        <f t="array" ref="I779">INDEX('Rate Change Impact'!H:H, ROUNDUP(ROWS('Rate Change Impact'!$2:815)/36,0))</f>
        <v>39760552.150000006</v>
      </c>
      <c r="J779" s="95" cm="1">
        <f t="array" ref="J779">INDEX('Rate Change Impact'!I:I, ROUNDUP(ROWS('Rate Change Impact'!$2:815)/36,0))</f>
        <v>0.55000000000000004</v>
      </c>
      <c r="K779" s="93">
        <f t="shared" si="151"/>
        <v>46022</v>
      </c>
      <c r="L779" s="94">
        <f t="shared" ca="1" si="152"/>
        <v>22</v>
      </c>
      <c r="M779" s="93">
        <f t="shared" ca="1" si="153"/>
        <v>46296</v>
      </c>
      <c r="N779">
        <f t="shared" ca="1" si="147"/>
        <v>2026</v>
      </c>
      <c r="O779">
        <f t="shared" ca="1" si="144"/>
        <v>10</v>
      </c>
      <c r="P779" s="74">
        <f t="shared" si="145"/>
        <v>3313379.3458333337</v>
      </c>
      <c r="Q779" s="74">
        <f t="shared" si="146"/>
        <v>1656689.6729166668</v>
      </c>
      <c r="R779">
        <f t="shared" ca="1" si="154"/>
        <v>0</v>
      </c>
      <c r="S779">
        <f t="shared" ca="1" si="148"/>
        <v>0</v>
      </c>
      <c r="T779">
        <f t="shared" ca="1" si="155"/>
        <v>12</v>
      </c>
      <c r="U779" s="73">
        <f t="shared" ca="1" si="149"/>
        <v>0</v>
      </c>
    </row>
    <row r="780" spans="1:21" x14ac:dyDescent="0.25">
      <c r="A780" s="106" t="str">
        <f t="shared" ca="1" si="150"/>
        <v>General_All Other_2026_11</v>
      </c>
      <c r="B780" cm="1">
        <f t="array" ref="B780">INDEX('Rate Change Impact'!A:A, ROUNDUP(ROWS('Rate Change Impact'!$2:816)/36,0))</f>
        <v>22</v>
      </c>
      <c r="C780" t="str" cm="1">
        <f t="array" ref="C780">INDEX('Rate Change Impact'!B:B, ROUNDUP(ROWS('Rate Change Impact'!$2:816)/36,0))</f>
        <v>General</v>
      </c>
      <c r="D780" t="str" cm="1">
        <f t="array" ref="D780">INDEX('Rate Change Impact'!C:C, ROUNDUP(ROWS('Rate Change Impact'!$2:816)/36,0))</f>
        <v>All Other</v>
      </c>
      <c r="E780" t="str" cm="1">
        <f t="array" ref="E780">INDEX('Rate Change Impact'!D:D, ROUNDUP(ROWS('Rate Change Impact'!$2:816)/36,0))</f>
        <v>CA</v>
      </c>
      <c r="F780" s="107" cm="1">
        <f t="array" ref="F780">INDEX('Rate Change Impact'!E:E, ROUNDUP(ROWS('Rate Change Impact'!$2:816)/36,0))</f>
        <v>45658</v>
      </c>
      <c r="G780" s="81" cm="1">
        <f t="array" ref="G780">INDEX('Rate Change Impact'!F:F, ROUNDUP(ROWS('Rate Change Impact'!$2:816)/36,0))</f>
        <v>72291913</v>
      </c>
      <c r="H780" s="81" cm="1">
        <f t="array" ref="H780">INDEX('Rate Change Impact'!G:G, ROUNDUP(ROWS('Rate Change Impact'!$2:816)/36,0))</f>
        <v>112052465.15000001</v>
      </c>
      <c r="I780" s="81" cm="1">
        <f t="array" ref="I780">INDEX('Rate Change Impact'!H:H, ROUNDUP(ROWS('Rate Change Impact'!$2:816)/36,0))</f>
        <v>39760552.150000006</v>
      </c>
      <c r="J780" s="95" cm="1">
        <f t="array" ref="J780">INDEX('Rate Change Impact'!I:I, ROUNDUP(ROWS('Rate Change Impact'!$2:816)/36,0))</f>
        <v>0.55000000000000004</v>
      </c>
      <c r="K780" s="93">
        <f t="shared" si="151"/>
        <v>46022</v>
      </c>
      <c r="L780" s="94">
        <f t="shared" ca="1" si="152"/>
        <v>23</v>
      </c>
      <c r="M780" s="93">
        <f t="shared" ca="1" si="153"/>
        <v>46327</v>
      </c>
      <c r="N780">
        <f t="shared" ca="1" si="147"/>
        <v>2026</v>
      </c>
      <c r="O780">
        <f t="shared" ca="1" si="144"/>
        <v>11</v>
      </c>
      <c r="P780" s="74">
        <f t="shared" si="145"/>
        <v>3313379.3458333337</v>
      </c>
      <c r="Q780" s="74">
        <f t="shared" si="146"/>
        <v>1656689.6729166668</v>
      </c>
      <c r="R780">
        <f t="shared" ca="1" si="154"/>
        <v>0</v>
      </c>
      <c r="S780">
        <f t="shared" ca="1" si="148"/>
        <v>0</v>
      </c>
      <c r="T780">
        <f t="shared" ca="1" si="155"/>
        <v>12</v>
      </c>
      <c r="U780" s="73">
        <f t="shared" ca="1" si="149"/>
        <v>0</v>
      </c>
    </row>
    <row r="781" spans="1:21" x14ac:dyDescent="0.25">
      <c r="A781" s="106" t="str">
        <f t="shared" ca="1" si="150"/>
        <v>General_All Other_2026_12</v>
      </c>
      <c r="B781" cm="1">
        <f t="array" ref="B781">INDEX('Rate Change Impact'!A:A, ROUNDUP(ROWS('Rate Change Impact'!$2:817)/36,0))</f>
        <v>22</v>
      </c>
      <c r="C781" t="str" cm="1">
        <f t="array" ref="C781">INDEX('Rate Change Impact'!B:B, ROUNDUP(ROWS('Rate Change Impact'!$2:817)/36,0))</f>
        <v>General</v>
      </c>
      <c r="D781" t="str" cm="1">
        <f t="array" ref="D781">INDEX('Rate Change Impact'!C:C, ROUNDUP(ROWS('Rate Change Impact'!$2:817)/36,0))</f>
        <v>All Other</v>
      </c>
      <c r="E781" t="str" cm="1">
        <f t="array" ref="E781">INDEX('Rate Change Impact'!D:D, ROUNDUP(ROWS('Rate Change Impact'!$2:817)/36,0))</f>
        <v>CA</v>
      </c>
      <c r="F781" s="107" cm="1">
        <f t="array" ref="F781">INDEX('Rate Change Impact'!E:E, ROUNDUP(ROWS('Rate Change Impact'!$2:817)/36,0))</f>
        <v>45658</v>
      </c>
      <c r="G781" s="81" cm="1">
        <f t="array" ref="G781">INDEX('Rate Change Impact'!F:F, ROUNDUP(ROWS('Rate Change Impact'!$2:817)/36,0))</f>
        <v>72291913</v>
      </c>
      <c r="H781" s="81" cm="1">
        <f t="array" ref="H781">INDEX('Rate Change Impact'!G:G, ROUNDUP(ROWS('Rate Change Impact'!$2:817)/36,0))</f>
        <v>112052465.15000001</v>
      </c>
      <c r="I781" s="81" cm="1">
        <f t="array" ref="I781">INDEX('Rate Change Impact'!H:H, ROUNDUP(ROWS('Rate Change Impact'!$2:817)/36,0))</f>
        <v>39760552.150000006</v>
      </c>
      <c r="J781" s="95" cm="1">
        <f t="array" ref="J781">INDEX('Rate Change Impact'!I:I, ROUNDUP(ROWS('Rate Change Impact'!$2:817)/36,0))</f>
        <v>0.55000000000000004</v>
      </c>
      <c r="K781" s="93">
        <f t="shared" si="151"/>
        <v>46022</v>
      </c>
      <c r="L781" s="94">
        <f t="shared" ca="1" si="152"/>
        <v>24</v>
      </c>
      <c r="M781" s="93">
        <f t="shared" ca="1" si="153"/>
        <v>46357</v>
      </c>
      <c r="N781">
        <f t="shared" ca="1" si="147"/>
        <v>2026</v>
      </c>
      <c r="O781">
        <f t="shared" ca="1" si="144"/>
        <v>12</v>
      </c>
      <c r="P781" s="74">
        <f t="shared" si="145"/>
        <v>3313379.3458333337</v>
      </c>
      <c r="Q781" s="74">
        <f t="shared" si="146"/>
        <v>1656689.6729166668</v>
      </c>
      <c r="R781">
        <f t="shared" ca="1" si="154"/>
        <v>0</v>
      </c>
      <c r="S781">
        <f t="shared" ca="1" si="148"/>
        <v>0</v>
      </c>
      <c r="T781">
        <f t="shared" ca="1" si="155"/>
        <v>12</v>
      </c>
      <c r="U781" s="73">
        <f t="shared" ca="1" si="149"/>
        <v>0</v>
      </c>
    </row>
    <row r="782" spans="1:21" x14ac:dyDescent="0.25">
      <c r="A782" s="106" t="str">
        <f t="shared" ca="1" si="150"/>
        <v>General_All Other_2027_1</v>
      </c>
      <c r="B782" cm="1">
        <f t="array" ref="B782">INDEX('Rate Change Impact'!A:A, ROUNDUP(ROWS('Rate Change Impact'!$2:818)/36,0))</f>
        <v>22</v>
      </c>
      <c r="C782" t="str" cm="1">
        <f t="array" ref="C782">INDEX('Rate Change Impact'!B:B, ROUNDUP(ROWS('Rate Change Impact'!$2:818)/36,0))</f>
        <v>General</v>
      </c>
      <c r="D782" t="str" cm="1">
        <f t="array" ref="D782">INDEX('Rate Change Impact'!C:C, ROUNDUP(ROWS('Rate Change Impact'!$2:818)/36,0))</f>
        <v>All Other</v>
      </c>
      <c r="E782" t="str" cm="1">
        <f t="array" ref="E782">INDEX('Rate Change Impact'!D:D, ROUNDUP(ROWS('Rate Change Impact'!$2:818)/36,0))</f>
        <v>CA</v>
      </c>
      <c r="F782" s="107" cm="1">
        <f t="array" ref="F782">INDEX('Rate Change Impact'!E:E, ROUNDUP(ROWS('Rate Change Impact'!$2:818)/36,0))</f>
        <v>45658</v>
      </c>
      <c r="G782" s="81" cm="1">
        <f t="array" ref="G782">INDEX('Rate Change Impact'!F:F, ROUNDUP(ROWS('Rate Change Impact'!$2:818)/36,0))</f>
        <v>72291913</v>
      </c>
      <c r="H782" s="81" cm="1">
        <f t="array" ref="H782">INDEX('Rate Change Impact'!G:G, ROUNDUP(ROWS('Rate Change Impact'!$2:818)/36,0))</f>
        <v>112052465.15000001</v>
      </c>
      <c r="I782" s="81" cm="1">
        <f t="array" ref="I782">INDEX('Rate Change Impact'!H:H, ROUNDUP(ROWS('Rate Change Impact'!$2:818)/36,0))</f>
        <v>39760552.150000006</v>
      </c>
      <c r="J782" s="95" cm="1">
        <f t="array" ref="J782">INDEX('Rate Change Impact'!I:I, ROUNDUP(ROWS('Rate Change Impact'!$2:818)/36,0))</f>
        <v>0.55000000000000004</v>
      </c>
      <c r="K782" s="93">
        <f t="shared" si="151"/>
        <v>46022</v>
      </c>
      <c r="L782" s="94">
        <f t="shared" ca="1" si="152"/>
        <v>25</v>
      </c>
      <c r="M782" s="93">
        <f t="shared" ca="1" si="153"/>
        <v>46388</v>
      </c>
      <c r="N782">
        <f t="shared" ca="1" si="147"/>
        <v>2027</v>
      </c>
      <c r="O782">
        <f t="shared" ca="1" si="144"/>
        <v>1</v>
      </c>
      <c r="P782" s="74">
        <f t="shared" si="145"/>
        <v>3313379.3458333337</v>
      </c>
      <c r="Q782" s="74">
        <f t="shared" si="146"/>
        <v>1656689.6729166668</v>
      </c>
      <c r="R782">
        <f t="shared" ca="1" si="154"/>
        <v>0</v>
      </c>
      <c r="S782">
        <f t="shared" ca="1" si="148"/>
        <v>0</v>
      </c>
      <c r="T782">
        <f t="shared" ca="1" si="155"/>
        <v>12</v>
      </c>
      <c r="U782" s="73">
        <f t="shared" ca="1" si="149"/>
        <v>0</v>
      </c>
    </row>
    <row r="783" spans="1:21" x14ac:dyDescent="0.25">
      <c r="A783" s="106" t="str">
        <f t="shared" ca="1" si="150"/>
        <v>General_All Other_2027_2</v>
      </c>
      <c r="B783" cm="1">
        <f t="array" ref="B783">INDEX('Rate Change Impact'!A:A, ROUNDUP(ROWS('Rate Change Impact'!$2:819)/36,0))</f>
        <v>22</v>
      </c>
      <c r="C783" t="str" cm="1">
        <f t="array" ref="C783">INDEX('Rate Change Impact'!B:B, ROUNDUP(ROWS('Rate Change Impact'!$2:819)/36,0))</f>
        <v>General</v>
      </c>
      <c r="D783" t="str" cm="1">
        <f t="array" ref="D783">INDEX('Rate Change Impact'!C:C, ROUNDUP(ROWS('Rate Change Impact'!$2:819)/36,0))</f>
        <v>All Other</v>
      </c>
      <c r="E783" t="str" cm="1">
        <f t="array" ref="E783">INDEX('Rate Change Impact'!D:D, ROUNDUP(ROWS('Rate Change Impact'!$2:819)/36,0))</f>
        <v>CA</v>
      </c>
      <c r="F783" s="107" cm="1">
        <f t="array" ref="F783">INDEX('Rate Change Impact'!E:E, ROUNDUP(ROWS('Rate Change Impact'!$2:819)/36,0))</f>
        <v>45658</v>
      </c>
      <c r="G783" s="81" cm="1">
        <f t="array" ref="G783">INDEX('Rate Change Impact'!F:F, ROUNDUP(ROWS('Rate Change Impact'!$2:819)/36,0))</f>
        <v>72291913</v>
      </c>
      <c r="H783" s="81" cm="1">
        <f t="array" ref="H783">INDEX('Rate Change Impact'!G:G, ROUNDUP(ROWS('Rate Change Impact'!$2:819)/36,0))</f>
        <v>112052465.15000001</v>
      </c>
      <c r="I783" s="81" cm="1">
        <f t="array" ref="I783">INDEX('Rate Change Impact'!H:H, ROUNDUP(ROWS('Rate Change Impact'!$2:819)/36,0))</f>
        <v>39760552.150000006</v>
      </c>
      <c r="J783" s="95" cm="1">
        <f t="array" ref="J783">INDEX('Rate Change Impact'!I:I, ROUNDUP(ROWS('Rate Change Impact'!$2:819)/36,0))</f>
        <v>0.55000000000000004</v>
      </c>
      <c r="K783" s="93">
        <f t="shared" si="151"/>
        <v>46022</v>
      </c>
      <c r="L783" s="94">
        <f t="shared" ca="1" si="152"/>
        <v>26</v>
      </c>
      <c r="M783" s="93">
        <f t="shared" ca="1" si="153"/>
        <v>46419</v>
      </c>
      <c r="N783">
        <f t="shared" ca="1" si="147"/>
        <v>2027</v>
      </c>
      <c r="O783">
        <f t="shared" ca="1" si="144"/>
        <v>2</v>
      </c>
      <c r="P783" s="74">
        <f t="shared" si="145"/>
        <v>3313379.3458333337</v>
      </c>
      <c r="Q783" s="74">
        <f t="shared" si="146"/>
        <v>1656689.6729166668</v>
      </c>
      <c r="R783">
        <f t="shared" ca="1" si="154"/>
        <v>0</v>
      </c>
      <c r="S783">
        <f t="shared" ca="1" si="148"/>
        <v>0</v>
      </c>
      <c r="T783">
        <f t="shared" ca="1" si="155"/>
        <v>12</v>
      </c>
      <c r="U783" s="73">
        <f t="shared" ca="1" si="149"/>
        <v>0</v>
      </c>
    </row>
    <row r="784" spans="1:21" x14ac:dyDescent="0.25">
      <c r="A784" s="106" t="str">
        <f t="shared" ca="1" si="150"/>
        <v>General_All Other_2027_3</v>
      </c>
      <c r="B784" cm="1">
        <f t="array" ref="B784">INDEX('Rate Change Impact'!A:A, ROUNDUP(ROWS('Rate Change Impact'!$2:820)/36,0))</f>
        <v>22</v>
      </c>
      <c r="C784" t="str" cm="1">
        <f t="array" ref="C784">INDEX('Rate Change Impact'!B:B, ROUNDUP(ROWS('Rate Change Impact'!$2:820)/36,0))</f>
        <v>General</v>
      </c>
      <c r="D784" t="str" cm="1">
        <f t="array" ref="D784">INDEX('Rate Change Impact'!C:C, ROUNDUP(ROWS('Rate Change Impact'!$2:820)/36,0))</f>
        <v>All Other</v>
      </c>
      <c r="E784" t="str" cm="1">
        <f t="array" ref="E784">INDEX('Rate Change Impact'!D:D, ROUNDUP(ROWS('Rate Change Impact'!$2:820)/36,0))</f>
        <v>CA</v>
      </c>
      <c r="F784" s="107" cm="1">
        <f t="array" ref="F784">INDEX('Rate Change Impact'!E:E, ROUNDUP(ROWS('Rate Change Impact'!$2:820)/36,0))</f>
        <v>45658</v>
      </c>
      <c r="G784" s="81" cm="1">
        <f t="array" ref="G784">INDEX('Rate Change Impact'!F:F, ROUNDUP(ROWS('Rate Change Impact'!$2:820)/36,0))</f>
        <v>72291913</v>
      </c>
      <c r="H784" s="81" cm="1">
        <f t="array" ref="H784">INDEX('Rate Change Impact'!G:G, ROUNDUP(ROWS('Rate Change Impact'!$2:820)/36,0))</f>
        <v>112052465.15000001</v>
      </c>
      <c r="I784" s="81" cm="1">
        <f t="array" ref="I784">INDEX('Rate Change Impact'!H:H, ROUNDUP(ROWS('Rate Change Impact'!$2:820)/36,0))</f>
        <v>39760552.150000006</v>
      </c>
      <c r="J784" s="95" cm="1">
        <f t="array" ref="J784">INDEX('Rate Change Impact'!I:I, ROUNDUP(ROWS('Rate Change Impact'!$2:820)/36,0))</f>
        <v>0.55000000000000004</v>
      </c>
      <c r="K784" s="93">
        <f t="shared" si="151"/>
        <v>46022</v>
      </c>
      <c r="L784" s="94">
        <f t="shared" ca="1" si="152"/>
        <v>27</v>
      </c>
      <c r="M784" s="93">
        <f t="shared" ca="1" si="153"/>
        <v>46447</v>
      </c>
      <c r="N784">
        <f t="shared" ca="1" si="147"/>
        <v>2027</v>
      </c>
      <c r="O784">
        <f t="shared" ca="1" si="144"/>
        <v>3</v>
      </c>
      <c r="P784" s="74">
        <f t="shared" si="145"/>
        <v>3313379.3458333337</v>
      </c>
      <c r="Q784" s="74">
        <f t="shared" si="146"/>
        <v>1656689.6729166668</v>
      </c>
      <c r="R784">
        <f t="shared" ca="1" si="154"/>
        <v>0</v>
      </c>
      <c r="S784">
        <f t="shared" ca="1" si="148"/>
        <v>0</v>
      </c>
      <c r="T784">
        <f t="shared" ca="1" si="155"/>
        <v>12</v>
      </c>
      <c r="U784" s="73">
        <f t="shared" ca="1" si="149"/>
        <v>0</v>
      </c>
    </row>
    <row r="785" spans="1:21" x14ac:dyDescent="0.25">
      <c r="A785" s="106" t="str">
        <f t="shared" ca="1" si="150"/>
        <v>General_All Other_2027_4</v>
      </c>
      <c r="B785" cm="1">
        <f t="array" ref="B785">INDEX('Rate Change Impact'!A:A, ROUNDUP(ROWS('Rate Change Impact'!$2:821)/36,0))</f>
        <v>22</v>
      </c>
      <c r="C785" t="str" cm="1">
        <f t="array" ref="C785">INDEX('Rate Change Impact'!B:B, ROUNDUP(ROWS('Rate Change Impact'!$2:821)/36,0))</f>
        <v>General</v>
      </c>
      <c r="D785" t="str" cm="1">
        <f t="array" ref="D785">INDEX('Rate Change Impact'!C:C, ROUNDUP(ROWS('Rate Change Impact'!$2:821)/36,0))</f>
        <v>All Other</v>
      </c>
      <c r="E785" t="str" cm="1">
        <f t="array" ref="E785">INDEX('Rate Change Impact'!D:D, ROUNDUP(ROWS('Rate Change Impact'!$2:821)/36,0))</f>
        <v>CA</v>
      </c>
      <c r="F785" s="107" cm="1">
        <f t="array" ref="F785">INDEX('Rate Change Impact'!E:E, ROUNDUP(ROWS('Rate Change Impact'!$2:821)/36,0))</f>
        <v>45658</v>
      </c>
      <c r="G785" s="81" cm="1">
        <f t="array" ref="G785">INDEX('Rate Change Impact'!F:F, ROUNDUP(ROWS('Rate Change Impact'!$2:821)/36,0))</f>
        <v>72291913</v>
      </c>
      <c r="H785" s="81" cm="1">
        <f t="array" ref="H785">INDEX('Rate Change Impact'!G:G, ROUNDUP(ROWS('Rate Change Impact'!$2:821)/36,0))</f>
        <v>112052465.15000001</v>
      </c>
      <c r="I785" s="81" cm="1">
        <f t="array" ref="I785">INDEX('Rate Change Impact'!H:H, ROUNDUP(ROWS('Rate Change Impact'!$2:821)/36,0))</f>
        <v>39760552.150000006</v>
      </c>
      <c r="J785" s="95" cm="1">
        <f t="array" ref="J785">INDEX('Rate Change Impact'!I:I, ROUNDUP(ROWS('Rate Change Impact'!$2:821)/36,0))</f>
        <v>0.55000000000000004</v>
      </c>
      <c r="K785" s="93">
        <f t="shared" si="151"/>
        <v>46022</v>
      </c>
      <c r="L785" s="94">
        <f t="shared" ca="1" si="152"/>
        <v>28</v>
      </c>
      <c r="M785" s="93">
        <f t="shared" ca="1" si="153"/>
        <v>46478</v>
      </c>
      <c r="N785">
        <f t="shared" ca="1" si="147"/>
        <v>2027</v>
      </c>
      <c r="O785">
        <f t="shared" ca="1" si="144"/>
        <v>4</v>
      </c>
      <c r="P785" s="74">
        <f t="shared" si="145"/>
        <v>3313379.3458333337</v>
      </c>
      <c r="Q785" s="74">
        <f t="shared" si="146"/>
        <v>1656689.6729166668</v>
      </c>
      <c r="R785">
        <f t="shared" ca="1" si="154"/>
        <v>0</v>
      </c>
      <c r="S785">
        <f t="shared" ca="1" si="148"/>
        <v>0</v>
      </c>
      <c r="T785">
        <f t="shared" ca="1" si="155"/>
        <v>12</v>
      </c>
      <c r="U785" s="73">
        <f t="shared" ca="1" si="149"/>
        <v>0</v>
      </c>
    </row>
    <row r="786" spans="1:21" x14ac:dyDescent="0.25">
      <c r="A786" s="106" t="str">
        <f t="shared" ca="1" si="150"/>
        <v>General_All Other_2027_5</v>
      </c>
      <c r="B786" cm="1">
        <f t="array" ref="B786">INDEX('Rate Change Impact'!A:A, ROUNDUP(ROWS('Rate Change Impact'!$2:822)/36,0))</f>
        <v>22</v>
      </c>
      <c r="C786" t="str" cm="1">
        <f t="array" ref="C786">INDEX('Rate Change Impact'!B:B, ROUNDUP(ROWS('Rate Change Impact'!$2:822)/36,0))</f>
        <v>General</v>
      </c>
      <c r="D786" t="str" cm="1">
        <f t="array" ref="D786">INDEX('Rate Change Impact'!C:C, ROUNDUP(ROWS('Rate Change Impact'!$2:822)/36,0))</f>
        <v>All Other</v>
      </c>
      <c r="E786" t="str" cm="1">
        <f t="array" ref="E786">INDEX('Rate Change Impact'!D:D, ROUNDUP(ROWS('Rate Change Impact'!$2:822)/36,0))</f>
        <v>CA</v>
      </c>
      <c r="F786" s="107" cm="1">
        <f t="array" ref="F786">INDEX('Rate Change Impact'!E:E, ROUNDUP(ROWS('Rate Change Impact'!$2:822)/36,0))</f>
        <v>45658</v>
      </c>
      <c r="G786" s="81" cm="1">
        <f t="array" ref="G786">INDEX('Rate Change Impact'!F:F, ROUNDUP(ROWS('Rate Change Impact'!$2:822)/36,0))</f>
        <v>72291913</v>
      </c>
      <c r="H786" s="81" cm="1">
        <f t="array" ref="H786">INDEX('Rate Change Impact'!G:G, ROUNDUP(ROWS('Rate Change Impact'!$2:822)/36,0))</f>
        <v>112052465.15000001</v>
      </c>
      <c r="I786" s="81" cm="1">
        <f t="array" ref="I786">INDEX('Rate Change Impact'!H:H, ROUNDUP(ROWS('Rate Change Impact'!$2:822)/36,0))</f>
        <v>39760552.150000006</v>
      </c>
      <c r="J786" s="95" cm="1">
        <f t="array" ref="J786">INDEX('Rate Change Impact'!I:I, ROUNDUP(ROWS('Rate Change Impact'!$2:822)/36,0))</f>
        <v>0.55000000000000004</v>
      </c>
      <c r="K786" s="93">
        <f t="shared" si="151"/>
        <v>46022</v>
      </c>
      <c r="L786" s="94">
        <f t="shared" ca="1" si="152"/>
        <v>29</v>
      </c>
      <c r="M786" s="93">
        <f t="shared" ca="1" si="153"/>
        <v>46508</v>
      </c>
      <c r="N786">
        <f t="shared" ca="1" si="147"/>
        <v>2027</v>
      </c>
      <c r="O786">
        <f t="shared" ca="1" si="144"/>
        <v>5</v>
      </c>
      <c r="P786" s="74">
        <f t="shared" si="145"/>
        <v>3313379.3458333337</v>
      </c>
      <c r="Q786" s="74">
        <f t="shared" si="146"/>
        <v>1656689.6729166668</v>
      </c>
      <c r="R786">
        <f t="shared" ca="1" si="154"/>
        <v>0</v>
      </c>
      <c r="S786">
        <f t="shared" ca="1" si="148"/>
        <v>0</v>
      </c>
      <c r="T786">
        <f t="shared" ca="1" si="155"/>
        <v>12</v>
      </c>
      <c r="U786" s="73">
        <f t="shared" ca="1" si="149"/>
        <v>0</v>
      </c>
    </row>
    <row r="787" spans="1:21" x14ac:dyDescent="0.25">
      <c r="A787" s="106" t="str">
        <f t="shared" ca="1" si="150"/>
        <v>General_All Other_2027_6</v>
      </c>
      <c r="B787" cm="1">
        <f t="array" ref="B787">INDEX('Rate Change Impact'!A:A, ROUNDUP(ROWS('Rate Change Impact'!$2:823)/36,0))</f>
        <v>22</v>
      </c>
      <c r="C787" t="str" cm="1">
        <f t="array" ref="C787">INDEX('Rate Change Impact'!B:B, ROUNDUP(ROWS('Rate Change Impact'!$2:823)/36,0))</f>
        <v>General</v>
      </c>
      <c r="D787" t="str" cm="1">
        <f t="array" ref="D787">INDEX('Rate Change Impact'!C:C, ROUNDUP(ROWS('Rate Change Impact'!$2:823)/36,0))</f>
        <v>All Other</v>
      </c>
      <c r="E787" t="str" cm="1">
        <f t="array" ref="E787">INDEX('Rate Change Impact'!D:D, ROUNDUP(ROWS('Rate Change Impact'!$2:823)/36,0))</f>
        <v>CA</v>
      </c>
      <c r="F787" s="107" cm="1">
        <f t="array" ref="F787">INDEX('Rate Change Impact'!E:E, ROUNDUP(ROWS('Rate Change Impact'!$2:823)/36,0))</f>
        <v>45658</v>
      </c>
      <c r="G787" s="81" cm="1">
        <f t="array" ref="G787">INDEX('Rate Change Impact'!F:F, ROUNDUP(ROWS('Rate Change Impact'!$2:823)/36,0))</f>
        <v>72291913</v>
      </c>
      <c r="H787" s="81" cm="1">
        <f t="array" ref="H787">INDEX('Rate Change Impact'!G:G, ROUNDUP(ROWS('Rate Change Impact'!$2:823)/36,0))</f>
        <v>112052465.15000001</v>
      </c>
      <c r="I787" s="81" cm="1">
        <f t="array" ref="I787">INDEX('Rate Change Impact'!H:H, ROUNDUP(ROWS('Rate Change Impact'!$2:823)/36,0))</f>
        <v>39760552.150000006</v>
      </c>
      <c r="J787" s="95" cm="1">
        <f t="array" ref="J787">INDEX('Rate Change Impact'!I:I, ROUNDUP(ROWS('Rate Change Impact'!$2:823)/36,0))</f>
        <v>0.55000000000000004</v>
      </c>
      <c r="K787" s="93">
        <f t="shared" si="151"/>
        <v>46022</v>
      </c>
      <c r="L787" s="94">
        <f t="shared" ca="1" si="152"/>
        <v>30</v>
      </c>
      <c r="M787" s="93">
        <f t="shared" ca="1" si="153"/>
        <v>46539</v>
      </c>
      <c r="N787">
        <f t="shared" ca="1" si="147"/>
        <v>2027</v>
      </c>
      <c r="O787">
        <f t="shared" ca="1" si="144"/>
        <v>6</v>
      </c>
      <c r="P787" s="74">
        <f t="shared" si="145"/>
        <v>3313379.3458333337</v>
      </c>
      <c r="Q787" s="74">
        <f t="shared" si="146"/>
        <v>1656689.6729166668</v>
      </c>
      <c r="R787">
        <f t="shared" ca="1" si="154"/>
        <v>0</v>
      </c>
      <c r="S787">
        <f t="shared" ca="1" si="148"/>
        <v>0</v>
      </c>
      <c r="T787">
        <f t="shared" ca="1" si="155"/>
        <v>12</v>
      </c>
      <c r="U787" s="73">
        <f t="shared" ca="1" si="149"/>
        <v>0</v>
      </c>
    </row>
    <row r="788" spans="1:21" x14ac:dyDescent="0.25">
      <c r="A788" s="106" t="str">
        <f t="shared" ca="1" si="150"/>
        <v>General_All Other_2027_7</v>
      </c>
      <c r="B788" cm="1">
        <f t="array" ref="B788">INDEX('Rate Change Impact'!A:A, ROUNDUP(ROWS('Rate Change Impact'!$2:824)/36,0))</f>
        <v>22</v>
      </c>
      <c r="C788" t="str" cm="1">
        <f t="array" ref="C788">INDEX('Rate Change Impact'!B:B, ROUNDUP(ROWS('Rate Change Impact'!$2:824)/36,0))</f>
        <v>General</v>
      </c>
      <c r="D788" t="str" cm="1">
        <f t="array" ref="D788">INDEX('Rate Change Impact'!C:C, ROUNDUP(ROWS('Rate Change Impact'!$2:824)/36,0))</f>
        <v>All Other</v>
      </c>
      <c r="E788" t="str" cm="1">
        <f t="array" ref="E788">INDEX('Rate Change Impact'!D:D, ROUNDUP(ROWS('Rate Change Impact'!$2:824)/36,0))</f>
        <v>CA</v>
      </c>
      <c r="F788" s="107" cm="1">
        <f t="array" ref="F788">INDEX('Rate Change Impact'!E:E, ROUNDUP(ROWS('Rate Change Impact'!$2:824)/36,0))</f>
        <v>45658</v>
      </c>
      <c r="G788" s="81" cm="1">
        <f t="array" ref="G788">INDEX('Rate Change Impact'!F:F, ROUNDUP(ROWS('Rate Change Impact'!$2:824)/36,0))</f>
        <v>72291913</v>
      </c>
      <c r="H788" s="81" cm="1">
        <f t="array" ref="H788">INDEX('Rate Change Impact'!G:G, ROUNDUP(ROWS('Rate Change Impact'!$2:824)/36,0))</f>
        <v>112052465.15000001</v>
      </c>
      <c r="I788" s="81" cm="1">
        <f t="array" ref="I788">INDEX('Rate Change Impact'!H:H, ROUNDUP(ROWS('Rate Change Impact'!$2:824)/36,0))</f>
        <v>39760552.150000006</v>
      </c>
      <c r="J788" s="95" cm="1">
        <f t="array" ref="J788">INDEX('Rate Change Impact'!I:I, ROUNDUP(ROWS('Rate Change Impact'!$2:824)/36,0))</f>
        <v>0.55000000000000004</v>
      </c>
      <c r="K788" s="93">
        <f t="shared" si="151"/>
        <v>46022</v>
      </c>
      <c r="L788" s="94">
        <f t="shared" ca="1" si="152"/>
        <v>31</v>
      </c>
      <c r="M788" s="93">
        <f t="shared" ca="1" si="153"/>
        <v>46569</v>
      </c>
      <c r="N788">
        <f t="shared" ca="1" si="147"/>
        <v>2027</v>
      </c>
      <c r="O788">
        <f t="shared" ca="1" si="144"/>
        <v>7</v>
      </c>
      <c r="P788" s="74">
        <f t="shared" si="145"/>
        <v>3313379.3458333337</v>
      </c>
      <c r="Q788" s="74">
        <f t="shared" si="146"/>
        <v>1656689.6729166668</v>
      </c>
      <c r="R788">
        <f t="shared" ca="1" si="154"/>
        <v>0</v>
      </c>
      <c r="S788">
        <f t="shared" ca="1" si="148"/>
        <v>0</v>
      </c>
      <c r="T788">
        <f t="shared" ca="1" si="155"/>
        <v>12</v>
      </c>
      <c r="U788" s="73">
        <f t="shared" ca="1" si="149"/>
        <v>0</v>
      </c>
    </row>
    <row r="789" spans="1:21" x14ac:dyDescent="0.25">
      <c r="A789" s="106" t="str">
        <f t="shared" ca="1" si="150"/>
        <v>General_All Other_2027_8</v>
      </c>
      <c r="B789" cm="1">
        <f t="array" ref="B789">INDEX('Rate Change Impact'!A:A, ROUNDUP(ROWS('Rate Change Impact'!$2:825)/36,0))</f>
        <v>22</v>
      </c>
      <c r="C789" t="str" cm="1">
        <f t="array" ref="C789">INDEX('Rate Change Impact'!B:B, ROUNDUP(ROWS('Rate Change Impact'!$2:825)/36,0))</f>
        <v>General</v>
      </c>
      <c r="D789" t="str" cm="1">
        <f t="array" ref="D789">INDEX('Rate Change Impact'!C:C, ROUNDUP(ROWS('Rate Change Impact'!$2:825)/36,0))</f>
        <v>All Other</v>
      </c>
      <c r="E789" t="str" cm="1">
        <f t="array" ref="E789">INDEX('Rate Change Impact'!D:D, ROUNDUP(ROWS('Rate Change Impact'!$2:825)/36,0))</f>
        <v>CA</v>
      </c>
      <c r="F789" s="107" cm="1">
        <f t="array" ref="F789">INDEX('Rate Change Impact'!E:E, ROUNDUP(ROWS('Rate Change Impact'!$2:825)/36,0))</f>
        <v>45658</v>
      </c>
      <c r="G789" s="81" cm="1">
        <f t="array" ref="G789">INDEX('Rate Change Impact'!F:F, ROUNDUP(ROWS('Rate Change Impact'!$2:825)/36,0))</f>
        <v>72291913</v>
      </c>
      <c r="H789" s="81" cm="1">
        <f t="array" ref="H789">INDEX('Rate Change Impact'!G:G, ROUNDUP(ROWS('Rate Change Impact'!$2:825)/36,0))</f>
        <v>112052465.15000001</v>
      </c>
      <c r="I789" s="81" cm="1">
        <f t="array" ref="I789">INDEX('Rate Change Impact'!H:H, ROUNDUP(ROWS('Rate Change Impact'!$2:825)/36,0))</f>
        <v>39760552.150000006</v>
      </c>
      <c r="J789" s="95" cm="1">
        <f t="array" ref="J789">INDEX('Rate Change Impact'!I:I, ROUNDUP(ROWS('Rate Change Impact'!$2:825)/36,0))</f>
        <v>0.55000000000000004</v>
      </c>
      <c r="K789" s="93">
        <f t="shared" si="151"/>
        <v>46022</v>
      </c>
      <c r="L789" s="94">
        <f t="shared" ca="1" si="152"/>
        <v>32</v>
      </c>
      <c r="M789" s="93">
        <f t="shared" ca="1" si="153"/>
        <v>46600</v>
      </c>
      <c r="N789">
        <f t="shared" ca="1" si="147"/>
        <v>2027</v>
      </c>
      <c r="O789">
        <f t="shared" ca="1" si="144"/>
        <v>8</v>
      </c>
      <c r="P789" s="74">
        <f t="shared" si="145"/>
        <v>3313379.3458333337</v>
      </c>
      <c r="Q789" s="74">
        <f t="shared" si="146"/>
        <v>1656689.6729166668</v>
      </c>
      <c r="R789">
        <f t="shared" ca="1" si="154"/>
        <v>0</v>
      </c>
      <c r="S789">
        <f t="shared" ca="1" si="148"/>
        <v>0</v>
      </c>
      <c r="T789">
        <f t="shared" ca="1" si="155"/>
        <v>12</v>
      </c>
      <c r="U789" s="73">
        <f t="shared" ca="1" si="149"/>
        <v>0</v>
      </c>
    </row>
    <row r="790" spans="1:21" x14ac:dyDescent="0.25">
      <c r="A790" s="106" t="str">
        <f t="shared" ca="1" si="150"/>
        <v>General_All Other_2027_9</v>
      </c>
      <c r="B790" cm="1">
        <f t="array" ref="B790">INDEX('Rate Change Impact'!A:A, ROUNDUP(ROWS('Rate Change Impact'!$2:826)/36,0))</f>
        <v>22</v>
      </c>
      <c r="C790" t="str" cm="1">
        <f t="array" ref="C790">INDEX('Rate Change Impact'!B:B, ROUNDUP(ROWS('Rate Change Impact'!$2:826)/36,0))</f>
        <v>General</v>
      </c>
      <c r="D790" t="str" cm="1">
        <f t="array" ref="D790">INDEX('Rate Change Impact'!C:C, ROUNDUP(ROWS('Rate Change Impact'!$2:826)/36,0))</f>
        <v>All Other</v>
      </c>
      <c r="E790" t="str" cm="1">
        <f t="array" ref="E790">INDEX('Rate Change Impact'!D:D, ROUNDUP(ROWS('Rate Change Impact'!$2:826)/36,0))</f>
        <v>CA</v>
      </c>
      <c r="F790" s="107" cm="1">
        <f t="array" ref="F790">INDEX('Rate Change Impact'!E:E, ROUNDUP(ROWS('Rate Change Impact'!$2:826)/36,0))</f>
        <v>45658</v>
      </c>
      <c r="G790" s="81" cm="1">
        <f t="array" ref="G790">INDEX('Rate Change Impact'!F:F, ROUNDUP(ROWS('Rate Change Impact'!$2:826)/36,0))</f>
        <v>72291913</v>
      </c>
      <c r="H790" s="81" cm="1">
        <f t="array" ref="H790">INDEX('Rate Change Impact'!G:G, ROUNDUP(ROWS('Rate Change Impact'!$2:826)/36,0))</f>
        <v>112052465.15000001</v>
      </c>
      <c r="I790" s="81" cm="1">
        <f t="array" ref="I790">INDEX('Rate Change Impact'!H:H, ROUNDUP(ROWS('Rate Change Impact'!$2:826)/36,0))</f>
        <v>39760552.150000006</v>
      </c>
      <c r="J790" s="95" cm="1">
        <f t="array" ref="J790">INDEX('Rate Change Impact'!I:I, ROUNDUP(ROWS('Rate Change Impact'!$2:826)/36,0))</f>
        <v>0.55000000000000004</v>
      </c>
      <c r="K790" s="93">
        <f t="shared" si="151"/>
        <v>46022</v>
      </c>
      <c r="L790" s="94">
        <f t="shared" ca="1" si="152"/>
        <v>33</v>
      </c>
      <c r="M790" s="93">
        <f t="shared" ca="1" si="153"/>
        <v>46631</v>
      </c>
      <c r="N790">
        <f t="shared" ca="1" si="147"/>
        <v>2027</v>
      </c>
      <c r="O790">
        <f t="shared" ca="1" si="144"/>
        <v>9</v>
      </c>
      <c r="P790" s="74">
        <f t="shared" si="145"/>
        <v>3313379.3458333337</v>
      </c>
      <c r="Q790" s="74">
        <f t="shared" si="146"/>
        <v>1656689.6729166668</v>
      </c>
      <c r="R790">
        <f t="shared" ca="1" si="154"/>
        <v>0</v>
      </c>
      <c r="S790">
        <f t="shared" ca="1" si="148"/>
        <v>0</v>
      </c>
      <c r="T790">
        <f t="shared" ca="1" si="155"/>
        <v>12</v>
      </c>
      <c r="U790" s="73">
        <f t="shared" ca="1" si="149"/>
        <v>0</v>
      </c>
    </row>
    <row r="791" spans="1:21" x14ac:dyDescent="0.25">
      <c r="A791" s="106" t="str">
        <f t="shared" ca="1" si="150"/>
        <v>General_All Other_2027_10</v>
      </c>
      <c r="B791" cm="1">
        <f t="array" ref="B791">INDEX('Rate Change Impact'!A:A, ROUNDUP(ROWS('Rate Change Impact'!$2:827)/36,0))</f>
        <v>22</v>
      </c>
      <c r="C791" t="str" cm="1">
        <f t="array" ref="C791">INDEX('Rate Change Impact'!B:B, ROUNDUP(ROWS('Rate Change Impact'!$2:827)/36,0))</f>
        <v>General</v>
      </c>
      <c r="D791" t="str" cm="1">
        <f t="array" ref="D791">INDEX('Rate Change Impact'!C:C, ROUNDUP(ROWS('Rate Change Impact'!$2:827)/36,0))</f>
        <v>All Other</v>
      </c>
      <c r="E791" t="str" cm="1">
        <f t="array" ref="E791">INDEX('Rate Change Impact'!D:D, ROUNDUP(ROWS('Rate Change Impact'!$2:827)/36,0))</f>
        <v>CA</v>
      </c>
      <c r="F791" s="107" cm="1">
        <f t="array" ref="F791">INDEX('Rate Change Impact'!E:E, ROUNDUP(ROWS('Rate Change Impact'!$2:827)/36,0))</f>
        <v>45658</v>
      </c>
      <c r="G791" s="81" cm="1">
        <f t="array" ref="G791">INDEX('Rate Change Impact'!F:F, ROUNDUP(ROWS('Rate Change Impact'!$2:827)/36,0))</f>
        <v>72291913</v>
      </c>
      <c r="H791" s="81" cm="1">
        <f t="array" ref="H791">INDEX('Rate Change Impact'!G:G, ROUNDUP(ROWS('Rate Change Impact'!$2:827)/36,0))</f>
        <v>112052465.15000001</v>
      </c>
      <c r="I791" s="81" cm="1">
        <f t="array" ref="I791">INDEX('Rate Change Impact'!H:H, ROUNDUP(ROWS('Rate Change Impact'!$2:827)/36,0))</f>
        <v>39760552.150000006</v>
      </c>
      <c r="J791" s="95" cm="1">
        <f t="array" ref="J791">INDEX('Rate Change Impact'!I:I, ROUNDUP(ROWS('Rate Change Impact'!$2:827)/36,0))</f>
        <v>0.55000000000000004</v>
      </c>
      <c r="K791" s="93">
        <f t="shared" si="151"/>
        <v>46022</v>
      </c>
      <c r="L791" s="94">
        <f t="shared" ca="1" si="152"/>
        <v>34</v>
      </c>
      <c r="M791" s="93">
        <f t="shared" ca="1" si="153"/>
        <v>46661</v>
      </c>
      <c r="N791">
        <f t="shared" ca="1" si="147"/>
        <v>2027</v>
      </c>
      <c r="O791">
        <f t="shared" ca="1" si="144"/>
        <v>10</v>
      </c>
      <c r="P791" s="74">
        <f t="shared" si="145"/>
        <v>3313379.3458333337</v>
      </c>
      <c r="Q791" s="74">
        <f t="shared" si="146"/>
        <v>1656689.6729166668</v>
      </c>
      <c r="R791">
        <f t="shared" ca="1" si="154"/>
        <v>0</v>
      </c>
      <c r="S791">
        <f t="shared" ca="1" si="148"/>
        <v>0</v>
      </c>
      <c r="T791">
        <f t="shared" ca="1" si="155"/>
        <v>12</v>
      </c>
      <c r="U791" s="73">
        <f t="shared" ca="1" si="149"/>
        <v>0</v>
      </c>
    </row>
    <row r="792" spans="1:21" x14ac:dyDescent="0.25">
      <c r="A792" s="106" t="str">
        <f t="shared" ca="1" si="150"/>
        <v>General_All Other_2027_11</v>
      </c>
      <c r="B792" cm="1">
        <f t="array" ref="B792">INDEX('Rate Change Impact'!A:A, ROUNDUP(ROWS('Rate Change Impact'!$2:828)/36,0))</f>
        <v>22</v>
      </c>
      <c r="C792" t="str" cm="1">
        <f t="array" ref="C792">INDEX('Rate Change Impact'!B:B, ROUNDUP(ROWS('Rate Change Impact'!$2:828)/36,0))</f>
        <v>General</v>
      </c>
      <c r="D792" t="str" cm="1">
        <f t="array" ref="D792">INDEX('Rate Change Impact'!C:C, ROUNDUP(ROWS('Rate Change Impact'!$2:828)/36,0))</f>
        <v>All Other</v>
      </c>
      <c r="E792" t="str" cm="1">
        <f t="array" ref="E792">INDEX('Rate Change Impact'!D:D, ROUNDUP(ROWS('Rate Change Impact'!$2:828)/36,0))</f>
        <v>CA</v>
      </c>
      <c r="F792" s="107" cm="1">
        <f t="array" ref="F792">INDEX('Rate Change Impact'!E:E, ROUNDUP(ROWS('Rate Change Impact'!$2:828)/36,0))</f>
        <v>45658</v>
      </c>
      <c r="G792" s="81" cm="1">
        <f t="array" ref="G792">INDEX('Rate Change Impact'!F:F, ROUNDUP(ROWS('Rate Change Impact'!$2:828)/36,0))</f>
        <v>72291913</v>
      </c>
      <c r="H792" s="81" cm="1">
        <f t="array" ref="H792">INDEX('Rate Change Impact'!G:G, ROUNDUP(ROWS('Rate Change Impact'!$2:828)/36,0))</f>
        <v>112052465.15000001</v>
      </c>
      <c r="I792" s="81" cm="1">
        <f t="array" ref="I792">INDEX('Rate Change Impact'!H:H, ROUNDUP(ROWS('Rate Change Impact'!$2:828)/36,0))</f>
        <v>39760552.150000006</v>
      </c>
      <c r="J792" s="95" cm="1">
        <f t="array" ref="J792">INDEX('Rate Change Impact'!I:I, ROUNDUP(ROWS('Rate Change Impact'!$2:828)/36,0))</f>
        <v>0.55000000000000004</v>
      </c>
      <c r="K792" s="93">
        <f t="shared" si="151"/>
        <v>46022</v>
      </c>
      <c r="L792" s="94">
        <f t="shared" ca="1" si="152"/>
        <v>35</v>
      </c>
      <c r="M792" s="93">
        <f t="shared" ca="1" si="153"/>
        <v>46692</v>
      </c>
      <c r="N792">
        <f t="shared" ca="1" si="147"/>
        <v>2027</v>
      </c>
      <c r="O792">
        <f t="shared" ca="1" si="144"/>
        <v>11</v>
      </c>
      <c r="P792" s="74">
        <f t="shared" si="145"/>
        <v>3313379.3458333337</v>
      </c>
      <c r="Q792" s="74">
        <f t="shared" si="146"/>
        <v>1656689.6729166668</v>
      </c>
      <c r="R792">
        <f t="shared" ca="1" si="154"/>
        <v>0</v>
      </c>
      <c r="S792">
        <f t="shared" ca="1" si="148"/>
        <v>0</v>
      </c>
      <c r="T792">
        <f t="shared" ca="1" si="155"/>
        <v>12</v>
      </c>
      <c r="U792" s="73">
        <f t="shared" ca="1" si="149"/>
        <v>0</v>
      </c>
    </row>
    <row r="793" spans="1:21" x14ac:dyDescent="0.25">
      <c r="A793" s="106" t="str">
        <f t="shared" ca="1" si="150"/>
        <v>General_All Other_2027_12</v>
      </c>
      <c r="B793" cm="1">
        <f t="array" ref="B793">INDEX('Rate Change Impact'!A:A, ROUNDUP(ROWS('Rate Change Impact'!$2:829)/36,0))</f>
        <v>22</v>
      </c>
      <c r="C793" t="str" cm="1">
        <f t="array" ref="C793">INDEX('Rate Change Impact'!B:B, ROUNDUP(ROWS('Rate Change Impact'!$2:829)/36,0))</f>
        <v>General</v>
      </c>
      <c r="D793" t="str" cm="1">
        <f t="array" ref="D793">INDEX('Rate Change Impact'!C:C, ROUNDUP(ROWS('Rate Change Impact'!$2:829)/36,0))</f>
        <v>All Other</v>
      </c>
      <c r="E793" t="str" cm="1">
        <f t="array" ref="E793">INDEX('Rate Change Impact'!D:D, ROUNDUP(ROWS('Rate Change Impact'!$2:829)/36,0))</f>
        <v>CA</v>
      </c>
      <c r="F793" s="107" cm="1">
        <f t="array" ref="F793">INDEX('Rate Change Impact'!E:E, ROUNDUP(ROWS('Rate Change Impact'!$2:829)/36,0))</f>
        <v>45658</v>
      </c>
      <c r="G793" s="81" cm="1">
        <f t="array" ref="G793">INDEX('Rate Change Impact'!F:F, ROUNDUP(ROWS('Rate Change Impact'!$2:829)/36,0))</f>
        <v>72291913</v>
      </c>
      <c r="H793" s="81" cm="1">
        <f t="array" ref="H793">INDEX('Rate Change Impact'!G:G, ROUNDUP(ROWS('Rate Change Impact'!$2:829)/36,0))</f>
        <v>112052465.15000001</v>
      </c>
      <c r="I793" s="81" cm="1">
        <f t="array" ref="I793">INDEX('Rate Change Impact'!H:H, ROUNDUP(ROWS('Rate Change Impact'!$2:829)/36,0))</f>
        <v>39760552.150000006</v>
      </c>
      <c r="J793" s="95" cm="1">
        <f t="array" ref="J793">INDEX('Rate Change Impact'!I:I, ROUNDUP(ROWS('Rate Change Impact'!$2:829)/36,0))</f>
        <v>0.55000000000000004</v>
      </c>
      <c r="K793" s="93">
        <f t="shared" si="151"/>
        <v>46022</v>
      </c>
      <c r="L793" s="94">
        <f t="shared" ca="1" si="152"/>
        <v>36</v>
      </c>
      <c r="M793" s="93">
        <f t="shared" ca="1" si="153"/>
        <v>46722</v>
      </c>
      <c r="N793">
        <f t="shared" ca="1" si="147"/>
        <v>2027</v>
      </c>
      <c r="O793">
        <f t="shared" ca="1" si="144"/>
        <v>12</v>
      </c>
      <c r="P793" s="74">
        <f t="shared" si="145"/>
        <v>3313379.3458333337</v>
      </c>
      <c r="Q793" s="74">
        <f t="shared" si="146"/>
        <v>1656689.6729166668</v>
      </c>
      <c r="R793">
        <f t="shared" ca="1" si="154"/>
        <v>0</v>
      </c>
      <c r="S793">
        <f t="shared" ca="1" si="148"/>
        <v>0</v>
      </c>
      <c r="T793">
        <f t="shared" ca="1" si="155"/>
        <v>12</v>
      </c>
      <c r="U793" s="73">
        <f t="shared" ca="1" si="149"/>
        <v>0</v>
      </c>
    </row>
    <row r="794" spans="1:21" x14ac:dyDescent="0.25">
      <c r="A794" s="106" t="str">
        <f t="shared" ca="1" si="150"/>
        <v>General_All Other_2025_1</v>
      </c>
      <c r="B794" cm="1">
        <f t="array" ref="B794">INDEX('Rate Change Impact'!A:A, ROUNDUP(ROWS('Rate Change Impact'!$2:830)/36,0))</f>
        <v>23</v>
      </c>
      <c r="C794" t="str" cm="1">
        <f t="array" ref="C794">INDEX('Rate Change Impact'!B:B, ROUNDUP(ROWS('Rate Change Impact'!$2:830)/36,0))</f>
        <v>General</v>
      </c>
      <c r="D794" t="str" cm="1">
        <f t="array" ref="D794">INDEX('Rate Change Impact'!C:C, ROUNDUP(ROWS('Rate Change Impact'!$2:830)/36,0))</f>
        <v>All Other</v>
      </c>
      <c r="E794" t="str" cm="1">
        <f t="array" ref="E794">INDEX('Rate Change Impact'!D:D, ROUNDUP(ROWS('Rate Change Impact'!$2:830)/36,0))</f>
        <v>CA</v>
      </c>
      <c r="F794" s="107" cm="1">
        <f t="array" ref="F794">INDEX('Rate Change Impact'!E:E, ROUNDUP(ROWS('Rate Change Impact'!$2:830)/36,0))</f>
        <v>45658</v>
      </c>
      <c r="G794" s="81" cm="1">
        <f t="array" ref="G794">INDEX('Rate Change Impact'!F:F, ROUNDUP(ROWS('Rate Change Impact'!$2:830)/36,0))</f>
        <v>159141692</v>
      </c>
      <c r="H794" s="81" cm="1">
        <f t="array" ref="H794">INDEX('Rate Change Impact'!G:G, ROUNDUP(ROWS('Rate Change Impact'!$2:830)/36,0))</f>
        <v>246669622.59999999</v>
      </c>
      <c r="I794" s="81" cm="1">
        <f t="array" ref="I794">INDEX('Rate Change Impact'!H:H, ROUNDUP(ROWS('Rate Change Impact'!$2:830)/36,0))</f>
        <v>87527930.599999994</v>
      </c>
      <c r="J794" s="95" cm="1">
        <f t="array" ref="J794">INDEX('Rate Change Impact'!I:I, ROUNDUP(ROWS('Rate Change Impact'!$2:830)/36,0))</f>
        <v>0.55000000000000004</v>
      </c>
      <c r="K794" s="93">
        <f t="shared" si="151"/>
        <v>46022</v>
      </c>
      <c r="L794" s="94">
        <f t="shared" ca="1" si="152"/>
        <v>1</v>
      </c>
      <c r="M794" s="93">
        <f t="shared" ca="1" si="153"/>
        <v>45658</v>
      </c>
      <c r="N794">
        <f t="shared" ca="1" si="147"/>
        <v>2025</v>
      </c>
      <c r="O794">
        <f t="shared" ref="O794:O857" ca="1" si="156">MONTH(M794)</f>
        <v>1</v>
      </c>
      <c r="P794" s="74">
        <f t="shared" si="145"/>
        <v>7293994.2166666659</v>
      </c>
      <c r="Q794" s="74">
        <f t="shared" si="146"/>
        <v>3646997.1083333329</v>
      </c>
      <c r="R794">
        <f t="shared" ca="1" si="154"/>
        <v>1</v>
      </c>
      <c r="S794">
        <f t="shared" ca="1" si="148"/>
        <v>1</v>
      </c>
      <c r="T794">
        <f t="shared" ca="1" si="155"/>
        <v>12</v>
      </c>
      <c r="U794" s="73">
        <f t="shared" ca="1" si="149"/>
        <v>7293994.2166666659</v>
      </c>
    </row>
    <row r="795" spans="1:21" x14ac:dyDescent="0.25">
      <c r="A795" s="106" t="str">
        <f t="shared" ca="1" si="150"/>
        <v>General_All Other_2025_2</v>
      </c>
      <c r="B795" cm="1">
        <f t="array" ref="B795">INDEX('Rate Change Impact'!A:A, ROUNDUP(ROWS('Rate Change Impact'!$2:831)/36,0))</f>
        <v>23</v>
      </c>
      <c r="C795" t="str" cm="1">
        <f t="array" ref="C795">INDEX('Rate Change Impact'!B:B, ROUNDUP(ROWS('Rate Change Impact'!$2:831)/36,0))</f>
        <v>General</v>
      </c>
      <c r="D795" t="str" cm="1">
        <f t="array" ref="D795">INDEX('Rate Change Impact'!C:C, ROUNDUP(ROWS('Rate Change Impact'!$2:831)/36,0))</f>
        <v>All Other</v>
      </c>
      <c r="E795" t="str" cm="1">
        <f t="array" ref="E795">INDEX('Rate Change Impact'!D:D, ROUNDUP(ROWS('Rate Change Impact'!$2:831)/36,0))</f>
        <v>CA</v>
      </c>
      <c r="F795" s="107" cm="1">
        <f t="array" ref="F795">INDEX('Rate Change Impact'!E:E, ROUNDUP(ROWS('Rate Change Impact'!$2:831)/36,0))</f>
        <v>45658</v>
      </c>
      <c r="G795" s="81" cm="1">
        <f t="array" ref="G795">INDEX('Rate Change Impact'!F:F, ROUNDUP(ROWS('Rate Change Impact'!$2:831)/36,0))</f>
        <v>159141692</v>
      </c>
      <c r="H795" s="81" cm="1">
        <f t="array" ref="H795">INDEX('Rate Change Impact'!G:G, ROUNDUP(ROWS('Rate Change Impact'!$2:831)/36,0))</f>
        <v>246669622.59999999</v>
      </c>
      <c r="I795" s="81" cm="1">
        <f t="array" ref="I795">INDEX('Rate Change Impact'!H:H, ROUNDUP(ROWS('Rate Change Impact'!$2:831)/36,0))</f>
        <v>87527930.599999994</v>
      </c>
      <c r="J795" s="95" cm="1">
        <f t="array" ref="J795">INDEX('Rate Change Impact'!I:I, ROUNDUP(ROWS('Rate Change Impact'!$2:831)/36,0))</f>
        <v>0.55000000000000004</v>
      </c>
      <c r="K795" s="93">
        <f t="shared" si="151"/>
        <v>46022</v>
      </c>
      <c r="L795" s="94">
        <f t="shared" ca="1" si="152"/>
        <v>2</v>
      </c>
      <c r="M795" s="93">
        <f t="shared" ca="1" si="153"/>
        <v>45689</v>
      </c>
      <c r="N795">
        <f t="shared" ca="1" si="147"/>
        <v>2025</v>
      </c>
      <c r="O795">
        <f t="shared" ca="1" si="156"/>
        <v>2</v>
      </c>
      <c r="P795" s="74">
        <f t="shared" si="145"/>
        <v>7293994.2166666659</v>
      </c>
      <c r="Q795" s="74">
        <f t="shared" si="146"/>
        <v>3646997.1083333329</v>
      </c>
      <c r="R795">
        <f t="shared" ca="1" si="154"/>
        <v>1</v>
      </c>
      <c r="S795">
        <f t="shared" ca="1" si="148"/>
        <v>2</v>
      </c>
      <c r="T795">
        <f t="shared" ca="1" si="155"/>
        <v>12</v>
      </c>
      <c r="U795" s="73">
        <f t="shared" ca="1" si="149"/>
        <v>7293994.2166666659</v>
      </c>
    </row>
    <row r="796" spans="1:21" x14ac:dyDescent="0.25">
      <c r="A796" s="106" t="str">
        <f t="shared" ca="1" si="150"/>
        <v>General_All Other_2025_3</v>
      </c>
      <c r="B796" cm="1">
        <f t="array" ref="B796">INDEX('Rate Change Impact'!A:A, ROUNDUP(ROWS('Rate Change Impact'!$2:832)/36,0))</f>
        <v>23</v>
      </c>
      <c r="C796" t="str" cm="1">
        <f t="array" ref="C796">INDEX('Rate Change Impact'!B:B, ROUNDUP(ROWS('Rate Change Impact'!$2:832)/36,0))</f>
        <v>General</v>
      </c>
      <c r="D796" t="str" cm="1">
        <f t="array" ref="D796">INDEX('Rate Change Impact'!C:C, ROUNDUP(ROWS('Rate Change Impact'!$2:832)/36,0))</f>
        <v>All Other</v>
      </c>
      <c r="E796" t="str" cm="1">
        <f t="array" ref="E796">INDEX('Rate Change Impact'!D:D, ROUNDUP(ROWS('Rate Change Impact'!$2:832)/36,0))</f>
        <v>CA</v>
      </c>
      <c r="F796" s="107" cm="1">
        <f t="array" ref="F796">INDEX('Rate Change Impact'!E:E, ROUNDUP(ROWS('Rate Change Impact'!$2:832)/36,0))</f>
        <v>45658</v>
      </c>
      <c r="G796" s="81" cm="1">
        <f t="array" ref="G796">INDEX('Rate Change Impact'!F:F, ROUNDUP(ROWS('Rate Change Impact'!$2:832)/36,0))</f>
        <v>159141692</v>
      </c>
      <c r="H796" s="81" cm="1">
        <f t="array" ref="H796">INDEX('Rate Change Impact'!G:G, ROUNDUP(ROWS('Rate Change Impact'!$2:832)/36,0))</f>
        <v>246669622.59999999</v>
      </c>
      <c r="I796" s="81" cm="1">
        <f t="array" ref="I796">INDEX('Rate Change Impact'!H:H, ROUNDUP(ROWS('Rate Change Impact'!$2:832)/36,0))</f>
        <v>87527930.599999994</v>
      </c>
      <c r="J796" s="95" cm="1">
        <f t="array" ref="J796">INDEX('Rate Change Impact'!I:I, ROUNDUP(ROWS('Rate Change Impact'!$2:832)/36,0))</f>
        <v>0.55000000000000004</v>
      </c>
      <c r="K796" s="93">
        <f t="shared" si="151"/>
        <v>46022</v>
      </c>
      <c r="L796" s="94">
        <f t="shared" ca="1" si="152"/>
        <v>3</v>
      </c>
      <c r="M796" s="93">
        <f t="shared" ca="1" si="153"/>
        <v>45717</v>
      </c>
      <c r="N796">
        <f t="shared" ca="1" si="147"/>
        <v>2025</v>
      </c>
      <c r="O796">
        <f t="shared" ca="1" si="156"/>
        <v>3</v>
      </c>
      <c r="P796" s="74">
        <f t="shared" si="145"/>
        <v>7293994.2166666659</v>
      </c>
      <c r="Q796" s="74">
        <f t="shared" si="146"/>
        <v>3646997.1083333329</v>
      </c>
      <c r="R796">
        <f t="shared" ca="1" si="154"/>
        <v>1</v>
      </c>
      <c r="S796">
        <f t="shared" ca="1" si="148"/>
        <v>3</v>
      </c>
      <c r="T796">
        <f t="shared" ca="1" si="155"/>
        <v>12</v>
      </c>
      <c r="U796" s="73">
        <f t="shared" ca="1" si="149"/>
        <v>7293994.2166666659</v>
      </c>
    </row>
    <row r="797" spans="1:21" x14ac:dyDescent="0.25">
      <c r="A797" s="106" t="str">
        <f t="shared" ca="1" si="150"/>
        <v>General_All Other_2025_4</v>
      </c>
      <c r="B797" cm="1">
        <f t="array" ref="B797">INDEX('Rate Change Impact'!A:A, ROUNDUP(ROWS('Rate Change Impact'!$2:833)/36,0))</f>
        <v>23</v>
      </c>
      <c r="C797" t="str" cm="1">
        <f t="array" ref="C797">INDEX('Rate Change Impact'!B:B, ROUNDUP(ROWS('Rate Change Impact'!$2:833)/36,0))</f>
        <v>General</v>
      </c>
      <c r="D797" t="str" cm="1">
        <f t="array" ref="D797">INDEX('Rate Change Impact'!C:C, ROUNDUP(ROWS('Rate Change Impact'!$2:833)/36,0))</f>
        <v>All Other</v>
      </c>
      <c r="E797" t="str" cm="1">
        <f t="array" ref="E797">INDEX('Rate Change Impact'!D:D, ROUNDUP(ROWS('Rate Change Impact'!$2:833)/36,0))</f>
        <v>CA</v>
      </c>
      <c r="F797" s="107" cm="1">
        <f t="array" ref="F797">INDEX('Rate Change Impact'!E:E, ROUNDUP(ROWS('Rate Change Impact'!$2:833)/36,0))</f>
        <v>45658</v>
      </c>
      <c r="G797" s="81" cm="1">
        <f t="array" ref="G797">INDEX('Rate Change Impact'!F:F, ROUNDUP(ROWS('Rate Change Impact'!$2:833)/36,0))</f>
        <v>159141692</v>
      </c>
      <c r="H797" s="81" cm="1">
        <f t="array" ref="H797">INDEX('Rate Change Impact'!G:G, ROUNDUP(ROWS('Rate Change Impact'!$2:833)/36,0))</f>
        <v>246669622.59999999</v>
      </c>
      <c r="I797" s="81" cm="1">
        <f t="array" ref="I797">INDEX('Rate Change Impact'!H:H, ROUNDUP(ROWS('Rate Change Impact'!$2:833)/36,0))</f>
        <v>87527930.599999994</v>
      </c>
      <c r="J797" s="95" cm="1">
        <f t="array" ref="J797">INDEX('Rate Change Impact'!I:I, ROUNDUP(ROWS('Rate Change Impact'!$2:833)/36,0))</f>
        <v>0.55000000000000004</v>
      </c>
      <c r="K797" s="93">
        <f t="shared" si="151"/>
        <v>46022</v>
      </c>
      <c r="L797" s="94">
        <f t="shared" ca="1" si="152"/>
        <v>4</v>
      </c>
      <c r="M797" s="93">
        <f t="shared" ca="1" si="153"/>
        <v>45748</v>
      </c>
      <c r="N797">
        <f t="shared" ca="1" si="147"/>
        <v>2025</v>
      </c>
      <c r="O797">
        <f t="shared" ca="1" si="156"/>
        <v>4</v>
      </c>
      <c r="P797" s="74">
        <f t="shared" si="145"/>
        <v>7293994.2166666659</v>
      </c>
      <c r="Q797" s="74">
        <f t="shared" si="146"/>
        <v>3646997.1083333329</v>
      </c>
      <c r="R797">
        <f t="shared" ca="1" si="154"/>
        <v>1</v>
      </c>
      <c r="S797">
        <f t="shared" ca="1" si="148"/>
        <v>4</v>
      </c>
      <c r="T797">
        <f t="shared" ca="1" si="155"/>
        <v>12</v>
      </c>
      <c r="U797" s="73">
        <f t="shared" ca="1" si="149"/>
        <v>7293994.2166666659</v>
      </c>
    </row>
    <row r="798" spans="1:21" x14ac:dyDescent="0.25">
      <c r="A798" s="106" t="str">
        <f t="shared" ca="1" si="150"/>
        <v>General_All Other_2025_5</v>
      </c>
      <c r="B798" cm="1">
        <f t="array" ref="B798">INDEX('Rate Change Impact'!A:A, ROUNDUP(ROWS('Rate Change Impact'!$2:834)/36,0))</f>
        <v>23</v>
      </c>
      <c r="C798" t="str" cm="1">
        <f t="array" ref="C798">INDEX('Rate Change Impact'!B:B, ROUNDUP(ROWS('Rate Change Impact'!$2:834)/36,0))</f>
        <v>General</v>
      </c>
      <c r="D798" t="str" cm="1">
        <f t="array" ref="D798">INDEX('Rate Change Impact'!C:C, ROUNDUP(ROWS('Rate Change Impact'!$2:834)/36,0))</f>
        <v>All Other</v>
      </c>
      <c r="E798" t="str" cm="1">
        <f t="array" ref="E798">INDEX('Rate Change Impact'!D:D, ROUNDUP(ROWS('Rate Change Impact'!$2:834)/36,0))</f>
        <v>CA</v>
      </c>
      <c r="F798" s="107" cm="1">
        <f t="array" ref="F798">INDEX('Rate Change Impact'!E:E, ROUNDUP(ROWS('Rate Change Impact'!$2:834)/36,0))</f>
        <v>45658</v>
      </c>
      <c r="G798" s="81" cm="1">
        <f t="array" ref="G798">INDEX('Rate Change Impact'!F:F, ROUNDUP(ROWS('Rate Change Impact'!$2:834)/36,0))</f>
        <v>159141692</v>
      </c>
      <c r="H798" s="81" cm="1">
        <f t="array" ref="H798">INDEX('Rate Change Impact'!G:G, ROUNDUP(ROWS('Rate Change Impact'!$2:834)/36,0))</f>
        <v>246669622.59999999</v>
      </c>
      <c r="I798" s="81" cm="1">
        <f t="array" ref="I798">INDEX('Rate Change Impact'!H:H, ROUNDUP(ROWS('Rate Change Impact'!$2:834)/36,0))</f>
        <v>87527930.599999994</v>
      </c>
      <c r="J798" s="95" cm="1">
        <f t="array" ref="J798">INDEX('Rate Change Impact'!I:I, ROUNDUP(ROWS('Rate Change Impact'!$2:834)/36,0))</f>
        <v>0.55000000000000004</v>
      </c>
      <c r="K798" s="93">
        <f t="shared" si="151"/>
        <v>46022</v>
      </c>
      <c r="L798" s="94">
        <f t="shared" ca="1" si="152"/>
        <v>5</v>
      </c>
      <c r="M798" s="93">
        <f t="shared" ca="1" si="153"/>
        <v>45778</v>
      </c>
      <c r="N798">
        <f t="shared" ca="1" si="147"/>
        <v>2025</v>
      </c>
      <c r="O798">
        <f t="shared" ca="1" si="156"/>
        <v>5</v>
      </c>
      <c r="P798" s="74">
        <f t="shared" si="145"/>
        <v>7293994.2166666659</v>
      </c>
      <c r="Q798" s="74">
        <f t="shared" si="146"/>
        <v>3646997.1083333329</v>
      </c>
      <c r="R798">
        <f t="shared" ca="1" si="154"/>
        <v>1</v>
      </c>
      <c r="S798">
        <f t="shared" ca="1" si="148"/>
        <v>5</v>
      </c>
      <c r="T798">
        <f t="shared" ca="1" si="155"/>
        <v>12</v>
      </c>
      <c r="U798" s="73">
        <f t="shared" ca="1" si="149"/>
        <v>7293994.2166666659</v>
      </c>
    </row>
    <row r="799" spans="1:21" x14ac:dyDescent="0.25">
      <c r="A799" s="106" t="str">
        <f t="shared" ca="1" si="150"/>
        <v>General_All Other_2025_6</v>
      </c>
      <c r="B799" cm="1">
        <f t="array" ref="B799">INDEX('Rate Change Impact'!A:A, ROUNDUP(ROWS('Rate Change Impact'!$2:835)/36,0))</f>
        <v>23</v>
      </c>
      <c r="C799" t="str" cm="1">
        <f t="array" ref="C799">INDEX('Rate Change Impact'!B:B, ROUNDUP(ROWS('Rate Change Impact'!$2:835)/36,0))</f>
        <v>General</v>
      </c>
      <c r="D799" t="str" cm="1">
        <f t="array" ref="D799">INDEX('Rate Change Impact'!C:C, ROUNDUP(ROWS('Rate Change Impact'!$2:835)/36,0))</f>
        <v>All Other</v>
      </c>
      <c r="E799" t="str" cm="1">
        <f t="array" ref="E799">INDEX('Rate Change Impact'!D:D, ROUNDUP(ROWS('Rate Change Impact'!$2:835)/36,0))</f>
        <v>CA</v>
      </c>
      <c r="F799" s="107" cm="1">
        <f t="array" ref="F799">INDEX('Rate Change Impact'!E:E, ROUNDUP(ROWS('Rate Change Impact'!$2:835)/36,0))</f>
        <v>45658</v>
      </c>
      <c r="G799" s="81" cm="1">
        <f t="array" ref="G799">INDEX('Rate Change Impact'!F:F, ROUNDUP(ROWS('Rate Change Impact'!$2:835)/36,0))</f>
        <v>159141692</v>
      </c>
      <c r="H799" s="81" cm="1">
        <f t="array" ref="H799">INDEX('Rate Change Impact'!G:G, ROUNDUP(ROWS('Rate Change Impact'!$2:835)/36,0))</f>
        <v>246669622.59999999</v>
      </c>
      <c r="I799" s="81" cm="1">
        <f t="array" ref="I799">INDEX('Rate Change Impact'!H:H, ROUNDUP(ROWS('Rate Change Impact'!$2:835)/36,0))</f>
        <v>87527930.599999994</v>
      </c>
      <c r="J799" s="95" cm="1">
        <f t="array" ref="J799">INDEX('Rate Change Impact'!I:I, ROUNDUP(ROWS('Rate Change Impact'!$2:835)/36,0))</f>
        <v>0.55000000000000004</v>
      </c>
      <c r="K799" s="93">
        <f t="shared" si="151"/>
        <v>46022</v>
      </c>
      <c r="L799" s="94">
        <f t="shared" ca="1" si="152"/>
        <v>6</v>
      </c>
      <c r="M799" s="93">
        <f t="shared" ca="1" si="153"/>
        <v>45809</v>
      </c>
      <c r="N799">
        <f t="shared" ca="1" si="147"/>
        <v>2025</v>
      </c>
      <c r="O799">
        <f t="shared" ca="1" si="156"/>
        <v>6</v>
      </c>
      <c r="P799" s="74">
        <f t="shared" si="145"/>
        <v>7293994.2166666659</v>
      </c>
      <c r="Q799" s="74">
        <f t="shared" si="146"/>
        <v>3646997.1083333329</v>
      </c>
      <c r="R799">
        <f t="shared" ca="1" si="154"/>
        <v>1</v>
      </c>
      <c r="S799">
        <f t="shared" ca="1" si="148"/>
        <v>6</v>
      </c>
      <c r="T799">
        <f t="shared" ca="1" si="155"/>
        <v>12</v>
      </c>
      <c r="U799" s="73">
        <f t="shared" ca="1" si="149"/>
        <v>7293994.2166666659</v>
      </c>
    </row>
    <row r="800" spans="1:21" x14ac:dyDescent="0.25">
      <c r="A800" s="106" t="str">
        <f t="shared" ca="1" si="150"/>
        <v>General_All Other_2025_7</v>
      </c>
      <c r="B800" cm="1">
        <f t="array" ref="B800">INDEX('Rate Change Impact'!A:A, ROUNDUP(ROWS('Rate Change Impact'!$2:836)/36,0))</f>
        <v>23</v>
      </c>
      <c r="C800" t="str" cm="1">
        <f t="array" ref="C800">INDEX('Rate Change Impact'!B:B, ROUNDUP(ROWS('Rate Change Impact'!$2:836)/36,0))</f>
        <v>General</v>
      </c>
      <c r="D800" t="str" cm="1">
        <f t="array" ref="D800">INDEX('Rate Change Impact'!C:C, ROUNDUP(ROWS('Rate Change Impact'!$2:836)/36,0))</f>
        <v>All Other</v>
      </c>
      <c r="E800" t="str" cm="1">
        <f t="array" ref="E800">INDEX('Rate Change Impact'!D:D, ROUNDUP(ROWS('Rate Change Impact'!$2:836)/36,0))</f>
        <v>CA</v>
      </c>
      <c r="F800" s="107" cm="1">
        <f t="array" ref="F800">INDEX('Rate Change Impact'!E:E, ROUNDUP(ROWS('Rate Change Impact'!$2:836)/36,0))</f>
        <v>45658</v>
      </c>
      <c r="G800" s="81" cm="1">
        <f t="array" ref="G800">INDEX('Rate Change Impact'!F:F, ROUNDUP(ROWS('Rate Change Impact'!$2:836)/36,0))</f>
        <v>159141692</v>
      </c>
      <c r="H800" s="81" cm="1">
        <f t="array" ref="H800">INDEX('Rate Change Impact'!G:G, ROUNDUP(ROWS('Rate Change Impact'!$2:836)/36,0))</f>
        <v>246669622.59999999</v>
      </c>
      <c r="I800" s="81" cm="1">
        <f t="array" ref="I800">INDEX('Rate Change Impact'!H:H, ROUNDUP(ROWS('Rate Change Impact'!$2:836)/36,0))</f>
        <v>87527930.599999994</v>
      </c>
      <c r="J800" s="95" cm="1">
        <f t="array" ref="J800">INDEX('Rate Change Impact'!I:I, ROUNDUP(ROWS('Rate Change Impact'!$2:836)/36,0))</f>
        <v>0.55000000000000004</v>
      </c>
      <c r="K800" s="93">
        <f t="shared" si="151"/>
        <v>46022</v>
      </c>
      <c r="L800" s="94">
        <f t="shared" ca="1" si="152"/>
        <v>7</v>
      </c>
      <c r="M800" s="93">
        <f t="shared" ca="1" si="153"/>
        <v>45839</v>
      </c>
      <c r="N800">
        <f t="shared" ca="1" si="147"/>
        <v>2025</v>
      </c>
      <c r="O800">
        <f t="shared" ca="1" si="156"/>
        <v>7</v>
      </c>
      <c r="P800" s="74">
        <f t="shared" si="145"/>
        <v>7293994.2166666659</v>
      </c>
      <c r="Q800" s="74">
        <f t="shared" si="146"/>
        <v>3646997.1083333329</v>
      </c>
      <c r="R800">
        <f t="shared" ca="1" si="154"/>
        <v>1</v>
      </c>
      <c r="S800">
        <f t="shared" ca="1" si="148"/>
        <v>7</v>
      </c>
      <c r="T800">
        <f t="shared" ca="1" si="155"/>
        <v>12</v>
      </c>
      <c r="U800" s="73">
        <f t="shared" ca="1" si="149"/>
        <v>7293994.2166666659</v>
      </c>
    </row>
    <row r="801" spans="1:21" x14ac:dyDescent="0.25">
      <c r="A801" s="106" t="str">
        <f t="shared" ca="1" si="150"/>
        <v>General_All Other_2025_8</v>
      </c>
      <c r="B801" cm="1">
        <f t="array" ref="B801">INDEX('Rate Change Impact'!A:A, ROUNDUP(ROWS('Rate Change Impact'!$2:837)/36,0))</f>
        <v>23</v>
      </c>
      <c r="C801" t="str" cm="1">
        <f t="array" ref="C801">INDEX('Rate Change Impact'!B:B, ROUNDUP(ROWS('Rate Change Impact'!$2:837)/36,0))</f>
        <v>General</v>
      </c>
      <c r="D801" t="str" cm="1">
        <f t="array" ref="D801">INDEX('Rate Change Impact'!C:C, ROUNDUP(ROWS('Rate Change Impact'!$2:837)/36,0))</f>
        <v>All Other</v>
      </c>
      <c r="E801" t="str" cm="1">
        <f t="array" ref="E801">INDEX('Rate Change Impact'!D:D, ROUNDUP(ROWS('Rate Change Impact'!$2:837)/36,0))</f>
        <v>CA</v>
      </c>
      <c r="F801" s="107" cm="1">
        <f t="array" ref="F801">INDEX('Rate Change Impact'!E:E, ROUNDUP(ROWS('Rate Change Impact'!$2:837)/36,0))</f>
        <v>45658</v>
      </c>
      <c r="G801" s="81" cm="1">
        <f t="array" ref="G801">INDEX('Rate Change Impact'!F:F, ROUNDUP(ROWS('Rate Change Impact'!$2:837)/36,0))</f>
        <v>159141692</v>
      </c>
      <c r="H801" s="81" cm="1">
        <f t="array" ref="H801">INDEX('Rate Change Impact'!G:G, ROUNDUP(ROWS('Rate Change Impact'!$2:837)/36,0))</f>
        <v>246669622.59999999</v>
      </c>
      <c r="I801" s="81" cm="1">
        <f t="array" ref="I801">INDEX('Rate Change Impact'!H:H, ROUNDUP(ROWS('Rate Change Impact'!$2:837)/36,0))</f>
        <v>87527930.599999994</v>
      </c>
      <c r="J801" s="95" cm="1">
        <f t="array" ref="J801">INDEX('Rate Change Impact'!I:I, ROUNDUP(ROWS('Rate Change Impact'!$2:837)/36,0))</f>
        <v>0.55000000000000004</v>
      </c>
      <c r="K801" s="93">
        <f t="shared" si="151"/>
        <v>46022</v>
      </c>
      <c r="L801" s="94">
        <f t="shared" ca="1" si="152"/>
        <v>8</v>
      </c>
      <c r="M801" s="93">
        <f t="shared" ca="1" si="153"/>
        <v>45870</v>
      </c>
      <c r="N801">
        <f t="shared" ca="1" si="147"/>
        <v>2025</v>
      </c>
      <c r="O801">
        <f t="shared" ca="1" si="156"/>
        <v>8</v>
      </c>
      <c r="P801" s="74">
        <f t="shared" si="145"/>
        <v>7293994.2166666659</v>
      </c>
      <c r="Q801" s="74">
        <f t="shared" si="146"/>
        <v>3646997.1083333329</v>
      </c>
      <c r="R801">
        <f t="shared" ca="1" si="154"/>
        <v>1</v>
      </c>
      <c r="S801">
        <f t="shared" ca="1" si="148"/>
        <v>8</v>
      </c>
      <c r="T801">
        <f t="shared" ca="1" si="155"/>
        <v>12</v>
      </c>
      <c r="U801" s="73">
        <f t="shared" ca="1" si="149"/>
        <v>7293994.2166666659</v>
      </c>
    </row>
    <row r="802" spans="1:21" x14ac:dyDescent="0.25">
      <c r="A802" s="106" t="str">
        <f t="shared" ca="1" si="150"/>
        <v>General_All Other_2025_9</v>
      </c>
      <c r="B802" cm="1">
        <f t="array" ref="B802">INDEX('Rate Change Impact'!A:A, ROUNDUP(ROWS('Rate Change Impact'!$2:838)/36,0))</f>
        <v>23</v>
      </c>
      <c r="C802" t="str" cm="1">
        <f t="array" ref="C802">INDEX('Rate Change Impact'!B:B, ROUNDUP(ROWS('Rate Change Impact'!$2:838)/36,0))</f>
        <v>General</v>
      </c>
      <c r="D802" t="str" cm="1">
        <f t="array" ref="D802">INDEX('Rate Change Impact'!C:C, ROUNDUP(ROWS('Rate Change Impact'!$2:838)/36,0))</f>
        <v>All Other</v>
      </c>
      <c r="E802" t="str" cm="1">
        <f t="array" ref="E802">INDEX('Rate Change Impact'!D:D, ROUNDUP(ROWS('Rate Change Impact'!$2:838)/36,0))</f>
        <v>CA</v>
      </c>
      <c r="F802" s="107" cm="1">
        <f t="array" ref="F802">INDEX('Rate Change Impact'!E:E, ROUNDUP(ROWS('Rate Change Impact'!$2:838)/36,0))</f>
        <v>45658</v>
      </c>
      <c r="G802" s="81" cm="1">
        <f t="array" ref="G802">INDEX('Rate Change Impact'!F:F, ROUNDUP(ROWS('Rate Change Impact'!$2:838)/36,0))</f>
        <v>159141692</v>
      </c>
      <c r="H802" s="81" cm="1">
        <f t="array" ref="H802">INDEX('Rate Change Impact'!G:G, ROUNDUP(ROWS('Rate Change Impact'!$2:838)/36,0))</f>
        <v>246669622.59999999</v>
      </c>
      <c r="I802" s="81" cm="1">
        <f t="array" ref="I802">INDEX('Rate Change Impact'!H:H, ROUNDUP(ROWS('Rate Change Impact'!$2:838)/36,0))</f>
        <v>87527930.599999994</v>
      </c>
      <c r="J802" s="95" cm="1">
        <f t="array" ref="J802">INDEX('Rate Change Impact'!I:I, ROUNDUP(ROWS('Rate Change Impact'!$2:838)/36,0))</f>
        <v>0.55000000000000004</v>
      </c>
      <c r="K802" s="93">
        <f t="shared" si="151"/>
        <v>46022</v>
      </c>
      <c r="L802" s="94">
        <f t="shared" ca="1" si="152"/>
        <v>9</v>
      </c>
      <c r="M802" s="93">
        <f t="shared" ca="1" si="153"/>
        <v>45901</v>
      </c>
      <c r="N802">
        <f t="shared" ca="1" si="147"/>
        <v>2025</v>
      </c>
      <c r="O802">
        <f t="shared" ca="1" si="156"/>
        <v>9</v>
      </c>
      <c r="P802" s="74">
        <f t="shared" si="145"/>
        <v>7293994.2166666659</v>
      </c>
      <c r="Q802" s="74">
        <f t="shared" si="146"/>
        <v>3646997.1083333329</v>
      </c>
      <c r="R802">
        <f t="shared" ca="1" si="154"/>
        <v>1</v>
      </c>
      <c r="S802">
        <f t="shared" ca="1" si="148"/>
        <v>9</v>
      </c>
      <c r="T802">
        <f t="shared" ca="1" si="155"/>
        <v>12</v>
      </c>
      <c r="U802" s="73">
        <f t="shared" ca="1" si="149"/>
        <v>7293994.2166666659</v>
      </c>
    </row>
    <row r="803" spans="1:21" x14ac:dyDescent="0.25">
      <c r="A803" s="106" t="str">
        <f t="shared" ca="1" si="150"/>
        <v>General_All Other_2025_10</v>
      </c>
      <c r="B803" cm="1">
        <f t="array" ref="B803">INDEX('Rate Change Impact'!A:A, ROUNDUP(ROWS('Rate Change Impact'!$2:839)/36,0))</f>
        <v>23</v>
      </c>
      <c r="C803" t="str" cm="1">
        <f t="array" ref="C803">INDEX('Rate Change Impact'!B:B, ROUNDUP(ROWS('Rate Change Impact'!$2:839)/36,0))</f>
        <v>General</v>
      </c>
      <c r="D803" t="str" cm="1">
        <f t="array" ref="D803">INDEX('Rate Change Impact'!C:C, ROUNDUP(ROWS('Rate Change Impact'!$2:839)/36,0))</f>
        <v>All Other</v>
      </c>
      <c r="E803" t="str" cm="1">
        <f t="array" ref="E803">INDEX('Rate Change Impact'!D:D, ROUNDUP(ROWS('Rate Change Impact'!$2:839)/36,0))</f>
        <v>CA</v>
      </c>
      <c r="F803" s="107" cm="1">
        <f t="array" ref="F803">INDEX('Rate Change Impact'!E:E, ROUNDUP(ROWS('Rate Change Impact'!$2:839)/36,0))</f>
        <v>45658</v>
      </c>
      <c r="G803" s="81" cm="1">
        <f t="array" ref="G803">INDEX('Rate Change Impact'!F:F, ROUNDUP(ROWS('Rate Change Impact'!$2:839)/36,0))</f>
        <v>159141692</v>
      </c>
      <c r="H803" s="81" cm="1">
        <f t="array" ref="H803">INDEX('Rate Change Impact'!G:G, ROUNDUP(ROWS('Rate Change Impact'!$2:839)/36,0))</f>
        <v>246669622.59999999</v>
      </c>
      <c r="I803" s="81" cm="1">
        <f t="array" ref="I803">INDEX('Rate Change Impact'!H:H, ROUNDUP(ROWS('Rate Change Impact'!$2:839)/36,0))</f>
        <v>87527930.599999994</v>
      </c>
      <c r="J803" s="95" cm="1">
        <f t="array" ref="J803">INDEX('Rate Change Impact'!I:I, ROUNDUP(ROWS('Rate Change Impact'!$2:839)/36,0))</f>
        <v>0.55000000000000004</v>
      </c>
      <c r="K803" s="93">
        <f t="shared" si="151"/>
        <v>46022</v>
      </c>
      <c r="L803" s="94">
        <f t="shared" ca="1" si="152"/>
        <v>10</v>
      </c>
      <c r="M803" s="93">
        <f t="shared" ca="1" si="153"/>
        <v>45931</v>
      </c>
      <c r="N803">
        <f t="shared" ca="1" si="147"/>
        <v>2025</v>
      </c>
      <c r="O803">
        <f t="shared" ca="1" si="156"/>
        <v>10</v>
      </c>
      <c r="P803" s="74">
        <f t="shared" si="145"/>
        <v>7293994.2166666659</v>
      </c>
      <c r="Q803" s="74">
        <f t="shared" si="146"/>
        <v>3646997.1083333329</v>
      </c>
      <c r="R803">
        <f t="shared" ca="1" si="154"/>
        <v>1</v>
      </c>
      <c r="S803">
        <f t="shared" ca="1" si="148"/>
        <v>10</v>
      </c>
      <c r="T803">
        <f t="shared" ca="1" si="155"/>
        <v>12</v>
      </c>
      <c r="U803" s="73">
        <f t="shared" ca="1" si="149"/>
        <v>7293994.2166666659</v>
      </c>
    </row>
    <row r="804" spans="1:21" x14ac:dyDescent="0.25">
      <c r="A804" s="106" t="str">
        <f t="shared" ca="1" si="150"/>
        <v>General_All Other_2025_11</v>
      </c>
      <c r="B804" cm="1">
        <f t="array" ref="B804">INDEX('Rate Change Impact'!A:A, ROUNDUP(ROWS('Rate Change Impact'!$2:840)/36,0))</f>
        <v>23</v>
      </c>
      <c r="C804" t="str" cm="1">
        <f t="array" ref="C804">INDEX('Rate Change Impact'!B:B, ROUNDUP(ROWS('Rate Change Impact'!$2:840)/36,0))</f>
        <v>General</v>
      </c>
      <c r="D804" t="str" cm="1">
        <f t="array" ref="D804">INDEX('Rate Change Impact'!C:C, ROUNDUP(ROWS('Rate Change Impact'!$2:840)/36,0))</f>
        <v>All Other</v>
      </c>
      <c r="E804" t="str" cm="1">
        <f t="array" ref="E804">INDEX('Rate Change Impact'!D:D, ROUNDUP(ROWS('Rate Change Impact'!$2:840)/36,0))</f>
        <v>CA</v>
      </c>
      <c r="F804" s="107" cm="1">
        <f t="array" ref="F804">INDEX('Rate Change Impact'!E:E, ROUNDUP(ROWS('Rate Change Impact'!$2:840)/36,0))</f>
        <v>45658</v>
      </c>
      <c r="G804" s="81" cm="1">
        <f t="array" ref="G804">INDEX('Rate Change Impact'!F:F, ROUNDUP(ROWS('Rate Change Impact'!$2:840)/36,0))</f>
        <v>159141692</v>
      </c>
      <c r="H804" s="81" cm="1">
        <f t="array" ref="H804">INDEX('Rate Change Impact'!G:G, ROUNDUP(ROWS('Rate Change Impact'!$2:840)/36,0))</f>
        <v>246669622.59999999</v>
      </c>
      <c r="I804" s="81" cm="1">
        <f t="array" ref="I804">INDEX('Rate Change Impact'!H:H, ROUNDUP(ROWS('Rate Change Impact'!$2:840)/36,0))</f>
        <v>87527930.599999994</v>
      </c>
      <c r="J804" s="95" cm="1">
        <f t="array" ref="J804">INDEX('Rate Change Impact'!I:I, ROUNDUP(ROWS('Rate Change Impact'!$2:840)/36,0))</f>
        <v>0.55000000000000004</v>
      </c>
      <c r="K804" s="93">
        <f t="shared" si="151"/>
        <v>46022</v>
      </c>
      <c r="L804" s="94">
        <f t="shared" ca="1" si="152"/>
        <v>11</v>
      </c>
      <c r="M804" s="93">
        <f t="shared" ca="1" si="153"/>
        <v>45962</v>
      </c>
      <c r="N804">
        <f t="shared" ca="1" si="147"/>
        <v>2025</v>
      </c>
      <c r="O804">
        <f t="shared" ca="1" si="156"/>
        <v>11</v>
      </c>
      <c r="P804" s="74">
        <f t="shared" si="145"/>
        <v>7293994.2166666659</v>
      </c>
      <c r="Q804" s="74">
        <f t="shared" si="146"/>
        <v>3646997.1083333329</v>
      </c>
      <c r="R804">
        <f t="shared" ca="1" si="154"/>
        <v>1</v>
      </c>
      <c r="S804">
        <f t="shared" ca="1" si="148"/>
        <v>11</v>
      </c>
      <c r="T804">
        <f t="shared" ca="1" si="155"/>
        <v>12</v>
      </c>
      <c r="U804" s="73">
        <f t="shared" ca="1" si="149"/>
        <v>7293994.2166666659</v>
      </c>
    </row>
    <row r="805" spans="1:21" x14ac:dyDescent="0.25">
      <c r="A805" s="106" t="str">
        <f t="shared" ca="1" si="150"/>
        <v>General_All Other_2025_12</v>
      </c>
      <c r="B805" cm="1">
        <f t="array" ref="B805">INDEX('Rate Change Impact'!A:A, ROUNDUP(ROWS('Rate Change Impact'!$2:841)/36,0))</f>
        <v>23</v>
      </c>
      <c r="C805" t="str" cm="1">
        <f t="array" ref="C805">INDEX('Rate Change Impact'!B:B, ROUNDUP(ROWS('Rate Change Impact'!$2:841)/36,0))</f>
        <v>General</v>
      </c>
      <c r="D805" t="str" cm="1">
        <f t="array" ref="D805">INDEX('Rate Change Impact'!C:C, ROUNDUP(ROWS('Rate Change Impact'!$2:841)/36,0))</f>
        <v>All Other</v>
      </c>
      <c r="E805" t="str" cm="1">
        <f t="array" ref="E805">INDEX('Rate Change Impact'!D:D, ROUNDUP(ROWS('Rate Change Impact'!$2:841)/36,0))</f>
        <v>CA</v>
      </c>
      <c r="F805" s="107" cm="1">
        <f t="array" ref="F805">INDEX('Rate Change Impact'!E:E, ROUNDUP(ROWS('Rate Change Impact'!$2:841)/36,0))</f>
        <v>45658</v>
      </c>
      <c r="G805" s="81" cm="1">
        <f t="array" ref="G805">INDEX('Rate Change Impact'!F:F, ROUNDUP(ROWS('Rate Change Impact'!$2:841)/36,0))</f>
        <v>159141692</v>
      </c>
      <c r="H805" s="81" cm="1">
        <f t="array" ref="H805">INDEX('Rate Change Impact'!G:G, ROUNDUP(ROWS('Rate Change Impact'!$2:841)/36,0))</f>
        <v>246669622.59999999</v>
      </c>
      <c r="I805" s="81" cm="1">
        <f t="array" ref="I805">INDEX('Rate Change Impact'!H:H, ROUNDUP(ROWS('Rate Change Impact'!$2:841)/36,0))</f>
        <v>87527930.599999994</v>
      </c>
      <c r="J805" s="95" cm="1">
        <f t="array" ref="J805">INDEX('Rate Change Impact'!I:I, ROUNDUP(ROWS('Rate Change Impact'!$2:841)/36,0))</f>
        <v>0.55000000000000004</v>
      </c>
      <c r="K805" s="93">
        <f t="shared" si="151"/>
        <v>46022</v>
      </c>
      <c r="L805" s="94">
        <f t="shared" ca="1" si="152"/>
        <v>12</v>
      </c>
      <c r="M805" s="93">
        <f t="shared" ca="1" si="153"/>
        <v>45992</v>
      </c>
      <c r="N805">
        <f t="shared" ca="1" si="147"/>
        <v>2025</v>
      </c>
      <c r="O805">
        <f t="shared" ca="1" si="156"/>
        <v>12</v>
      </c>
      <c r="P805" s="74">
        <f t="shared" si="145"/>
        <v>7293994.2166666659</v>
      </c>
      <c r="Q805" s="74">
        <f t="shared" si="146"/>
        <v>3646997.1083333329</v>
      </c>
      <c r="R805">
        <f t="shared" ca="1" si="154"/>
        <v>1</v>
      </c>
      <c r="S805">
        <f t="shared" ca="1" si="148"/>
        <v>12</v>
      </c>
      <c r="T805">
        <f t="shared" ca="1" si="155"/>
        <v>12</v>
      </c>
      <c r="U805" s="73">
        <f t="shared" ca="1" si="149"/>
        <v>7293994.2166666659</v>
      </c>
    </row>
    <row r="806" spans="1:21" x14ac:dyDescent="0.25">
      <c r="A806" s="106" t="str">
        <f t="shared" ca="1" si="150"/>
        <v>General_All Other_2026_1</v>
      </c>
      <c r="B806" cm="1">
        <f t="array" ref="B806">INDEX('Rate Change Impact'!A:A, ROUNDUP(ROWS('Rate Change Impact'!$2:842)/36,0))</f>
        <v>23</v>
      </c>
      <c r="C806" t="str" cm="1">
        <f t="array" ref="C806">INDEX('Rate Change Impact'!B:B, ROUNDUP(ROWS('Rate Change Impact'!$2:842)/36,0))</f>
        <v>General</v>
      </c>
      <c r="D806" t="str" cm="1">
        <f t="array" ref="D806">INDEX('Rate Change Impact'!C:C, ROUNDUP(ROWS('Rate Change Impact'!$2:842)/36,0))</f>
        <v>All Other</v>
      </c>
      <c r="E806" t="str" cm="1">
        <f t="array" ref="E806">INDEX('Rate Change Impact'!D:D, ROUNDUP(ROWS('Rate Change Impact'!$2:842)/36,0))</f>
        <v>CA</v>
      </c>
      <c r="F806" s="107" cm="1">
        <f t="array" ref="F806">INDEX('Rate Change Impact'!E:E, ROUNDUP(ROWS('Rate Change Impact'!$2:842)/36,0))</f>
        <v>45658</v>
      </c>
      <c r="G806" s="81" cm="1">
        <f t="array" ref="G806">INDEX('Rate Change Impact'!F:F, ROUNDUP(ROWS('Rate Change Impact'!$2:842)/36,0))</f>
        <v>159141692</v>
      </c>
      <c r="H806" s="81" cm="1">
        <f t="array" ref="H806">INDEX('Rate Change Impact'!G:G, ROUNDUP(ROWS('Rate Change Impact'!$2:842)/36,0))</f>
        <v>246669622.59999999</v>
      </c>
      <c r="I806" s="81" cm="1">
        <f t="array" ref="I806">INDEX('Rate Change Impact'!H:H, ROUNDUP(ROWS('Rate Change Impact'!$2:842)/36,0))</f>
        <v>87527930.599999994</v>
      </c>
      <c r="J806" s="95" cm="1">
        <f t="array" ref="J806">INDEX('Rate Change Impact'!I:I, ROUNDUP(ROWS('Rate Change Impact'!$2:842)/36,0))</f>
        <v>0.55000000000000004</v>
      </c>
      <c r="K806" s="93">
        <f t="shared" si="151"/>
        <v>46022</v>
      </c>
      <c r="L806" s="94">
        <f t="shared" ca="1" si="152"/>
        <v>13</v>
      </c>
      <c r="M806" s="93">
        <f t="shared" ca="1" si="153"/>
        <v>46023</v>
      </c>
      <c r="N806">
        <f t="shared" ca="1" si="147"/>
        <v>2026</v>
      </c>
      <c r="O806">
        <f t="shared" ca="1" si="156"/>
        <v>1</v>
      </c>
      <c r="P806" s="74">
        <f t="shared" si="145"/>
        <v>7293994.2166666659</v>
      </c>
      <c r="Q806" s="74">
        <f t="shared" si="146"/>
        <v>3646997.1083333329</v>
      </c>
      <c r="R806">
        <f t="shared" ca="1" si="154"/>
        <v>0</v>
      </c>
      <c r="S806">
        <f t="shared" ca="1" si="148"/>
        <v>0</v>
      </c>
      <c r="T806">
        <f t="shared" ca="1" si="155"/>
        <v>12</v>
      </c>
      <c r="U806" s="73">
        <f t="shared" ca="1" si="149"/>
        <v>0</v>
      </c>
    </row>
    <row r="807" spans="1:21" x14ac:dyDescent="0.25">
      <c r="A807" s="106" t="str">
        <f t="shared" ca="1" si="150"/>
        <v>General_All Other_2026_2</v>
      </c>
      <c r="B807" cm="1">
        <f t="array" ref="B807">INDEX('Rate Change Impact'!A:A, ROUNDUP(ROWS('Rate Change Impact'!$2:843)/36,0))</f>
        <v>23</v>
      </c>
      <c r="C807" t="str" cm="1">
        <f t="array" ref="C807">INDEX('Rate Change Impact'!B:B, ROUNDUP(ROWS('Rate Change Impact'!$2:843)/36,0))</f>
        <v>General</v>
      </c>
      <c r="D807" t="str" cm="1">
        <f t="array" ref="D807">INDEX('Rate Change Impact'!C:C, ROUNDUP(ROWS('Rate Change Impact'!$2:843)/36,0))</f>
        <v>All Other</v>
      </c>
      <c r="E807" t="str" cm="1">
        <f t="array" ref="E807">INDEX('Rate Change Impact'!D:D, ROUNDUP(ROWS('Rate Change Impact'!$2:843)/36,0))</f>
        <v>CA</v>
      </c>
      <c r="F807" s="107" cm="1">
        <f t="array" ref="F807">INDEX('Rate Change Impact'!E:E, ROUNDUP(ROWS('Rate Change Impact'!$2:843)/36,0))</f>
        <v>45658</v>
      </c>
      <c r="G807" s="81" cm="1">
        <f t="array" ref="G807">INDEX('Rate Change Impact'!F:F, ROUNDUP(ROWS('Rate Change Impact'!$2:843)/36,0))</f>
        <v>159141692</v>
      </c>
      <c r="H807" s="81" cm="1">
        <f t="array" ref="H807">INDEX('Rate Change Impact'!G:G, ROUNDUP(ROWS('Rate Change Impact'!$2:843)/36,0))</f>
        <v>246669622.59999999</v>
      </c>
      <c r="I807" s="81" cm="1">
        <f t="array" ref="I807">INDEX('Rate Change Impact'!H:H, ROUNDUP(ROWS('Rate Change Impact'!$2:843)/36,0))</f>
        <v>87527930.599999994</v>
      </c>
      <c r="J807" s="95" cm="1">
        <f t="array" ref="J807">INDEX('Rate Change Impact'!I:I, ROUNDUP(ROWS('Rate Change Impact'!$2:843)/36,0))</f>
        <v>0.55000000000000004</v>
      </c>
      <c r="K807" s="93">
        <f t="shared" si="151"/>
        <v>46022</v>
      </c>
      <c r="L807" s="94">
        <f t="shared" ca="1" si="152"/>
        <v>14</v>
      </c>
      <c r="M807" s="93">
        <f t="shared" ca="1" si="153"/>
        <v>46054</v>
      </c>
      <c r="N807">
        <f t="shared" ca="1" si="147"/>
        <v>2026</v>
      </c>
      <c r="O807">
        <f t="shared" ca="1" si="156"/>
        <v>2</v>
      </c>
      <c r="P807" s="74">
        <f t="shared" si="145"/>
        <v>7293994.2166666659</v>
      </c>
      <c r="Q807" s="74">
        <f t="shared" si="146"/>
        <v>3646997.1083333329</v>
      </c>
      <c r="R807">
        <f t="shared" ca="1" si="154"/>
        <v>0</v>
      </c>
      <c r="S807">
        <f t="shared" ca="1" si="148"/>
        <v>0</v>
      </c>
      <c r="T807">
        <f t="shared" ca="1" si="155"/>
        <v>12</v>
      </c>
      <c r="U807" s="73">
        <f t="shared" ca="1" si="149"/>
        <v>0</v>
      </c>
    </row>
    <row r="808" spans="1:21" x14ac:dyDescent="0.25">
      <c r="A808" s="106" t="str">
        <f t="shared" ca="1" si="150"/>
        <v>General_All Other_2026_3</v>
      </c>
      <c r="B808" cm="1">
        <f t="array" ref="B808">INDEX('Rate Change Impact'!A:A, ROUNDUP(ROWS('Rate Change Impact'!$2:844)/36,0))</f>
        <v>23</v>
      </c>
      <c r="C808" t="str" cm="1">
        <f t="array" ref="C808">INDEX('Rate Change Impact'!B:B, ROUNDUP(ROWS('Rate Change Impact'!$2:844)/36,0))</f>
        <v>General</v>
      </c>
      <c r="D808" t="str" cm="1">
        <f t="array" ref="D808">INDEX('Rate Change Impact'!C:C, ROUNDUP(ROWS('Rate Change Impact'!$2:844)/36,0))</f>
        <v>All Other</v>
      </c>
      <c r="E808" t="str" cm="1">
        <f t="array" ref="E808">INDEX('Rate Change Impact'!D:D, ROUNDUP(ROWS('Rate Change Impact'!$2:844)/36,0))</f>
        <v>CA</v>
      </c>
      <c r="F808" s="107" cm="1">
        <f t="array" ref="F808">INDEX('Rate Change Impact'!E:E, ROUNDUP(ROWS('Rate Change Impact'!$2:844)/36,0))</f>
        <v>45658</v>
      </c>
      <c r="G808" s="81" cm="1">
        <f t="array" ref="G808">INDEX('Rate Change Impact'!F:F, ROUNDUP(ROWS('Rate Change Impact'!$2:844)/36,0))</f>
        <v>159141692</v>
      </c>
      <c r="H808" s="81" cm="1">
        <f t="array" ref="H808">INDEX('Rate Change Impact'!G:G, ROUNDUP(ROWS('Rate Change Impact'!$2:844)/36,0))</f>
        <v>246669622.59999999</v>
      </c>
      <c r="I808" s="81" cm="1">
        <f t="array" ref="I808">INDEX('Rate Change Impact'!H:H, ROUNDUP(ROWS('Rate Change Impact'!$2:844)/36,0))</f>
        <v>87527930.599999994</v>
      </c>
      <c r="J808" s="95" cm="1">
        <f t="array" ref="J808">INDEX('Rate Change Impact'!I:I, ROUNDUP(ROWS('Rate Change Impact'!$2:844)/36,0))</f>
        <v>0.55000000000000004</v>
      </c>
      <c r="K808" s="93">
        <f t="shared" si="151"/>
        <v>46022</v>
      </c>
      <c r="L808" s="94">
        <f t="shared" ca="1" si="152"/>
        <v>15</v>
      </c>
      <c r="M808" s="93">
        <f t="shared" ca="1" si="153"/>
        <v>46082</v>
      </c>
      <c r="N808">
        <f t="shared" ca="1" si="147"/>
        <v>2026</v>
      </c>
      <c r="O808">
        <f t="shared" ca="1" si="156"/>
        <v>3</v>
      </c>
      <c r="P808" s="74">
        <f t="shared" si="145"/>
        <v>7293994.2166666659</v>
      </c>
      <c r="Q808" s="74">
        <f t="shared" si="146"/>
        <v>3646997.1083333329</v>
      </c>
      <c r="R808">
        <f t="shared" ca="1" si="154"/>
        <v>0</v>
      </c>
      <c r="S808">
        <f t="shared" ca="1" si="148"/>
        <v>0</v>
      </c>
      <c r="T808">
        <f t="shared" ca="1" si="155"/>
        <v>12</v>
      </c>
      <c r="U808" s="73">
        <f t="shared" ca="1" si="149"/>
        <v>0</v>
      </c>
    </row>
    <row r="809" spans="1:21" x14ac:dyDescent="0.25">
      <c r="A809" s="106" t="str">
        <f t="shared" ca="1" si="150"/>
        <v>General_All Other_2026_4</v>
      </c>
      <c r="B809" cm="1">
        <f t="array" ref="B809">INDEX('Rate Change Impact'!A:A, ROUNDUP(ROWS('Rate Change Impact'!$2:845)/36,0))</f>
        <v>23</v>
      </c>
      <c r="C809" t="str" cm="1">
        <f t="array" ref="C809">INDEX('Rate Change Impact'!B:B, ROUNDUP(ROWS('Rate Change Impact'!$2:845)/36,0))</f>
        <v>General</v>
      </c>
      <c r="D809" t="str" cm="1">
        <f t="array" ref="D809">INDEX('Rate Change Impact'!C:C, ROUNDUP(ROWS('Rate Change Impact'!$2:845)/36,0))</f>
        <v>All Other</v>
      </c>
      <c r="E809" t="str" cm="1">
        <f t="array" ref="E809">INDEX('Rate Change Impact'!D:D, ROUNDUP(ROWS('Rate Change Impact'!$2:845)/36,0))</f>
        <v>CA</v>
      </c>
      <c r="F809" s="107" cm="1">
        <f t="array" ref="F809">INDEX('Rate Change Impact'!E:E, ROUNDUP(ROWS('Rate Change Impact'!$2:845)/36,0))</f>
        <v>45658</v>
      </c>
      <c r="G809" s="81" cm="1">
        <f t="array" ref="G809">INDEX('Rate Change Impact'!F:F, ROUNDUP(ROWS('Rate Change Impact'!$2:845)/36,0))</f>
        <v>159141692</v>
      </c>
      <c r="H809" s="81" cm="1">
        <f t="array" ref="H809">INDEX('Rate Change Impact'!G:G, ROUNDUP(ROWS('Rate Change Impact'!$2:845)/36,0))</f>
        <v>246669622.59999999</v>
      </c>
      <c r="I809" s="81" cm="1">
        <f t="array" ref="I809">INDEX('Rate Change Impact'!H:H, ROUNDUP(ROWS('Rate Change Impact'!$2:845)/36,0))</f>
        <v>87527930.599999994</v>
      </c>
      <c r="J809" s="95" cm="1">
        <f t="array" ref="J809">INDEX('Rate Change Impact'!I:I, ROUNDUP(ROWS('Rate Change Impact'!$2:845)/36,0))</f>
        <v>0.55000000000000004</v>
      </c>
      <c r="K809" s="93">
        <f t="shared" si="151"/>
        <v>46022</v>
      </c>
      <c r="L809" s="94">
        <f t="shared" ca="1" si="152"/>
        <v>16</v>
      </c>
      <c r="M809" s="93">
        <f t="shared" ca="1" si="153"/>
        <v>46113</v>
      </c>
      <c r="N809">
        <f t="shared" ca="1" si="147"/>
        <v>2026</v>
      </c>
      <c r="O809">
        <f t="shared" ca="1" si="156"/>
        <v>4</v>
      </c>
      <c r="P809" s="74">
        <f t="shared" si="145"/>
        <v>7293994.2166666659</v>
      </c>
      <c r="Q809" s="74">
        <f t="shared" si="146"/>
        <v>3646997.1083333329</v>
      </c>
      <c r="R809">
        <f t="shared" ca="1" si="154"/>
        <v>0</v>
      </c>
      <c r="S809">
        <f t="shared" ca="1" si="148"/>
        <v>0</v>
      </c>
      <c r="T809">
        <f t="shared" ca="1" si="155"/>
        <v>12</v>
      </c>
      <c r="U809" s="73">
        <f t="shared" ca="1" si="149"/>
        <v>0</v>
      </c>
    </row>
    <row r="810" spans="1:21" x14ac:dyDescent="0.25">
      <c r="A810" s="106" t="str">
        <f t="shared" ca="1" si="150"/>
        <v>General_All Other_2026_5</v>
      </c>
      <c r="B810" cm="1">
        <f t="array" ref="B810">INDEX('Rate Change Impact'!A:A, ROUNDUP(ROWS('Rate Change Impact'!$2:846)/36,0))</f>
        <v>23</v>
      </c>
      <c r="C810" t="str" cm="1">
        <f t="array" ref="C810">INDEX('Rate Change Impact'!B:B, ROUNDUP(ROWS('Rate Change Impact'!$2:846)/36,0))</f>
        <v>General</v>
      </c>
      <c r="D810" t="str" cm="1">
        <f t="array" ref="D810">INDEX('Rate Change Impact'!C:C, ROUNDUP(ROWS('Rate Change Impact'!$2:846)/36,0))</f>
        <v>All Other</v>
      </c>
      <c r="E810" t="str" cm="1">
        <f t="array" ref="E810">INDEX('Rate Change Impact'!D:D, ROUNDUP(ROWS('Rate Change Impact'!$2:846)/36,0))</f>
        <v>CA</v>
      </c>
      <c r="F810" s="107" cm="1">
        <f t="array" ref="F810">INDEX('Rate Change Impact'!E:E, ROUNDUP(ROWS('Rate Change Impact'!$2:846)/36,0))</f>
        <v>45658</v>
      </c>
      <c r="G810" s="81" cm="1">
        <f t="array" ref="G810">INDEX('Rate Change Impact'!F:F, ROUNDUP(ROWS('Rate Change Impact'!$2:846)/36,0))</f>
        <v>159141692</v>
      </c>
      <c r="H810" s="81" cm="1">
        <f t="array" ref="H810">INDEX('Rate Change Impact'!G:G, ROUNDUP(ROWS('Rate Change Impact'!$2:846)/36,0))</f>
        <v>246669622.59999999</v>
      </c>
      <c r="I810" s="81" cm="1">
        <f t="array" ref="I810">INDEX('Rate Change Impact'!H:H, ROUNDUP(ROWS('Rate Change Impact'!$2:846)/36,0))</f>
        <v>87527930.599999994</v>
      </c>
      <c r="J810" s="95" cm="1">
        <f t="array" ref="J810">INDEX('Rate Change Impact'!I:I, ROUNDUP(ROWS('Rate Change Impact'!$2:846)/36,0))</f>
        <v>0.55000000000000004</v>
      </c>
      <c r="K810" s="93">
        <f t="shared" si="151"/>
        <v>46022</v>
      </c>
      <c r="L810" s="94">
        <f t="shared" ca="1" si="152"/>
        <v>17</v>
      </c>
      <c r="M810" s="93">
        <f t="shared" ca="1" si="153"/>
        <v>46143</v>
      </c>
      <c r="N810">
        <f t="shared" ca="1" si="147"/>
        <v>2026</v>
      </c>
      <c r="O810">
        <f t="shared" ca="1" si="156"/>
        <v>5</v>
      </c>
      <c r="P810" s="74">
        <f t="shared" si="145"/>
        <v>7293994.2166666659</v>
      </c>
      <c r="Q810" s="74">
        <f t="shared" si="146"/>
        <v>3646997.1083333329</v>
      </c>
      <c r="R810">
        <f t="shared" ca="1" si="154"/>
        <v>0</v>
      </c>
      <c r="S810">
        <f t="shared" ca="1" si="148"/>
        <v>0</v>
      </c>
      <c r="T810">
        <f t="shared" ca="1" si="155"/>
        <v>12</v>
      </c>
      <c r="U810" s="73">
        <f t="shared" ca="1" si="149"/>
        <v>0</v>
      </c>
    </row>
    <row r="811" spans="1:21" x14ac:dyDescent="0.25">
      <c r="A811" s="106" t="str">
        <f t="shared" ca="1" si="150"/>
        <v>General_All Other_2026_6</v>
      </c>
      <c r="B811" cm="1">
        <f t="array" ref="B811">INDEX('Rate Change Impact'!A:A, ROUNDUP(ROWS('Rate Change Impact'!$2:847)/36,0))</f>
        <v>23</v>
      </c>
      <c r="C811" t="str" cm="1">
        <f t="array" ref="C811">INDEX('Rate Change Impact'!B:B, ROUNDUP(ROWS('Rate Change Impact'!$2:847)/36,0))</f>
        <v>General</v>
      </c>
      <c r="D811" t="str" cm="1">
        <f t="array" ref="D811">INDEX('Rate Change Impact'!C:C, ROUNDUP(ROWS('Rate Change Impact'!$2:847)/36,0))</f>
        <v>All Other</v>
      </c>
      <c r="E811" t="str" cm="1">
        <f t="array" ref="E811">INDEX('Rate Change Impact'!D:D, ROUNDUP(ROWS('Rate Change Impact'!$2:847)/36,0))</f>
        <v>CA</v>
      </c>
      <c r="F811" s="107" cm="1">
        <f t="array" ref="F811">INDEX('Rate Change Impact'!E:E, ROUNDUP(ROWS('Rate Change Impact'!$2:847)/36,0))</f>
        <v>45658</v>
      </c>
      <c r="G811" s="81" cm="1">
        <f t="array" ref="G811">INDEX('Rate Change Impact'!F:F, ROUNDUP(ROWS('Rate Change Impact'!$2:847)/36,0))</f>
        <v>159141692</v>
      </c>
      <c r="H811" s="81" cm="1">
        <f t="array" ref="H811">INDEX('Rate Change Impact'!G:G, ROUNDUP(ROWS('Rate Change Impact'!$2:847)/36,0))</f>
        <v>246669622.59999999</v>
      </c>
      <c r="I811" s="81" cm="1">
        <f t="array" ref="I811">INDEX('Rate Change Impact'!H:H, ROUNDUP(ROWS('Rate Change Impact'!$2:847)/36,0))</f>
        <v>87527930.599999994</v>
      </c>
      <c r="J811" s="95" cm="1">
        <f t="array" ref="J811">INDEX('Rate Change Impact'!I:I, ROUNDUP(ROWS('Rate Change Impact'!$2:847)/36,0))</f>
        <v>0.55000000000000004</v>
      </c>
      <c r="K811" s="93">
        <f t="shared" si="151"/>
        <v>46022</v>
      </c>
      <c r="L811" s="94">
        <f t="shared" ca="1" si="152"/>
        <v>18</v>
      </c>
      <c r="M811" s="93">
        <f t="shared" ca="1" si="153"/>
        <v>46174</v>
      </c>
      <c r="N811">
        <f t="shared" ca="1" si="147"/>
        <v>2026</v>
      </c>
      <c r="O811">
        <f t="shared" ca="1" si="156"/>
        <v>6</v>
      </c>
      <c r="P811" s="74">
        <f t="shared" si="145"/>
        <v>7293994.2166666659</v>
      </c>
      <c r="Q811" s="74">
        <f t="shared" si="146"/>
        <v>3646997.1083333329</v>
      </c>
      <c r="R811">
        <f t="shared" ca="1" si="154"/>
        <v>0</v>
      </c>
      <c r="S811">
        <f t="shared" ca="1" si="148"/>
        <v>0</v>
      </c>
      <c r="T811">
        <f t="shared" ca="1" si="155"/>
        <v>12</v>
      </c>
      <c r="U811" s="73">
        <f t="shared" ca="1" si="149"/>
        <v>0</v>
      </c>
    </row>
    <row r="812" spans="1:21" x14ac:dyDescent="0.25">
      <c r="A812" s="106" t="str">
        <f t="shared" ca="1" si="150"/>
        <v>General_All Other_2026_7</v>
      </c>
      <c r="B812" cm="1">
        <f t="array" ref="B812">INDEX('Rate Change Impact'!A:A, ROUNDUP(ROWS('Rate Change Impact'!$2:848)/36,0))</f>
        <v>23</v>
      </c>
      <c r="C812" t="str" cm="1">
        <f t="array" ref="C812">INDEX('Rate Change Impact'!B:B, ROUNDUP(ROWS('Rate Change Impact'!$2:848)/36,0))</f>
        <v>General</v>
      </c>
      <c r="D812" t="str" cm="1">
        <f t="array" ref="D812">INDEX('Rate Change Impact'!C:C, ROUNDUP(ROWS('Rate Change Impact'!$2:848)/36,0))</f>
        <v>All Other</v>
      </c>
      <c r="E812" t="str" cm="1">
        <f t="array" ref="E812">INDEX('Rate Change Impact'!D:D, ROUNDUP(ROWS('Rate Change Impact'!$2:848)/36,0))</f>
        <v>CA</v>
      </c>
      <c r="F812" s="107" cm="1">
        <f t="array" ref="F812">INDEX('Rate Change Impact'!E:E, ROUNDUP(ROWS('Rate Change Impact'!$2:848)/36,0))</f>
        <v>45658</v>
      </c>
      <c r="G812" s="81" cm="1">
        <f t="array" ref="G812">INDEX('Rate Change Impact'!F:F, ROUNDUP(ROWS('Rate Change Impact'!$2:848)/36,0))</f>
        <v>159141692</v>
      </c>
      <c r="H812" s="81" cm="1">
        <f t="array" ref="H812">INDEX('Rate Change Impact'!G:G, ROUNDUP(ROWS('Rate Change Impact'!$2:848)/36,0))</f>
        <v>246669622.59999999</v>
      </c>
      <c r="I812" s="81" cm="1">
        <f t="array" ref="I812">INDEX('Rate Change Impact'!H:H, ROUNDUP(ROWS('Rate Change Impact'!$2:848)/36,0))</f>
        <v>87527930.599999994</v>
      </c>
      <c r="J812" s="95" cm="1">
        <f t="array" ref="J812">INDEX('Rate Change Impact'!I:I, ROUNDUP(ROWS('Rate Change Impact'!$2:848)/36,0))</f>
        <v>0.55000000000000004</v>
      </c>
      <c r="K812" s="93">
        <f t="shared" si="151"/>
        <v>46022</v>
      </c>
      <c r="L812" s="94">
        <f t="shared" ca="1" si="152"/>
        <v>19</v>
      </c>
      <c r="M812" s="93">
        <f t="shared" ca="1" si="153"/>
        <v>46204</v>
      </c>
      <c r="N812">
        <f t="shared" ca="1" si="147"/>
        <v>2026</v>
      </c>
      <c r="O812">
        <f t="shared" ca="1" si="156"/>
        <v>7</v>
      </c>
      <c r="P812" s="74">
        <f t="shared" si="145"/>
        <v>7293994.2166666659</v>
      </c>
      <c r="Q812" s="74">
        <f t="shared" si="146"/>
        <v>3646997.1083333329</v>
      </c>
      <c r="R812">
        <f t="shared" ca="1" si="154"/>
        <v>0</v>
      </c>
      <c r="S812">
        <f t="shared" ca="1" si="148"/>
        <v>0</v>
      </c>
      <c r="T812">
        <f t="shared" ca="1" si="155"/>
        <v>12</v>
      </c>
      <c r="U812" s="73">
        <f t="shared" ca="1" si="149"/>
        <v>0</v>
      </c>
    </row>
    <row r="813" spans="1:21" x14ac:dyDescent="0.25">
      <c r="A813" s="106" t="str">
        <f t="shared" ca="1" si="150"/>
        <v>General_All Other_2026_8</v>
      </c>
      <c r="B813" cm="1">
        <f t="array" ref="B813">INDEX('Rate Change Impact'!A:A, ROUNDUP(ROWS('Rate Change Impact'!$2:849)/36,0))</f>
        <v>23</v>
      </c>
      <c r="C813" t="str" cm="1">
        <f t="array" ref="C813">INDEX('Rate Change Impact'!B:B, ROUNDUP(ROWS('Rate Change Impact'!$2:849)/36,0))</f>
        <v>General</v>
      </c>
      <c r="D813" t="str" cm="1">
        <f t="array" ref="D813">INDEX('Rate Change Impact'!C:C, ROUNDUP(ROWS('Rate Change Impact'!$2:849)/36,0))</f>
        <v>All Other</v>
      </c>
      <c r="E813" t="str" cm="1">
        <f t="array" ref="E813">INDEX('Rate Change Impact'!D:D, ROUNDUP(ROWS('Rate Change Impact'!$2:849)/36,0))</f>
        <v>CA</v>
      </c>
      <c r="F813" s="107" cm="1">
        <f t="array" ref="F813">INDEX('Rate Change Impact'!E:E, ROUNDUP(ROWS('Rate Change Impact'!$2:849)/36,0))</f>
        <v>45658</v>
      </c>
      <c r="G813" s="81" cm="1">
        <f t="array" ref="G813">INDEX('Rate Change Impact'!F:F, ROUNDUP(ROWS('Rate Change Impact'!$2:849)/36,0))</f>
        <v>159141692</v>
      </c>
      <c r="H813" s="81" cm="1">
        <f t="array" ref="H813">INDEX('Rate Change Impact'!G:G, ROUNDUP(ROWS('Rate Change Impact'!$2:849)/36,0))</f>
        <v>246669622.59999999</v>
      </c>
      <c r="I813" s="81" cm="1">
        <f t="array" ref="I813">INDEX('Rate Change Impact'!H:H, ROUNDUP(ROWS('Rate Change Impact'!$2:849)/36,0))</f>
        <v>87527930.599999994</v>
      </c>
      <c r="J813" s="95" cm="1">
        <f t="array" ref="J813">INDEX('Rate Change Impact'!I:I, ROUNDUP(ROWS('Rate Change Impact'!$2:849)/36,0))</f>
        <v>0.55000000000000004</v>
      </c>
      <c r="K813" s="93">
        <f t="shared" si="151"/>
        <v>46022</v>
      </c>
      <c r="L813" s="94">
        <f t="shared" ca="1" si="152"/>
        <v>20</v>
      </c>
      <c r="M813" s="93">
        <f t="shared" ca="1" si="153"/>
        <v>46235</v>
      </c>
      <c r="N813">
        <f t="shared" ca="1" si="147"/>
        <v>2026</v>
      </c>
      <c r="O813">
        <f t="shared" ca="1" si="156"/>
        <v>8</v>
      </c>
      <c r="P813" s="74">
        <f t="shared" si="145"/>
        <v>7293994.2166666659</v>
      </c>
      <c r="Q813" s="74">
        <f t="shared" si="146"/>
        <v>3646997.1083333329</v>
      </c>
      <c r="R813">
        <f t="shared" ca="1" si="154"/>
        <v>0</v>
      </c>
      <c r="S813">
        <f t="shared" ca="1" si="148"/>
        <v>0</v>
      </c>
      <c r="T813">
        <f t="shared" ca="1" si="155"/>
        <v>12</v>
      </c>
      <c r="U813" s="73">
        <f t="shared" ca="1" si="149"/>
        <v>0</v>
      </c>
    </row>
    <row r="814" spans="1:21" x14ac:dyDescent="0.25">
      <c r="A814" s="106" t="str">
        <f t="shared" ca="1" si="150"/>
        <v>General_All Other_2026_9</v>
      </c>
      <c r="B814" cm="1">
        <f t="array" ref="B814">INDEX('Rate Change Impact'!A:A, ROUNDUP(ROWS('Rate Change Impact'!$2:850)/36,0))</f>
        <v>23</v>
      </c>
      <c r="C814" t="str" cm="1">
        <f t="array" ref="C814">INDEX('Rate Change Impact'!B:B, ROUNDUP(ROWS('Rate Change Impact'!$2:850)/36,0))</f>
        <v>General</v>
      </c>
      <c r="D814" t="str" cm="1">
        <f t="array" ref="D814">INDEX('Rate Change Impact'!C:C, ROUNDUP(ROWS('Rate Change Impact'!$2:850)/36,0))</f>
        <v>All Other</v>
      </c>
      <c r="E814" t="str" cm="1">
        <f t="array" ref="E814">INDEX('Rate Change Impact'!D:D, ROUNDUP(ROWS('Rate Change Impact'!$2:850)/36,0))</f>
        <v>CA</v>
      </c>
      <c r="F814" s="107" cm="1">
        <f t="array" ref="F814">INDEX('Rate Change Impact'!E:E, ROUNDUP(ROWS('Rate Change Impact'!$2:850)/36,0))</f>
        <v>45658</v>
      </c>
      <c r="G814" s="81" cm="1">
        <f t="array" ref="G814">INDEX('Rate Change Impact'!F:F, ROUNDUP(ROWS('Rate Change Impact'!$2:850)/36,0))</f>
        <v>159141692</v>
      </c>
      <c r="H814" s="81" cm="1">
        <f t="array" ref="H814">INDEX('Rate Change Impact'!G:G, ROUNDUP(ROWS('Rate Change Impact'!$2:850)/36,0))</f>
        <v>246669622.59999999</v>
      </c>
      <c r="I814" s="81" cm="1">
        <f t="array" ref="I814">INDEX('Rate Change Impact'!H:H, ROUNDUP(ROWS('Rate Change Impact'!$2:850)/36,0))</f>
        <v>87527930.599999994</v>
      </c>
      <c r="J814" s="95" cm="1">
        <f t="array" ref="J814">INDEX('Rate Change Impact'!I:I, ROUNDUP(ROWS('Rate Change Impact'!$2:850)/36,0))</f>
        <v>0.55000000000000004</v>
      </c>
      <c r="K814" s="93">
        <f t="shared" si="151"/>
        <v>46022</v>
      </c>
      <c r="L814" s="94">
        <f t="shared" ca="1" si="152"/>
        <v>21</v>
      </c>
      <c r="M814" s="93">
        <f t="shared" ca="1" si="153"/>
        <v>46266</v>
      </c>
      <c r="N814">
        <f t="shared" ca="1" si="147"/>
        <v>2026</v>
      </c>
      <c r="O814">
        <f t="shared" ca="1" si="156"/>
        <v>9</v>
      </c>
      <c r="P814" s="74">
        <f t="shared" si="145"/>
        <v>7293994.2166666659</v>
      </c>
      <c r="Q814" s="74">
        <f t="shared" si="146"/>
        <v>3646997.1083333329</v>
      </c>
      <c r="R814">
        <f t="shared" ca="1" si="154"/>
        <v>0</v>
      </c>
      <c r="S814">
        <f t="shared" ca="1" si="148"/>
        <v>0</v>
      </c>
      <c r="T814">
        <f t="shared" ca="1" si="155"/>
        <v>12</v>
      </c>
      <c r="U814" s="73">
        <f t="shared" ca="1" si="149"/>
        <v>0</v>
      </c>
    </row>
    <row r="815" spans="1:21" x14ac:dyDescent="0.25">
      <c r="A815" s="106" t="str">
        <f t="shared" ca="1" si="150"/>
        <v>General_All Other_2026_10</v>
      </c>
      <c r="B815" cm="1">
        <f t="array" ref="B815">INDEX('Rate Change Impact'!A:A, ROUNDUP(ROWS('Rate Change Impact'!$2:851)/36,0))</f>
        <v>23</v>
      </c>
      <c r="C815" t="str" cm="1">
        <f t="array" ref="C815">INDEX('Rate Change Impact'!B:B, ROUNDUP(ROWS('Rate Change Impact'!$2:851)/36,0))</f>
        <v>General</v>
      </c>
      <c r="D815" t="str" cm="1">
        <f t="array" ref="D815">INDEX('Rate Change Impact'!C:C, ROUNDUP(ROWS('Rate Change Impact'!$2:851)/36,0))</f>
        <v>All Other</v>
      </c>
      <c r="E815" t="str" cm="1">
        <f t="array" ref="E815">INDEX('Rate Change Impact'!D:D, ROUNDUP(ROWS('Rate Change Impact'!$2:851)/36,0))</f>
        <v>CA</v>
      </c>
      <c r="F815" s="107" cm="1">
        <f t="array" ref="F815">INDEX('Rate Change Impact'!E:E, ROUNDUP(ROWS('Rate Change Impact'!$2:851)/36,0))</f>
        <v>45658</v>
      </c>
      <c r="G815" s="81" cm="1">
        <f t="array" ref="G815">INDEX('Rate Change Impact'!F:F, ROUNDUP(ROWS('Rate Change Impact'!$2:851)/36,0))</f>
        <v>159141692</v>
      </c>
      <c r="H815" s="81" cm="1">
        <f t="array" ref="H815">INDEX('Rate Change Impact'!G:G, ROUNDUP(ROWS('Rate Change Impact'!$2:851)/36,0))</f>
        <v>246669622.59999999</v>
      </c>
      <c r="I815" s="81" cm="1">
        <f t="array" ref="I815">INDEX('Rate Change Impact'!H:H, ROUNDUP(ROWS('Rate Change Impact'!$2:851)/36,0))</f>
        <v>87527930.599999994</v>
      </c>
      <c r="J815" s="95" cm="1">
        <f t="array" ref="J815">INDEX('Rate Change Impact'!I:I, ROUNDUP(ROWS('Rate Change Impact'!$2:851)/36,0))</f>
        <v>0.55000000000000004</v>
      </c>
      <c r="K815" s="93">
        <f t="shared" si="151"/>
        <v>46022</v>
      </c>
      <c r="L815" s="94">
        <f t="shared" ca="1" si="152"/>
        <v>22</v>
      </c>
      <c r="M815" s="93">
        <f t="shared" ca="1" si="153"/>
        <v>46296</v>
      </c>
      <c r="N815">
        <f t="shared" ca="1" si="147"/>
        <v>2026</v>
      </c>
      <c r="O815">
        <f t="shared" ca="1" si="156"/>
        <v>10</v>
      </c>
      <c r="P815" s="74">
        <f t="shared" si="145"/>
        <v>7293994.2166666659</v>
      </c>
      <c r="Q815" s="74">
        <f t="shared" si="146"/>
        <v>3646997.1083333329</v>
      </c>
      <c r="R815">
        <f t="shared" ca="1" si="154"/>
        <v>0</v>
      </c>
      <c r="S815">
        <f t="shared" ca="1" si="148"/>
        <v>0</v>
      </c>
      <c r="T815">
        <f t="shared" ca="1" si="155"/>
        <v>12</v>
      </c>
      <c r="U815" s="73">
        <f t="shared" ca="1" si="149"/>
        <v>0</v>
      </c>
    </row>
    <row r="816" spans="1:21" x14ac:dyDescent="0.25">
      <c r="A816" s="106" t="str">
        <f t="shared" ca="1" si="150"/>
        <v>General_All Other_2026_11</v>
      </c>
      <c r="B816" cm="1">
        <f t="array" ref="B816">INDEX('Rate Change Impact'!A:A, ROUNDUP(ROWS('Rate Change Impact'!$2:852)/36,0))</f>
        <v>23</v>
      </c>
      <c r="C816" t="str" cm="1">
        <f t="array" ref="C816">INDEX('Rate Change Impact'!B:B, ROUNDUP(ROWS('Rate Change Impact'!$2:852)/36,0))</f>
        <v>General</v>
      </c>
      <c r="D816" t="str" cm="1">
        <f t="array" ref="D816">INDEX('Rate Change Impact'!C:C, ROUNDUP(ROWS('Rate Change Impact'!$2:852)/36,0))</f>
        <v>All Other</v>
      </c>
      <c r="E816" t="str" cm="1">
        <f t="array" ref="E816">INDEX('Rate Change Impact'!D:D, ROUNDUP(ROWS('Rate Change Impact'!$2:852)/36,0))</f>
        <v>CA</v>
      </c>
      <c r="F816" s="107" cm="1">
        <f t="array" ref="F816">INDEX('Rate Change Impact'!E:E, ROUNDUP(ROWS('Rate Change Impact'!$2:852)/36,0))</f>
        <v>45658</v>
      </c>
      <c r="G816" s="81" cm="1">
        <f t="array" ref="G816">INDEX('Rate Change Impact'!F:F, ROUNDUP(ROWS('Rate Change Impact'!$2:852)/36,0))</f>
        <v>159141692</v>
      </c>
      <c r="H816" s="81" cm="1">
        <f t="array" ref="H816">INDEX('Rate Change Impact'!G:G, ROUNDUP(ROWS('Rate Change Impact'!$2:852)/36,0))</f>
        <v>246669622.59999999</v>
      </c>
      <c r="I816" s="81" cm="1">
        <f t="array" ref="I816">INDEX('Rate Change Impact'!H:H, ROUNDUP(ROWS('Rate Change Impact'!$2:852)/36,0))</f>
        <v>87527930.599999994</v>
      </c>
      <c r="J816" s="95" cm="1">
        <f t="array" ref="J816">INDEX('Rate Change Impact'!I:I, ROUNDUP(ROWS('Rate Change Impact'!$2:852)/36,0))</f>
        <v>0.55000000000000004</v>
      </c>
      <c r="K816" s="93">
        <f t="shared" si="151"/>
        <v>46022</v>
      </c>
      <c r="L816" s="94">
        <f t="shared" ca="1" si="152"/>
        <v>23</v>
      </c>
      <c r="M816" s="93">
        <f t="shared" ca="1" si="153"/>
        <v>46327</v>
      </c>
      <c r="N816">
        <f t="shared" ca="1" si="147"/>
        <v>2026</v>
      </c>
      <c r="O816">
        <f t="shared" ca="1" si="156"/>
        <v>11</v>
      </c>
      <c r="P816" s="74">
        <f t="shared" si="145"/>
        <v>7293994.2166666659</v>
      </c>
      <c r="Q816" s="74">
        <f t="shared" si="146"/>
        <v>3646997.1083333329</v>
      </c>
      <c r="R816">
        <f t="shared" ca="1" si="154"/>
        <v>0</v>
      </c>
      <c r="S816">
        <f t="shared" ca="1" si="148"/>
        <v>0</v>
      </c>
      <c r="T816">
        <f t="shared" ca="1" si="155"/>
        <v>12</v>
      </c>
      <c r="U816" s="73">
        <f t="shared" ca="1" si="149"/>
        <v>0</v>
      </c>
    </row>
    <row r="817" spans="1:21" x14ac:dyDescent="0.25">
      <c r="A817" s="106" t="str">
        <f t="shared" ca="1" si="150"/>
        <v>General_All Other_2026_12</v>
      </c>
      <c r="B817" cm="1">
        <f t="array" ref="B817">INDEX('Rate Change Impact'!A:A, ROUNDUP(ROWS('Rate Change Impact'!$2:853)/36,0))</f>
        <v>23</v>
      </c>
      <c r="C817" t="str" cm="1">
        <f t="array" ref="C817">INDEX('Rate Change Impact'!B:B, ROUNDUP(ROWS('Rate Change Impact'!$2:853)/36,0))</f>
        <v>General</v>
      </c>
      <c r="D817" t="str" cm="1">
        <f t="array" ref="D817">INDEX('Rate Change Impact'!C:C, ROUNDUP(ROWS('Rate Change Impact'!$2:853)/36,0))</f>
        <v>All Other</v>
      </c>
      <c r="E817" t="str" cm="1">
        <f t="array" ref="E817">INDEX('Rate Change Impact'!D:D, ROUNDUP(ROWS('Rate Change Impact'!$2:853)/36,0))</f>
        <v>CA</v>
      </c>
      <c r="F817" s="107" cm="1">
        <f t="array" ref="F817">INDEX('Rate Change Impact'!E:E, ROUNDUP(ROWS('Rate Change Impact'!$2:853)/36,0))</f>
        <v>45658</v>
      </c>
      <c r="G817" s="81" cm="1">
        <f t="array" ref="G817">INDEX('Rate Change Impact'!F:F, ROUNDUP(ROWS('Rate Change Impact'!$2:853)/36,0))</f>
        <v>159141692</v>
      </c>
      <c r="H817" s="81" cm="1">
        <f t="array" ref="H817">INDEX('Rate Change Impact'!G:G, ROUNDUP(ROWS('Rate Change Impact'!$2:853)/36,0))</f>
        <v>246669622.59999999</v>
      </c>
      <c r="I817" s="81" cm="1">
        <f t="array" ref="I817">INDEX('Rate Change Impact'!H:H, ROUNDUP(ROWS('Rate Change Impact'!$2:853)/36,0))</f>
        <v>87527930.599999994</v>
      </c>
      <c r="J817" s="95" cm="1">
        <f t="array" ref="J817">INDEX('Rate Change Impact'!I:I, ROUNDUP(ROWS('Rate Change Impact'!$2:853)/36,0))</f>
        <v>0.55000000000000004</v>
      </c>
      <c r="K817" s="93">
        <f t="shared" si="151"/>
        <v>46022</v>
      </c>
      <c r="L817" s="94">
        <f t="shared" ca="1" si="152"/>
        <v>24</v>
      </c>
      <c r="M817" s="93">
        <f t="shared" ca="1" si="153"/>
        <v>46357</v>
      </c>
      <c r="N817">
        <f t="shared" ca="1" si="147"/>
        <v>2026</v>
      </c>
      <c r="O817">
        <f t="shared" ca="1" si="156"/>
        <v>12</v>
      </c>
      <c r="P817" s="74">
        <f t="shared" si="145"/>
        <v>7293994.2166666659</v>
      </c>
      <c r="Q817" s="74">
        <f t="shared" si="146"/>
        <v>3646997.1083333329</v>
      </c>
      <c r="R817">
        <f t="shared" ca="1" si="154"/>
        <v>0</v>
      </c>
      <c r="S817">
        <f t="shared" ca="1" si="148"/>
        <v>0</v>
      </c>
      <c r="T817">
        <f t="shared" ca="1" si="155"/>
        <v>12</v>
      </c>
      <c r="U817" s="73">
        <f t="shared" ca="1" si="149"/>
        <v>0</v>
      </c>
    </row>
    <row r="818" spans="1:21" x14ac:dyDescent="0.25">
      <c r="A818" s="106" t="str">
        <f t="shared" ca="1" si="150"/>
        <v>General_All Other_2027_1</v>
      </c>
      <c r="B818" cm="1">
        <f t="array" ref="B818">INDEX('Rate Change Impact'!A:A, ROUNDUP(ROWS('Rate Change Impact'!$2:854)/36,0))</f>
        <v>23</v>
      </c>
      <c r="C818" t="str" cm="1">
        <f t="array" ref="C818">INDEX('Rate Change Impact'!B:B, ROUNDUP(ROWS('Rate Change Impact'!$2:854)/36,0))</f>
        <v>General</v>
      </c>
      <c r="D818" t="str" cm="1">
        <f t="array" ref="D818">INDEX('Rate Change Impact'!C:C, ROUNDUP(ROWS('Rate Change Impact'!$2:854)/36,0))</f>
        <v>All Other</v>
      </c>
      <c r="E818" t="str" cm="1">
        <f t="array" ref="E818">INDEX('Rate Change Impact'!D:D, ROUNDUP(ROWS('Rate Change Impact'!$2:854)/36,0))</f>
        <v>CA</v>
      </c>
      <c r="F818" s="107" cm="1">
        <f t="array" ref="F818">INDEX('Rate Change Impact'!E:E, ROUNDUP(ROWS('Rate Change Impact'!$2:854)/36,0))</f>
        <v>45658</v>
      </c>
      <c r="G818" s="81" cm="1">
        <f t="array" ref="G818">INDEX('Rate Change Impact'!F:F, ROUNDUP(ROWS('Rate Change Impact'!$2:854)/36,0))</f>
        <v>159141692</v>
      </c>
      <c r="H818" s="81" cm="1">
        <f t="array" ref="H818">INDEX('Rate Change Impact'!G:G, ROUNDUP(ROWS('Rate Change Impact'!$2:854)/36,0))</f>
        <v>246669622.59999999</v>
      </c>
      <c r="I818" s="81" cm="1">
        <f t="array" ref="I818">INDEX('Rate Change Impact'!H:H, ROUNDUP(ROWS('Rate Change Impact'!$2:854)/36,0))</f>
        <v>87527930.599999994</v>
      </c>
      <c r="J818" s="95" cm="1">
        <f t="array" ref="J818">INDEX('Rate Change Impact'!I:I, ROUNDUP(ROWS('Rate Change Impact'!$2:854)/36,0))</f>
        <v>0.55000000000000004</v>
      </c>
      <c r="K818" s="93">
        <f t="shared" si="151"/>
        <v>46022</v>
      </c>
      <c r="L818" s="94">
        <f t="shared" ca="1" si="152"/>
        <v>25</v>
      </c>
      <c r="M818" s="93">
        <f t="shared" ca="1" si="153"/>
        <v>46388</v>
      </c>
      <c r="N818">
        <f t="shared" ca="1" si="147"/>
        <v>2027</v>
      </c>
      <c r="O818">
        <f t="shared" ca="1" si="156"/>
        <v>1</v>
      </c>
      <c r="P818" s="74">
        <f t="shared" si="145"/>
        <v>7293994.2166666659</v>
      </c>
      <c r="Q818" s="74">
        <f t="shared" si="146"/>
        <v>3646997.1083333329</v>
      </c>
      <c r="R818">
        <f t="shared" ca="1" si="154"/>
        <v>0</v>
      </c>
      <c r="S818">
        <f t="shared" ca="1" si="148"/>
        <v>0</v>
      </c>
      <c r="T818">
        <f t="shared" ca="1" si="155"/>
        <v>12</v>
      </c>
      <c r="U818" s="73">
        <f t="shared" ca="1" si="149"/>
        <v>0</v>
      </c>
    </row>
    <row r="819" spans="1:21" x14ac:dyDescent="0.25">
      <c r="A819" s="106" t="str">
        <f t="shared" ca="1" si="150"/>
        <v>General_All Other_2027_2</v>
      </c>
      <c r="B819" cm="1">
        <f t="array" ref="B819">INDEX('Rate Change Impact'!A:A, ROUNDUP(ROWS('Rate Change Impact'!$2:855)/36,0))</f>
        <v>23</v>
      </c>
      <c r="C819" t="str" cm="1">
        <f t="array" ref="C819">INDEX('Rate Change Impact'!B:B, ROUNDUP(ROWS('Rate Change Impact'!$2:855)/36,0))</f>
        <v>General</v>
      </c>
      <c r="D819" t="str" cm="1">
        <f t="array" ref="D819">INDEX('Rate Change Impact'!C:C, ROUNDUP(ROWS('Rate Change Impact'!$2:855)/36,0))</f>
        <v>All Other</v>
      </c>
      <c r="E819" t="str" cm="1">
        <f t="array" ref="E819">INDEX('Rate Change Impact'!D:D, ROUNDUP(ROWS('Rate Change Impact'!$2:855)/36,0))</f>
        <v>CA</v>
      </c>
      <c r="F819" s="107" cm="1">
        <f t="array" ref="F819">INDEX('Rate Change Impact'!E:E, ROUNDUP(ROWS('Rate Change Impact'!$2:855)/36,0))</f>
        <v>45658</v>
      </c>
      <c r="G819" s="81" cm="1">
        <f t="array" ref="G819">INDEX('Rate Change Impact'!F:F, ROUNDUP(ROWS('Rate Change Impact'!$2:855)/36,0))</f>
        <v>159141692</v>
      </c>
      <c r="H819" s="81" cm="1">
        <f t="array" ref="H819">INDEX('Rate Change Impact'!G:G, ROUNDUP(ROWS('Rate Change Impact'!$2:855)/36,0))</f>
        <v>246669622.59999999</v>
      </c>
      <c r="I819" s="81" cm="1">
        <f t="array" ref="I819">INDEX('Rate Change Impact'!H:H, ROUNDUP(ROWS('Rate Change Impact'!$2:855)/36,0))</f>
        <v>87527930.599999994</v>
      </c>
      <c r="J819" s="95" cm="1">
        <f t="array" ref="J819">INDEX('Rate Change Impact'!I:I, ROUNDUP(ROWS('Rate Change Impact'!$2:855)/36,0))</f>
        <v>0.55000000000000004</v>
      </c>
      <c r="K819" s="93">
        <f t="shared" si="151"/>
        <v>46022</v>
      </c>
      <c r="L819" s="94">
        <f t="shared" ca="1" si="152"/>
        <v>26</v>
      </c>
      <c r="M819" s="93">
        <f t="shared" ca="1" si="153"/>
        <v>46419</v>
      </c>
      <c r="N819">
        <f t="shared" ca="1" si="147"/>
        <v>2027</v>
      </c>
      <c r="O819">
        <f t="shared" ca="1" si="156"/>
        <v>2</v>
      </c>
      <c r="P819" s="74">
        <f t="shared" si="145"/>
        <v>7293994.2166666659</v>
      </c>
      <c r="Q819" s="74">
        <f t="shared" si="146"/>
        <v>3646997.1083333329</v>
      </c>
      <c r="R819">
        <f t="shared" ca="1" si="154"/>
        <v>0</v>
      </c>
      <c r="S819">
        <f t="shared" ca="1" si="148"/>
        <v>0</v>
      </c>
      <c r="T819">
        <f t="shared" ca="1" si="155"/>
        <v>12</v>
      </c>
      <c r="U819" s="73">
        <f t="shared" ca="1" si="149"/>
        <v>0</v>
      </c>
    </row>
    <row r="820" spans="1:21" x14ac:dyDescent="0.25">
      <c r="A820" s="106" t="str">
        <f t="shared" ca="1" si="150"/>
        <v>General_All Other_2027_3</v>
      </c>
      <c r="B820" cm="1">
        <f t="array" ref="B820">INDEX('Rate Change Impact'!A:A, ROUNDUP(ROWS('Rate Change Impact'!$2:856)/36,0))</f>
        <v>23</v>
      </c>
      <c r="C820" t="str" cm="1">
        <f t="array" ref="C820">INDEX('Rate Change Impact'!B:B, ROUNDUP(ROWS('Rate Change Impact'!$2:856)/36,0))</f>
        <v>General</v>
      </c>
      <c r="D820" t="str" cm="1">
        <f t="array" ref="D820">INDEX('Rate Change Impact'!C:C, ROUNDUP(ROWS('Rate Change Impact'!$2:856)/36,0))</f>
        <v>All Other</v>
      </c>
      <c r="E820" t="str" cm="1">
        <f t="array" ref="E820">INDEX('Rate Change Impact'!D:D, ROUNDUP(ROWS('Rate Change Impact'!$2:856)/36,0))</f>
        <v>CA</v>
      </c>
      <c r="F820" s="107" cm="1">
        <f t="array" ref="F820">INDEX('Rate Change Impact'!E:E, ROUNDUP(ROWS('Rate Change Impact'!$2:856)/36,0))</f>
        <v>45658</v>
      </c>
      <c r="G820" s="81" cm="1">
        <f t="array" ref="G820">INDEX('Rate Change Impact'!F:F, ROUNDUP(ROWS('Rate Change Impact'!$2:856)/36,0))</f>
        <v>159141692</v>
      </c>
      <c r="H820" s="81" cm="1">
        <f t="array" ref="H820">INDEX('Rate Change Impact'!G:G, ROUNDUP(ROWS('Rate Change Impact'!$2:856)/36,0))</f>
        <v>246669622.59999999</v>
      </c>
      <c r="I820" s="81" cm="1">
        <f t="array" ref="I820">INDEX('Rate Change Impact'!H:H, ROUNDUP(ROWS('Rate Change Impact'!$2:856)/36,0))</f>
        <v>87527930.599999994</v>
      </c>
      <c r="J820" s="95" cm="1">
        <f t="array" ref="J820">INDEX('Rate Change Impact'!I:I, ROUNDUP(ROWS('Rate Change Impact'!$2:856)/36,0))</f>
        <v>0.55000000000000004</v>
      </c>
      <c r="K820" s="93">
        <f t="shared" si="151"/>
        <v>46022</v>
      </c>
      <c r="L820" s="94">
        <f t="shared" ca="1" si="152"/>
        <v>27</v>
      </c>
      <c r="M820" s="93">
        <f t="shared" ca="1" si="153"/>
        <v>46447</v>
      </c>
      <c r="N820">
        <f t="shared" ca="1" si="147"/>
        <v>2027</v>
      </c>
      <c r="O820">
        <f t="shared" ca="1" si="156"/>
        <v>3</v>
      </c>
      <c r="P820" s="74">
        <f t="shared" si="145"/>
        <v>7293994.2166666659</v>
      </c>
      <c r="Q820" s="74">
        <f t="shared" si="146"/>
        <v>3646997.1083333329</v>
      </c>
      <c r="R820">
        <f t="shared" ca="1" si="154"/>
        <v>0</v>
      </c>
      <c r="S820">
        <f t="shared" ca="1" si="148"/>
        <v>0</v>
      </c>
      <c r="T820">
        <f t="shared" ca="1" si="155"/>
        <v>12</v>
      </c>
      <c r="U820" s="73">
        <f t="shared" ca="1" si="149"/>
        <v>0</v>
      </c>
    </row>
    <row r="821" spans="1:21" x14ac:dyDescent="0.25">
      <c r="A821" s="106" t="str">
        <f t="shared" ca="1" si="150"/>
        <v>General_All Other_2027_4</v>
      </c>
      <c r="B821" cm="1">
        <f t="array" ref="B821">INDEX('Rate Change Impact'!A:A, ROUNDUP(ROWS('Rate Change Impact'!$2:857)/36,0))</f>
        <v>23</v>
      </c>
      <c r="C821" t="str" cm="1">
        <f t="array" ref="C821">INDEX('Rate Change Impact'!B:B, ROUNDUP(ROWS('Rate Change Impact'!$2:857)/36,0))</f>
        <v>General</v>
      </c>
      <c r="D821" t="str" cm="1">
        <f t="array" ref="D821">INDEX('Rate Change Impact'!C:C, ROUNDUP(ROWS('Rate Change Impact'!$2:857)/36,0))</f>
        <v>All Other</v>
      </c>
      <c r="E821" t="str" cm="1">
        <f t="array" ref="E821">INDEX('Rate Change Impact'!D:D, ROUNDUP(ROWS('Rate Change Impact'!$2:857)/36,0))</f>
        <v>CA</v>
      </c>
      <c r="F821" s="107" cm="1">
        <f t="array" ref="F821">INDEX('Rate Change Impact'!E:E, ROUNDUP(ROWS('Rate Change Impact'!$2:857)/36,0))</f>
        <v>45658</v>
      </c>
      <c r="G821" s="81" cm="1">
        <f t="array" ref="G821">INDEX('Rate Change Impact'!F:F, ROUNDUP(ROWS('Rate Change Impact'!$2:857)/36,0))</f>
        <v>159141692</v>
      </c>
      <c r="H821" s="81" cm="1">
        <f t="array" ref="H821">INDEX('Rate Change Impact'!G:G, ROUNDUP(ROWS('Rate Change Impact'!$2:857)/36,0))</f>
        <v>246669622.59999999</v>
      </c>
      <c r="I821" s="81" cm="1">
        <f t="array" ref="I821">INDEX('Rate Change Impact'!H:H, ROUNDUP(ROWS('Rate Change Impact'!$2:857)/36,0))</f>
        <v>87527930.599999994</v>
      </c>
      <c r="J821" s="95" cm="1">
        <f t="array" ref="J821">INDEX('Rate Change Impact'!I:I, ROUNDUP(ROWS('Rate Change Impact'!$2:857)/36,0))</f>
        <v>0.55000000000000004</v>
      </c>
      <c r="K821" s="93">
        <f t="shared" si="151"/>
        <v>46022</v>
      </c>
      <c r="L821" s="94">
        <f t="shared" ca="1" si="152"/>
        <v>28</v>
      </c>
      <c r="M821" s="93">
        <f t="shared" ca="1" si="153"/>
        <v>46478</v>
      </c>
      <c r="N821">
        <f t="shared" ca="1" si="147"/>
        <v>2027</v>
      </c>
      <c r="O821">
        <f t="shared" ca="1" si="156"/>
        <v>4</v>
      </c>
      <c r="P821" s="74">
        <f t="shared" si="145"/>
        <v>7293994.2166666659</v>
      </c>
      <c r="Q821" s="74">
        <f t="shared" si="146"/>
        <v>3646997.1083333329</v>
      </c>
      <c r="R821">
        <f t="shared" ca="1" si="154"/>
        <v>0</v>
      </c>
      <c r="S821">
        <f t="shared" ca="1" si="148"/>
        <v>0</v>
      </c>
      <c r="T821">
        <f t="shared" ca="1" si="155"/>
        <v>12</v>
      </c>
      <c r="U821" s="73">
        <f t="shared" ca="1" si="149"/>
        <v>0</v>
      </c>
    </row>
    <row r="822" spans="1:21" x14ac:dyDescent="0.25">
      <c r="A822" s="106" t="str">
        <f t="shared" ca="1" si="150"/>
        <v>General_All Other_2027_5</v>
      </c>
      <c r="B822" cm="1">
        <f t="array" ref="B822">INDEX('Rate Change Impact'!A:A, ROUNDUP(ROWS('Rate Change Impact'!$2:858)/36,0))</f>
        <v>23</v>
      </c>
      <c r="C822" t="str" cm="1">
        <f t="array" ref="C822">INDEX('Rate Change Impact'!B:B, ROUNDUP(ROWS('Rate Change Impact'!$2:858)/36,0))</f>
        <v>General</v>
      </c>
      <c r="D822" t="str" cm="1">
        <f t="array" ref="D822">INDEX('Rate Change Impact'!C:C, ROUNDUP(ROWS('Rate Change Impact'!$2:858)/36,0))</f>
        <v>All Other</v>
      </c>
      <c r="E822" t="str" cm="1">
        <f t="array" ref="E822">INDEX('Rate Change Impact'!D:D, ROUNDUP(ROWS('Rate Change Impact'!$2:858)/36,0))</f>
        <v>CA</v>
      </c>
      <c r="F822" s="107" cm="1">
        <f t="array" ref="F822">INDEX('Rate Change Impact'!E:E, ROUNDUP(ROWS('Rate Change Impact'!$2:858)/36,0))</f>
        <v>45658</v>
      </c>
      <c r="G822" s="81" cm="1">
        <f t="array" ref="G822">INDEX('Rate Change Impact'!F:F, ROUNDUP(ROWS('Rate Change Impact'!$2:858)/36,0))</f>
        <v>159141692</v>
      </c>
      <c r="H822" s="81" cm="1">
        <f t="array" ref="H822">INDEX('Rate Change Impact'!G:G, ROUNDUP(ROWS('Rate Change Impact'!$2:858)/36,0))</f>
        <v>246669622.59999999</v>
      </c>
      <c r="I822" s="81" cm="1">
        <f t="array" ref="I822">INDEX('Rate Change Impact'!H:H, ROUNDUP(ROWS('Rate Change Impact'!$2:858)/36,0))</f>
        <v>87527930.599999994</v>
      </c>
      <c r="J822" s="95" cm="1">
        <f t="array" ref="J822">INDEX('Rate Change Impact'!I:I, ROUNDUP(ROWS('Rate Change Impact'!$2:858)/36,0))</f>
        <v>0.55000000000000004</v>
      </c>
      <c r="K822" s="93">
        <f t="shared" si="151"/>
        <v>46022</v>
      </c>
      <c r="L822" s="94">
        <f t="shared" ca="1" si="152"/>
        <v>29</v>
      </c>
      <c r="M822" s="93">
        <f t="shared" ca="1" si="153"/>
        <v>46508</v>
      </c>
      <c r="N822">
        <f t="shared" ca="1" si="147"/>
        <v>2027</v>
      </c>
      <c r="O822">
        <f t="shared" ca="1" si="156"/>
        <v>5</v>
      </c>
      <c r="P822" s="74">
        <f t="shared" si="145"/>
        <v>7293994.2166666659</v>
      </c>
      <c r="Q822" s="74">
        <f t="shared" si="146"/>
        <v>3646997.1083333329</v>
      </c>
      <c r="R822">
        <f t="shared" ca="1" si="154"/>
        <v>0</v>
      </c>
      <c r="S822">
        <f t="shared" ca="1" si="148"/>
        <v>0</v>
      </c>
      <c r="T822">
        <f t="shared" ca="1" si="155"/>
        <v>12</v>
      </c>
      <c r="U822" s="73">
        <f t="shared" ca="1" si="149"/>
        <v>0</v>
      </c>
    </row>
    <row r="823" spans="1:21" x14ac:dyDescent="0.25">
      <c r="A823" s="106" t="str">
        <f t="shared" ca="1" si="150"/>
        <v>General_All Other_2027_6</v>
      </c>
      <c r="B823" cm="1">
        <f t="array" ref="B823">INDEX('Rate Change Impact'!A:A, ROUNDUP(ROWS('Rate Change Impact'!$2:859)/36,0))</f>
        <v>23</v>
      </c>
      <c r="C823" t="str" cm="1">
        <f t="array" ref="C823">INDEX('Rate Change Impact'!B:B, ROUNDUP(ROWS('Rate Change Impact'!$2:859)/36,0))</f>
        <v>General</v>
      </c>
      <c r="D823" t="str" cm="1">
        <f t="array" ref="D823">INDEX('Rate Change Impact'!C:C, ROUNDUP(ROWS('Rate Change Impact'!$2:859)/36,0))</f>
        <v>All Other</v>
      </c>
      <c r="E823" t="str" cm="1">
        <f t="array" ref="E823">INDEX('Rate Change Impact'!D:D, ROUNDUP(ROWS('Rate Change Impact'!$2:859)/36,0))</f>
        <v>CA</v>
      </c>
      <c r="F823" s="107" cm="1">
        <f t="array" ref="F823">INDEX('Rate Change Impact'!E:E, ROUNDUP(ROWS('Rate Change Impact'!$2:859)/36,0))</f>
        <v>45658</v>
      </c>
      <c r="G823" s="81" cm="1">
        <f t="array" ref="G823">INDEX('Rate Change Impact'!F:F, ROUNDUP(ROWS('Rate Change Impact'!$2:859)/36,0))</f>
        <v>159141692</v>
      </c>
      <c r="H823" s="81" cm="1">
        <f t="array" ref="H823">INDEX('Rate Change Impact'!G:G, ROUNDUP(ROWS('Rate Change Impact'!$2:859)/36,0))</f>
        <v>246669622.59999999</v>
      </c>
      <c r="I823" s="81" cm="1">
        <f t="array" ref="I823">INDEX('Rate Change Impact'!H:H, ROUNDUP(ROWS('Rate Change Impact'!$2:859)/36,0))</f>
        <v>87527930.599999994</v>
      </c>
      <c r="J823" s="95" cm="1">
        <f t="array" ref="J823">INDEX('Rate Change Impact'!I:I, ROUNDUP(ROWS('Rate Change Impact'!$2:859)/36,0))</f>
        <v>0.55000000000000004</v>
      </c>
      <c r="K823" s="93">
        <f t="shared" si="151"/>
        <v>46022</v>
      </c>
      <c r="L823" s="94">
        <f t="shared" ca="1" si="152"/>
        <v>30</v>
      </c>
      <c r="M823" s="93">
        <f t="shared" ca="1" si="153"/>
        <v>46539</v>
      </c>
      <c r="N823">
        <f t="shared" ca="1" si="147"/>
        <v>2027</v>
      </c>
      <c r="O823">
        <f t="shared" ca="1" si="156"/>
        <v>6</v>
      </c>
      <c r="P823" s="74">
        <f t="shared" si="145"/>
        <v>7293994.2166666659</v>
      </c>
      <c r="Q823" s="74">
        <f t="shared" si="146"/>
        <v>3646997.1083333329</v>
      </c>
      <c r="R823">
        <f t="shared" ca="1" si="154"/>
        <v>0</v>
      </c>
      <c r="S823">
        <f t="shared" ca="1" si="148"/>
        <v>0</v>
      </c>
      <c r="T823">
        <f t="shared" ca="1" si="155"/>
        <v>12</v>
      </c>
      <c r="U823" s="73">
        <f t="shared" ca="1" si="149"/>
        <v>0</v>
      </c>
    </row>
    <row r="824" spans="1:21" x14ac:dyDescent="0.25">
      <c r="A824" s="106" t="str">
        <f t="shared" ca="1" si="150"/>
        <v>General_All Other_2027_7</v>
      </c>
      <c r="B824" cm="1">
        <f t="array" ref="B824">INDEX('Rate Change Impact'!A:A, ROUNDUP(ROWS('Rate Change Impact'!$2:860)/36,0))</f>
        <v>23</v>
      </c>
      <c r="C824" t="str" cm="1">
        <f t="array" ref="C824">INDEX('Rate Change Impact'!B:B, ROUNDUP(ROWS('Rate Change Impact'!$2:860)/36,0))</f>
        <v>General</v>
      </c>
      <c r="D824" t="str" cm="1">
        <f t="array" ref="D824">INDEX('Rate Change Impact'!C:C, ROUNDUP(ROWS('Rate Change Impact'!$2:860)/36,0))</f>
        <v>All Other</v>
      </c>
      <c r="E824" t="str" cm="1">
        <f t="array" ref="E824">INDEX('Rate Change Impact'!D:D, ROUNDUP(ROWS('Rate Change Impact'!$2:860)/36,0))</f>
        <v>CA</v>
      </c>
      <c r="F824" s="107" cm="1">
        <f t="array" ref="F824">INDEX('Rate Change Impact'!E:E, ROUNDUP(ROWS('Rate Change Impact'!$2:860)/36,0))</f>
        <v>45658</v>
      </c>
      <c r="G824" s="81" cm="1">
        <f t="array" ref="G824">INDEX('Rate Change Impact'!F:F, ROUNDUP(ROWS('Rate Change Impact'!$2:860)/36,0))</f>
        <v>159141692</v>
      </c>
      <c r="H824" s="81" cm="1">
        <f t="array" ref="H824">INDEX('Rate Change Impact'!G:G, ROUNDUP(ROWS('Rate Change Impact'!$2:860)/36,0))</f>
        <v>246669622.59999999</v>
      </c>
      <c r="I824" s="81" cm="1">
        <f t="array" ref="I824">INDEX('Rate Change Impact'!H:H, ROUNDUP(ROWS('Rate Change Impact'!$2:860)/36,0))</f>
        <v>87527930.599999994</v>
      </c>
      <c r="J824" s="95" cm="1">
        <f t="array" ref="J824">INDEX('Rate Change Impact'!I:I, ROUNDUP(ROWS('Rate Change Impact'!$2:860)/36,0))</f>
        <v>0.55000000000000004</v>
      </c>
      <c r="K824" s="93">
        <f t="shared" si="151"/>
        <v>46022</v>
      </c>
      <c r="L824" s="94">
        <f t="shared" ca="1" si="152"/>
        <v>31</v>
      </c>
      <c r="M824" s="93">
        <f t="shared" ca="1" si="153"/>
        <v>46569</v>
      </c>
      <c r="N824">
        <f t="shared" ca="1" si="147"/>
        <v>2027</v>
      </c>
      <c r="O824">
        <f t="shared" ca="1" si="156"/>
        <v>7</v>
      </c>
      <c r="P824" s="74">
        <f t="shared" si="145"/>
        <v>7293994.2166666659</v>
      </c>
      <c r="Q824" s="74">
        <f t="shared" si="146"/>
        <v>3646997.1083333329</v>
      </c>
      <c r="R824">
        <f t="shared" ca="1" si="154"/>
        <v>0</v>
      </c>
      <c r="S824">
        <f t="shared" ca="1" si="148"/>
        <v>0</v>
      </c>
      <c r="T824">
        <f t="shared" ca="1" si="155"/>
        <v>12</v>
      </c>
      <c r="U824" s="73">
        <f t="shared" ca="1" si="149"/>
        <v>0</v>
      </c>
    </row>
    <row r="825" spans="1:21" x14ac:dyDescent="0.25">
      <c r="A825" s="106" t="str">
        <f t="shared" ca="1" si="150"/>
        <v>General_All Other_2027_8</v>
      </c>
      <c r="B825" cm="1">
        <f t="array" ref="B825">INDEX('Rate Change Impact'!A:A, ROUNDUP(ROWS('Rate Change Impact'!$2:861)/36,0))</f>
        <v>23</v>
      </c>
      <c r="C825" t="str" cm="1">
        <f t="array" ref="C825">INDEX('Rate Change Impact'!B:B, ROUNDUP(ROWS('Rate Change Impact'!$2:861)/36,0))</f>
        <v>General</v>
      </c>
      <c r="D825" t="str" cm="1">
        <f t="array" ref="D825">INDEX('Rate Change Impact'!C:C, ROUNDUP(ROWS('Rate Change Impact'!$2:861)/36,0))</f>
        <v>All Other</v>
      </c>
      <c r="E825" t="str" cm="1">
        <f t="array" ref="E825">INDEX('Rate Change Impact'!D:D, ROUNDUP(ROWS('Rate Change Impact'!$2:861)/36,0))</f>
        <v>CA</v>
      </c>
      <c r="F825" s="107" cm="1">
        <f t="array" ref="F825">INDEX('Rate Change Impact'!E:E, ROUNDUP(ROWS('Rate Change Impact'!$2:861)/36,0))</f>
        <v>45658</v>
      </c>
      <c r="G825" s="81" cm="1">
        <f t="array" ref="G825">INDEX('Rate Change Impact'!F:F, ROUNDUP(ROWS('Rate Change Impact'!$2:861)/36,0))</f>
        <v>159141692</v>
      </c>
      <c r="H825" s="81" cm="1">
        <f t="array" ref="H825">INDEX('Rate Change Impact'!G:G, ROUNDUP(ROWS('Rate Change Impact'!$2:861)/36,0))</f>
        <v>246669622.59999999</v>
      </c>
      <c r="I825" s="81" cm="1">
        <f t="array" ref="I825">INDEX('Rate Change Impact'!H:H, ROUNDUP(ROWS('Rate Change Impact'!$2:861)/36,0))</f>
        <v>87527930.599999994</v>
      </c>
      <c r="J825" s="95" cm="1">
        <f t="array" ref="J825">INDEX('Rate Change Impact'!I:I, ROUNDUP(ROWS('Rate Change Impact'!$2:861)/36,0))</f>
        <v>0.55000000000000004</v>
      </c>
      <c r="K825" s="93">
        <f t="shared" si="151"/>
        <v>46022</v>
      </c>
      <c r="L825" s="94">
        <f t="shared" ca="1" si="152"/>
        <v>32</v>
      </c>
      <c r="M825" s="93">
        <f t="shared" ca="1" si="153"/>
        <v>46600</v>
      </c>
      <c r="N825">
        <f t="shared" ca="1" si="147"/>
        <v>2027</v>
      </c>
      <c r="O825">
        <f t="shared" ca="1" si="156"/>
        <v>8</v>
      </c>
      <c r="P825" s="74">
        <f t="shared" ref="P825:P888" si="157">I825/12</f>
        <v>7293994.2166666659</v>
      </c>
      <c r="Q825" s="74">
        <f t="shared" ref="Q825:Q888" si="158">I825/24</f>
        <v>3646997.1083333329</v>
      </c>
      <c r="R825">
        <f t="shared" ca="1" si="154"/>
        <v>0</v>
      </c>
      <c r="S825">
        <f t="shared" ca="1" si="148"/>
        <v>0</v>
      </c>
      <c r="T825">
        <f t="shared" ca="1" si="155"/>
        <v>12</v>
      </c>
      <c r="U825" s="73">
        <f t="shared" ca="1" si="149"/>
        <v>0</v>
      </c>
    </row>
    <row r="826" spans="1:21" x14ac:dyDescent="0.25">
      <c r="A826" s="106" t="str">
        <f t="shared" ca="1" si="150"/>
        <v>General_All Other_2027_9</v>
      </c>
      <c r="B826" cm="1">
        <f t="array" ref="B826">INDEX('Rate Change Impact'!A:A, ROUNDUP(ROWS('Rate Change Impact'!$2:862)/36,0))</f>
        <v>23</v>
      </c>
      <c r="C826" t="str" cm="1">
        <f t="array" ref="C826">INDEX('Rate Change Impact'!B:B, ROUNDUP(ROWS('Rate Change Impact'!$2:862)/36,0))</f>
        <v>General</v>
      </c>
      <c r="D826" t="str" cm="1">
        <f t="array" ref="D826">INDEX('Rate Change Impact'!C:C, ROUNDUP(ROWS('Rate Change Impact'!$2:862)/36,0))</f>
        <v>All Other</v>
      </c>
      <c r="E826" t="str" cm="1">
        <f t="array" ref="E826">INDEX('Rate Change Impact'!D:D, ROUNDUP(ROWS('Rate Change Impact'!$2:862)/36,0))</f>
        <v>CA</v>
      </c>
      <c r="F826" s="107" cm="1">
        <f t="array" ref="F826">INDEX('Rate Change Impact'!E:E, ROUNDUP(ROWS('Rate Change Impact'!$2:862)/36,0))</f>
        <v>45658</v>
      </c>
      <c r="G826" s="81" cm="1">
        <f t="array" ref="G826">INDEX('Rate Change Impact'!F:F, ROUNDUP(ROWS('Rate Change Impact'!$2:862)/36,0))</f>
        <v>159141692</v>
      </c>
      <c r="H826" s="81" cm="1">
        <f t="array" ref="H826">INDEX('Rate Change Impact'!G:G, ROUNDUP(ROWS('Rate Change Impact'!$2:862)/36,0))</f>
        <v>246669622.59999999</v>
      </c>
      <c r="I826" s="81" cm="1">
        <f t="array" ref="I826">INDEX('Rate Change Impact'!H:H, ROUNDUP(ROWS('Rate Change Impact'!$2:862)/36,0))</f>
        <v>87527930.599999994</v>
      </c>
      <c r="J826" s="95" cm="1">
        <f t="array" ref="J826">INDEX('Rate Change Impact'!I:I, ROUNDUP(ROWS('Rate Change Impact'!$2:862)/36,0))</f>
        <v>0.55000000000000004</v>
      </c>
      <c r="K826" s="93">
        <f t="shared" si="151"/>
        <v>46022</v>
      </c>
      <c r="L826" s="94">
        <f t="shared" ca="1" si="152"/>
        <v>33</v>
      </c>
      <c r="M826" s="93">
        <f t="shared" ca="1" si="153"/>
        <v>46631</v>
      </c>
      <c r="N826">
        <f t="shared" ref="N826:N889" ca="1" si="159">YEAR(M826)</f>
        <v>2027</v>
      </c>
      <c r="O826">
        <f t="shared" ca="1" si="156"/>
        <v>9</v>
      </c>
      <c r="P826" s="74">
        <f t="shared" si="157"/>
        <v>7293994.2166666659</v>
      </c>
      <c r="Q826" s="74">
        <f t="shared" si="158"/>
        <v>3646997.1083333329</v>
      </c>
      <c r="R826">
        <f t="shared" ca="1" si="154"/>
        <v>0</v>
      </c>
      <c r="S826">
        <f t="shared" ref="S826:S889" ca="1" si="160">IF(R826=0,0,R826+S825)</f>
        <v>0</v>
      </c>
      <c r="T826">
        <f t="shared" ca="1" si="155"/>
        <v>12</v>
      </c>
      <c r="U826" s="73">
        <f t="shared" ref="U826:U889" ca="1" si="161">IF(S826=0,0,IF(AND(T826=13,OR(S826=1,S826=13)),Q826,P826))</f>
        <v>0</v>
      </c>
    </row>
    <row r="827" spans="1:21" x14ac:dyDescent="0.25">
      <c r="A827" s="106" t="str">
        <f t="shared" ca="1" si="150"/>
        <v>General_All Other_2027_10</v>
      </c>
      <c r="B827" cm="1">
        <f t="array" ref="B827">INDEX('Rate Change Impact'!A:A, ROUNDUP(ROWS('Rate Change Impact'!$2:863)/36,0))</f>
        <v>23</v>
      </c>
      <c r="C827" t="str" cm="1">
        <f t="array" ref="C827">INDEX('Rate Change Impact'!B:B, ROUNDUP(ROWS('Rate Change Impact'!$2:863)/36,0))</f>
        <v>General</v>
      </c>
      <c r="D827" t="str" cm="1">
        <f t="array" ref="D827">INDEX('Rate Change Impact'!C:C, ROUNDUP(ROWS('Rate Change Impact'!$2:863)/36,0))</f>
        <v>All Other</v>
      </c>
      <c r="E827" t="str" cm="1">
        <f t="array" ref="E827">INDEX('Rate Change Impact'!D:D, ROUNDUP(ROWS('Rate Change Impact'!$2:863)/36,0))</f>
        <v>CA</v>
      </c>
      <c r="F827" s="107" cm="1">
        <f t="array" ref="F827">INDEX('Rate Change Impact'!E:E, ROUNDUP(ROWS('Rate Change Impact'!$2:863)/36,0))</f>
        <v>45658</v>
      </c>
      <c r="G827" s="81" cm="1">
        <f t="array" ref="G827">INDEX('Rate Change Impact'!F:F, ROUNDUP(ROWS('Rate Change Impact'!$2:863)/36,0))</f>
        <v>159141692</v>
      </c>
      <c r="H827" s="81" cm="1">
        <f t="array" ref="H827">INDEX('Rate Change Impact'!G:G, ROUNDUP(ROWS('Rate Change Impact'!$2:863)/36,0))</f>
        <v>246669622.59999999</v>
      </c>
      <c r="I827" s="81" cm="1">
        <f t="array" ref="I827">INDEX('Rate Change Impact'!H:H, ROUNDUP(ROWS('Rate Change Impact'!$2:863)/36,0))</f>
        <v>87527930.599999994</v>
      </c>
      <c r="J827" s="95" cm="1">
        <f t="array" ref="J827">INDEX('Rate Change Impact'!I:I, ROUNDUP(ROWS('Rate Change Impact'!$2:863)/36,0))</f>
        <v>0.55000000000000004</v>
      </c>
      <c r="K827" s="93">
        <f t="shared" si="151"/>
        <v>46022</v>
      </c>
      <c r="L827" s="94">
        <f t="shared" ca="1" si="152"/>
        <v>34</v>
      </c>
      <c r="M827" s="93">
        <f t="shared" ca="1" si="153"/>
        <v>46661</v>
      </c>
      <c r="N827">
        <f t="shared" ca="1" si="159"/>
        <v>2027</v>
      </c>
      <c r="O827">
        <f t="shared" ca="1" si="156"/>
        <v>10</v>
      </c>
      <c r="P827" s="74">
        <f t="shared" si="157"/>
        <v>7293994.2166666659</v>
      </c>
      <c r="Q827" s="74">
        <f t="shared" si="158"/>
        <v>3646997.1083333329</v>
      </c>
      <c r="R827">
        <f t="shared" ca="1" si="154"/>
        <v>0</v>
      </c>
      <c r="S827">
        <f t="shared" ca="1" si="160"/>
        <v>0</v>
      </c>
      <c r="T827">
        <f t="shared" ca="1" si="155"/>
        <v>12</v>
      </c>
      <c r="U827" s="73">
        <f t="shared" ca="1" si="161"/>
        <v>0</v>
      </c>
    </row>
    <row r="828" spans="1:21" x14ac:dyDescent="0.25">
      <c r="A828" s="106" t="str">
        <f t="shared" ca="1" si="150"/>
        <v>General_All Other_2027_11</v>
      </c>
      <c r="B828" cm="1">
        <f t="array" ref="B828">INDEX('Rate Change Impact'!A:A, ROUNDUP(ROWS('Rate Change Impact'!$2:864)/36,0))</f>
        <v>23</v>
      </c>
      <c r="C828" t="str" cm="1">
        <f t="array" ref="C828">INDEX('Rate Change Impact'!B:B, ROUNDUP(ROWS('Rate Change Impact'!$2:864)/36,0))</f>
        <v>General</v>
      </c>
      <c r="D828" t="str" cm="1">
        <f t="array" ref="D828">INDEX('Rate Change Impact'!C:C, ROUNDUP(ROWS('Rate Change Impact'!$2:864)/36,0))</f>
        <v>All Other</v>
      </c>
      <c r="E828" t="str" cm="1">
        <f t="array" ref="E828">INDEX('Rate Change Impact'!D:D, ROUNDUP(ROWS('Rate Change Impact'!$2:864)/36,0))</f>
        <v>CA</v>
      </c>
      <c r="F828" s="107" cm="1">
        <f t="array" ref="F828">INDEX('Rate Change Impact'!E:E, ROUNDUP(ROWS('Rate Change Impact'!$2:864)/36,0))</f>
        <v>45658</v>
      </c>
      <c r="G828" s="81" cm="1">
        <f t="array" ref="G828">INDEX('Rate Change Impact'!F:F, ROUNDUP(ROWS('Rate Change Impact'!$2:864)/36,0))</f>
        <v>159141692</v>
      </c>
      <c r="H828" s="81" cm="1">
        <f t="array" ref="H828">INDEX('Rate Change Impact'!G:G, ROUNDUP(ROWS('Rate Change Impact'!$2:864)/36,0))</f>
        <v>246669622.59999999</v>
      </c>
      <c r="I828" s="81" cm="1">
        <f t="array" ref="I828">INDEX('Rate Change Impact'!H:H, ROUNDUP(ROWS('Rate Change Impact'!$2:864)/36,0))</f>
        <v>87527930.599999994</v>
      </c>
      <c r="J828" s="95" cm="1">
        <f t="array" ref="J828">INDEX('Rate Change Impact'!I:I, ROUNDUP(ROWS('Rate Change Impact'!$2:864)/36,0))</f>
        <v>0.55000000000000004</v>
      </c>
      <c r="K828" s="93">
        <f t="shared" si="151"/>
        <v>46022</v>
      </c>
      <c r="L828" s="94">
        <f t="shared" ca="1" si="152"/>
        <v>35</v>
      </c>
      <c r="M828" s="93">
        <f t="shared" ca="1" si="153"/>
        <v>46692</v>
      </c>
      <c r="N828">
        <f t="shared" ca="1" si="159"/>
        <v>2027</v>
      </c>
      <c r="O828">
        <f t="shared" ca="1" si="156"/>
        <v>11</v>
      </c>
      <c r="P828" s="74">
        <f t="shared" si="157"/>
        <v>7293994.2166666659</v>
      </c>
      <c r="Q828" s="74">
        <f t="shared" si="158"/>
        <v>3646997.1083333329</v>
      </c>
      <c r="R828">
        <f t="shared" ca="1" si="154"/>
        <v>0</v>
      </c>
      <c r="S828">
        <f t="shared" ca="1" si="160"/>
        <v>0</v>
      </c>
      <c r="T828">
        <f t="shared" ca="1" si="155"/>
        <v>12</v>
      </c>
      <c r="U828" s="73">
        <f t="shared" ca="1" si="161"/>
        <v>0</v>
      </c>
    </row>
    <row r="829" spans="1:21" x14ac:dyDescent="0.25">
      <c r="A829" s="106" t="str">
        <f t="shared" ca="1" si="150"/>
        <v>General_All Other_2027_12</v>
      </c>
      <c r="B829" cm="1">
        <f t="array" ref="B829">INDEX('Rate Change Impact'!A:A, ROUNDUP(ROWS('Rate Change Impact'!$2:865)/36,0))</f>
        <v>23</v>
      </c>
      <c r="C829" t="str" cm="1">
        <f t="array" ref="C829">INDEX('Rate Change Impact'!B:B, ROUNDUP(ROWS('Rate Change Impact'!$2:865)/36,0))</f>
        <v>General</v>
      </c>
      <c r="D829" t="str" cm="1">
        <f t="array" ref="D829">INDEX('Rate Change Impact'!C:C, ROUNDUP(ROWS('Rate Change Impact'!$2:865)/36,0))</f>
        <v>All Other</v>
      </c>
      <c r="E829" t="str" cm="1">
        <f t="array" ref="E829">INDEX('Rate Change Impact'!D:D, ROUNDUP(ROWS('Rate Change Impact'!$2:865)/36,0))</f>
        <v>CA</v>
      </c>
      <c r="F829" s="107" cm="1">
        <f t="array" ref="F829">INDEX('Rate Change Impact'!E:E, ROUNDUP(ROWS('Rate Change Impact'!$2:865)/36,0))</f>
        <v>45658</v>
      </c>
      <c r="G829" s="81" cm="1">
        <f t="array" ref="G829">INDEX('Rate Change Impact'!F:F, ROUNDUP(ROWS('Rate Change Impact'!$2:865)/36,0))</f>
        <v>159141692</v>
      </c>
      <c r="H829" s="81" cm="1">
        <f t="array" ref="H829">INDEX('Rate Change Impact'!G:G, ROUNDUP(ROWS('Rate Change Impact'!$2:865)/36,0))</f>
        <v>246669622.59999999</v>
      </c>
      <c r="I829" s="81" cm="1">
        <f t="array" ref="I829">INDEX('Rate Change Impact'!H:H, ROUNDUP(ROWS('Rate Change Impact'!$2:865)/36,0))</f>
        <v>87527930.599999994</v>
      </c>
      <c r="J829" s="95" cm="1">
        <f t="array" ref="J829">INDEX('Rate Change Impact'!I:I, ROUNDUP(ROWS('Rate Change Impact'!$2:865)/36,0))</f>
        <v>0.55000000000000004</v>
      </c>
      <c r="K829" s="93">
        <f t="shared" si="151"/>
        <v>46022</v>
      </c>
      <c r="L829" s="94">
        <f t="shared" ca="1" si="152"/>
        <v>36</v>
      </c>
      <c r="M829" s="93">
        <f t="shared" ca="1" si="153"/>
        <v>46722</v>
      </c>
      <c r="N829">
        <f t="shared" ca="1" si="159"/>
        <v>2027</v>
      </c>
      <c r="O829">
        <f t="shared" ca="1" si="156"/>
        <v>12</v>
      </c>
      <c r="P829" s="74">
        <f t="shared" si="157"/>
        <v>7293994.2166666659</v>
      </c>
      <c r="Q829" s="74">
        <f t="shared" si="158"/>
        <v>3646997.1083333329</v>
      </c>
      <c r="R829">
        <f t="shared" ca="1" si="154"/>
        <v>0</v>
      </c>
      <c r="S829">
        <f t="shared" ca="1" si="160"/>
        <v>0</v>
      </c>
      <c r="T829">
        <f t="shared" ca="1" si="155"/>
        <v>12</v>
      </c>
      <c r="U829" s="73">
        <f t="shared" ca="1" si="161"/>
        <v>0</v>
      </c>
    </row>
    <row r="830" spans="1:21" x14ac:dyDescent="0.25">
      <c r="A830" s="106" t="str">
        <f t="shared" ca="1" si="150"/>
        <v>General_All Other_2025_1</v>
      </c>
      <c r="B830" cm="1">
        <f t="array" ref="B830">INDEX('Rate Change Impact'!A:A, ROUNDUP(ROWS('Rate Change Impact'!$2:866)/36,0))</f>
        <v>24</v>
      </c>
      <c r="C830" t="str" cm="1">
        <f t="array" ref="C830">INDEX('Rate Change Impact'!B:B, ROUNDUP(ROWS('Rate Change Impact'!$2:866)/36,0))</f>
        <v>General</v>
      </c>
      <c r="D830" t="str" cm="1">
        <f t="array" ref="D830">INDEX('Rate Change Impact'!C:C, ROUNDUP(ROWS('Rate Change Impact'!$2:866)/36,0))</f>
        <v>All Other</v>
      </c>
      <c r="E830" t="str" cm="1">
        <f t="array" ref="E830">INDEX('Rate Change Impact'!D:D, ROUNDUP(ROWS('Rate Change Impact'!$2:866)/36,0))</f>
        <v>CA</v>
      </c>
      <c r="F830" s="107" cm="1">
        <f t="array" ref="F830">INDEX('Rate Change Impact'!E:E, ROUNDUP(ROWS('Rate Change Impact'!$2:866)/36,0))</f>
        <v>45658</v>
      </c>
      <c r="G830" s="81" cm="1">
        <f t="array" ref="G830">INDEX('Rate Change Impact'!F:F, ROUNDUP(ROWS('Rate Change Impact'!$2:866)/36,0))</f>
        <v>65109074</v>
      </c>
      <c r="H830" s="81" cm="1">
        <f t="array" ref="H830">INDEX('Rate Change Impact'!G:G, ROUNDUP(ROWS('Rate Change Impact'!$2:866)/36,0))</f>
        <v>100919064.7</v>
      </c>
      <c r="I830" s="81" cm="1">
        <f t="array" ref="I830">INDEX('Rate Change Impact'!H:H, ROUNDUP(ROWS('Rate Change Impact'!$2:866)/36,0))</f>
        <v>35809990.700000003</v>
      </c>
      <c r="J830" s="95" cm="1">
        <f t="array" ref="J830">INDEX('Rate Change Impact'!I:I, ROUNDUP(ROWS('Rate Change Impact'!$2:866)/36,0))</f>
        <v>0.55000000000000004</v>
      </c>
      <c r="K830" s="93">
        <f t="shared" si="151"/>
        <v>46022</v>
      </c>
      <c r="L830" s="94">
        <f t="shared" ca="1" si="152"/>
        <v>1</v>
      </c>
      <c r="M830" s="93">
        <f t="shared" ca="1" si="153"/>
        <v>45658</v>
      </c>
      <c r="N830">
        <f t="shared" ca="1" si="159"/>
        <v>2025</v>
      </c>
      <c r="O830">
        <f t="shared" ca="1" si="156"/>
        <v>1</v>
      </c>
      <c r="P830" s="74">
        <f t="shared" si="157"/>
        <v>2984165.8916666671</v>
      </c>
      <c r="Q830" s="74">
        <f t="shared" si="158"/>
        <v>1492082.9458333335</v>
      </c>
      <c r="R830">
        <f t="shared" ca="1" si="154"/>
        <v>1</v>
      </c>
      <c r="S830">
        <f t="shared" ca="1" si="160"/>
        <v>1</v>
      </c>
      <c r="T830">
        <f t="shared" ca="1" si="155"/>
        <v>12</v>
      </c>
      <c r="U830" s="73">
        <f t="shared" ca="1" si="161"/>
        <v>2984165.8916666671</v>
      </c>
    </row>
    <row r="831" spans="1:21" x14ac:dyDescent="0.25">
      <c r="A831" s="106" t="str">
        <f t="shared" ca="1" si="150"/>
        <v>General_All Other_2025_2</v>
      </c>
      <c r="B831" cm="1">
        <f t="array" ref="B831">INDEX('Rate Change Impact'!A:A, ROUNDUP(ROWS('Rate Change Impact'!$2:867)/36,0))</f>
        <v>24</v>
      </c>
      <c r="C831" t="str" cm="1">
        <f t="array" ref="C831">INDEX('Rate Change Impact'!B:B, ROUNDUP(ROWS('Rate Change Impact'!$2:867)/36,0))</f>
        <v>General</v>
      </c>
      <c r="D831" t="str" cm="1">
        <f t="array" ref="D831">INDEX('Rate Change Impact'!C:C, ROUNDUP(ROWS('Rate Change Impact'!$2:867)/36,0))</f>
        <v>All Other</v>
      </c>
      <c r="E831" t="str" cm="1">
        <f t="array" ref="E831">INDEX('Rate Change Impact'!D:D, ROUNDUP(ROWS('Rate Change Impact'!$2:867)/36,0))</f>
        <v>CA</v>
      </c>
      <c r="F831" s="107" cm="1">
        <f t="array" ref="F831">INDEX('Rate Change Impact'!E:E, ROUNDUP(ROWS('Rate Change Impact'!$2:867)/36,0))</f>
        <v>45658</v>
      </c>
      <c r="G831" s="81" cm="1">
        <f t="array" ref="G831">INDEX('Rate Change Impact'!F:F, ROUNDUP(ROWS('Rate Change Impact'!$2:867)/36,0))</f>
        <v>65109074</v>
      </c>
      <c r="H831" s="81" cm="1">
        <f t="array" ref="H831">INDEX('Rate Change Impact'!G:G, ROUNDUP(ROWS('Rate Change Impact'!$2:867)/36,0))</f>
        <v>100919064.7</v>
      </c>
      <c r="I831" s="81" cm="1">
        <f t="array" ref="I831">INDEX('Rate Change Impact'!H:H, ROUNDUP(ROWS('Rate Change Impact'!$2:867)/36,0))</f>
        <v>35809990.700000003</v>
      </c>
      <c r="J831" s="95" cm="1">
        <f t="array" ref="J831">INDEX('Rate Change Impact'!I:I, ROUNDUP(ROWS('Rate Change Impact'!$2:867)/36,0))</f>
        <v>0.55000000000000004</v>
      </c>
      <c r="K831" s="93">
        <f t="shared" si="151"/>
        <v>46022</v>
      </c>
      <c r="L831" s="94">
        <f t="shared" ca="1" si="152"/>
        <v>2</v>
      </c>
      <c r="M831" s="93">
        <f t="shared" ca="1" si="153"/>
        <v>45689</v>
      </c>
      <c r="N831">
        <f t="shared" ca="1" si="159"/>
        <v>2025</v>
      </c>
      <c r="O831">
        <f t="shared" ca="1" si="156"/>
        <v>2</v>
      </c>
      <c r="P831" s="74">
        <f t="shared" si="157"/>
        <v>2984165.8916666671</v>
      </c>
      <c r="Q831" s="74">
        <f t="shared" si="158"/>
        <v>1492082.9458333335</v>
      </c>
      <c r="R831">
        <f t="shared" ca="1" si="154"/>
        <v>1</v>
      </c>
      <c r="S831">
        <f t="shared" ca="1" si="160"/>
        <v>2</v>
      </c>
      <c r="T831">
        <f t="shared" ca="1" si="155"/>
        <v>12</v>
      </c>
      <c r="U831" s="73">
        <f t="shared" ca="1" si="161"/>
        <v>2984165.8916666671</v>
      </c>
    </row>
    <row r="832" spans="1:21" x14ac:dyDescent="0.25">
      <c r="A832" s="106" t="str">
        <f t="shared" ca="1" si="150"/>
        <v>General_All Other_2025_3</v>
      </c>
      <c r="B832" cm="1">
        <f t="array" ref="B832">INDEX('Rate Change Impact'!A:A, ROUNDUP(ROWS('Rate Change Impact'!$2:868)/36,0))</f>
        <v>24</v>
      </c>
      <c r="C832" t="str" cm="1">
        <f t="array" ref="C832">INDEX('Rate Change Impact'!B:B, ROUNDUP(ROWS('Rate Change Impact'!$2:868)/36,0))</f>
        <v>General</v>
      </c>
      <c r="D832" t="str" cm="1">
        <f t="array" ref="D832">INDEX('Rate Change Impact'!C:C, ROUNDUP(ROWS('Rate Change Impact'!$2:868)/36,0))</f>
        <v>All Other</v>
      </c>
      <c r="E832" t="str" cm="1">
        <f t="array" ref="E832">INDEX('Rate Change Impact'!D:D, ROUNDUP(ROWS('Rate Change Impact'!$2:868)/36,0))</f>
        <v>CA</v>
      </c>
      <c r="F832" s="107" cm="1">
        <f t="array" ref="F832">INDEX('Rate Change Impact'!E:E, ROUNDUP(ROWS('Rate Change Impact'!$2:868)/36,0))</f>
        <v>45658</v>
      </c>
      <c r="G832" s="81" cm="1">
        <f t="array" ref="G832">INDEX('Rate Change Impact'!F:F, ROUNDUP(ROWS('Rate Change Impact'!$2:868)/36,0))</f>
        <v>65109074</v>
      </c>
      <c r="H832" s="81" cm="1">
        <f t="array" ref="H832">INDEX('Rate Change Impact'!G:G, ROUNDUP(ROWS('Rate Change Impact'!$2:868)/36,0))</f>
        <v>100919064.7</v>
      </c>
      <c r="I832" s="81" cm="1">
        <f t="array" ref="I832">INDEX('Rate Change Impact'!H:H, ROUNDUP(ROWS('Rate Change Impact'!$2:868)/36,0))</f>
        <v>35809990.700000003</v>
      </c>
      <c r="J832" s="95" cm="1">
        <f t="array" ref="J832">INDEX('Rate Change Impact'!I:I, ROUNDUP(ROWS('Rate Change Impact'!$2:868)/36,0))</f>
        <v>0.55000000000000004</v>
      </c>
      <c r="K832" s="93">
        <f t="shared" si="151"/>
        <v>46022</v>
      </c>
      <c r="L832" s="94">
        <f t="shared" ca="1" si="152"/>
        <v>3</v>
      </c>
      <c r="M832" s="93">
        <f t="shared" ca="1" si="153"/>
        <v>45717</v>
      </c>
      <c r="N832">
        <f t="shared" ca="1" si="159"/>
        <v>2025</v>
      </c>
      <c r="O832">
        <f t="shared" ca="1" si="156"/>
        <v>3</v>
      </c>
      <c r="P832" s="74">
        <f t="shared" si="157"/>
        <v>2984165.8916666671</v>
      </c>
      <c r="Q832" s="74">
        <f t="shared" si="158"/>
        <v>1492082.9458333335</v>
      </c>
      <c r="R832">
        <f t="shared" ca="1" si="154"/>
        <v>1</v>
      </c>
      <c r="S832">
        <f t="shared" ca="1" si="160"/>
        <v>3</v>
      </c>
      <c r="T832">
        <f t="shared" ca="1" si="155"/>
        <v>12</v>
      </c>
      <c r="U832" s="73">
        <f t="shared" ca="1" si="161"/>
        <v>2984165.8916666671</v>
      </c>
    </row>
    <row r="833" spans="1:21" x14ac:dyDescent="0.25">
      <c r="A833" s="106" t="str">
        <f t="shared" ca="1" si="150"/>
        <v>General_All Other_2025_4</v>
      </c>
      <c r="B833" cm="1">
        <f t="array" ref="B833">INDEX('Rate Change Impact'!A:A, ROUNDUP(ROWS('Rate Change Impact'!$2:869)/36,0))</f>
        <v>24</v>
      </c>
      <c r="C833" t="str" cm="1">
        <f t="array" ref="C833">INDEX('Rate Change Impact'!B:B, ROUNDUP(ROWS('Rate Change Impact'!$2:869)/36,0))</f>
        <v>General</v>
      </c>
      <c r="D833" t="str" cm="1">
        <f t="array" ref="D833">INDEX('Rate Change Impact'!C:C, ROUNDUP(ROWS('Rate Change Impact'!$2:869)/36,0))</f>
        <v>All Other</v>
      </c>
      <c r="E833" t="str" cm="1">
        <f t="array" ref="E833">INDEX('Rate Change Impact'!D:D, ROUNDUP(ROWS('Rate Change Impact'!$2:869)/36,0))</f>
        <v>CA</v>
      </c>
      <c r="F833" s="107" cm="1">
        <f t="array" ref="F833">INDEX('Rate Change Impact'!E:E, ROUNDUP(ROWS('Rate Change Impact'!$2:869)/36,0))</f>
        <v>45658</v>
      </c>
      <c r="G833" s="81" cm="1">
        <f t="array" ref="G833">INDEX('Rate Change Impact'!F:F, ROUNDUP(ROWS('Rate Change Impact'!$2:869)/36,0))</f>
        <v>65109074</v>
      </c>
      <c r="H833" s="81" cm="1">
        <f t="array" ref="H833">INDEX('Rate Change Impact'!G:G, ROUNDUP(ROWS('Rate Change Impact'!$2:869)/36,0))</f>
        <v>100919064.7</v>
      </c>
      <c r="I833" s="81" cm="1">
        <f t="array" ref="I833">INDEX('Rate Change Impact'!H:H, ROUNDUP(ROWS('Rate Change Impact'!$2:869)/36,0))</f>
        <v>35809990.700000003</v>
      </c>
      <c r="J833" s="95" cm="1">
        <f t="array" ref="J833">INDEX('Rate Change Impact'!I:I, ROUNDUP(ROWS('Rate Change Impact'!$2:869)/36,0))</f>
        <v>0.55000000000000004</v>
      </c>
      <c r="K833" s="93">
        <f t="shared" si="151"/>
        <v>46022</v>
      </c>
      <c r="L833" s="94">
        <f t="shared" ca="1" si="152"/>
        <v>4</v>
      </c>
      <c r="M833" s="93">
        <f t="shared" ca="1" si="153"/>
        <v>45748</v>
      </c>
      <c r="N833">
        <f t="shared" ca="1" si="159"/>
        <v>2025</v>
      </c>
      <c r="O833">
        <f t="shared" ca="1" si="156"/>
        <v>4</v>
      </c>
      <c r="P833" s="74">
        <f t="shared" si="157"/>
        <v>2984165.8916666671</v>
      </c>
      <c r="Q833" s="74">
        <f t="shared" si="158"/>
        <v>1492082.9458333335</v>
      </c>
      <c r="R833">
        <f t="shared" ca="1" si="154"/>
        <v>1</v>
      </c>
      <c r="S833">
        <f t="shared" ca="1" si="160"/>
        <v>4</v>
      </c>
      <c r="T833">
        <f t="shared" ca="1" si="155"/>
        <v>12</v>
      </c>
      <c r="U833" s="73">
        <f t="shared" ca="1" si="161"/>
        <v>2984165.8916666671</v>
      </c>
    </row>
    <row r="834" spans="1:21" x14ac:dyDescent="0.25">
      <c r="A834" s="106" t="str">
        <f t="shared" ref="A834:A901" ca="1" si="162">C834&amp;"_"&amp;D834&amp;"_"&amp;N834&amp;"_"&amp;O834</f>
        <v>General_All Other_2025_5</v>
      </c>
      <c r="B834" cm="1">
        <f t="array" ref="B834">INDEX('Rate Change Impact'!A:A, ROUNDUP(ROWS('Rate Change Impact'!$2:870)/36,0))</f>
        <v>24</v>
      </c>
      <c r="C834" t="str" cm="1">
        <f t="array" ref="C834">INDEX('Rate Change Impact'!B:B, ROUNDUP(ROWS('Rate Change Impact'!$2:870)/36,0))</f>
        <v>General</v>
      </c>
      <c r="D834" t="str" cm="1">
        <f t="array" ref="D834">INDEX('Rate Change Impact'!C:C, ROUNDUP(ROWS('Rate Change Impact'!$2:870)/36,0))</f>
        <v>All Other</v>
      </c>
      <c r="E834" t="str" cm="1">
        <f t="array" ref="E834">INDEX('Rate Change Impact'!D:D, ROUNDUP(ROWS('Rate Change Impact'!$2:870)/36,0))</f>
        <v>CA</v>
      </c>
      <c r="F834" s="107" cm="1">
        <f t="array" ref="F834">INDEX('Rate Change Impact'!E:E, ROUNDUP(ROWS('Rate Change Impact'!$2:870)/36,0))</f>
        <v>45658</v>
      </c>
      <c r="G834" s="81" cm="1">
        <f t="array" ref="G834">INDEX('Rate Change Impact'!F:F, ROUNDUP(ROWS('Rate Change Impact'!$2:870)/36,0))</f>
        <v>65109074</v>
      </c>
      <c r="H834" s="81" cm="1">
        <f t="array" ref="H834">INDEX('Rate Change Impact'!G:G, ROUNDUP(ROWS('Rate Change Impact'!$2:870)/36,0))</f>
        <v>100919064.7</v>
      </c>
      <c r="I834" s="81" cm="1">
        <f t="array" ref="I834">INDEX('Rate Change Impact'!H:H, ROUNDUP(ROWS('Rate Change Impact'!$2:870)/36,0))</f>
        <v>35809990.700000003</v>
      </c>
      <c r="J834" s="95" cm="1">
        <f t="array" ref="J834">INDEX('Rate Change Impact'!I:I, ROUNDUP(ROWS('Rate Change Impact'!$2:870)/36,0))</f>
        <v>0.55000000000000004</v>
      </c>
      <c r="K834" s="93">
        <f t="shared" ref="K834:K901" si="163">DATE(YEAR(F834)+1,MONTH(F834),DAY(F834)-1)</f>
        <v>46022</v>
      </c>
      <c r="L834" s="94">
        <f t="shared" ref="L834:L901" ca="1" si="164">IF(B834=OFFSET(B834,-1,0),L833+1,1)</f>
        <v>5</v>
      </c>
      <c r="M834" s="93">
        <f t="shared" ref="M834:M897" ca="1" si="165">DATE(YEAR(F834),L834,1)</f>
        <v>45778</v>
      </c>
      <c r="N834">
        <f t="shared" ca="1" si="159"/>
        <v>2025</v>
      </c>
      <c r="O834">
        <f t="shared" ca="1" si="156"/>
        <v>5</v>
      </c>
      <c r="P834" s="74">
        <f t="shared" si="157"/>
        <v>2984165.8916666671</v>
      </c>
      <c r="Q834" s="74">
        <f t="shared" si="158"/>
        <v>1492082.9458333335</v>
      </c>
      <c r="R834">
        <f t="shared" ref="R834:R901" ca="1" si="166">IF(AND(N834*100+O834&gt;=YEAR(F834)*100+MONTH(F834),N834*100+O834&lt;=YEAR(K834)*100+ MONTH(K834)),1,0)</f>
        <v>1</v>
      </c>
      <c r="S834">
        <f t="shared" ca="1" si="160"/>
        <v>5</v>
      </c>
      <c r="T834">
        <f t="shared" ref="T834:T901" ca="1" si="167">SUMIF($B$2:$B$1181,B834,$R$2:$R$1181)</f>
        <v>12</v>
      </c>
      <c r="U834" s="73">
        <f t="shared" ca="1" si="161"/>
        <v>2984165.8916666671</v>
      </c>
    </row>
    <row r="835" spans="1:21" x14ac:dyDescent="0.25">
      <c r="A835" s="106" t="str">
        <f t="shared" ca="1" si="162"/>
        <v>General_All Other_2025_6</v>
      </c>
      <c r="B835" cm="1">
        <f t="array" ref="B835">INDEX('Rate Change Impact'!A:A, ROUNDUP(ROWS('Rate Change Impact'!$2:871)/36,0))</f>
        <v>24</v>
      </c>
      <c r="C835" t="str" cm="1">
        <f t="array" ref="C835">INDEX('Rate Change Impact'!B:B, ROUNDUP(ROWS('Rate Change Impact'!$2:871)/36,0))</f>
        <v>General</v>
      </c>
      <c r="D835" t="str" cm="1">
        <f t="array" ref="D835">INDEX('Rate Change Impact'!C:C, ROUNDUP(ROWS('Rate Change Impact'!$2:871)/36,0))</f>
        <v>All Other</v>
      </c>
      <c r="E835" t="str" cm="1">
        <f t="array" ref="E835">INDEX('Rate Change Impact'!D:D, ROUNDUP(ROWS('Rate Change Impact'!$2:871)/36,0))</f>
        <v>CA</v>
      </c>
      <c r="F835" s="107" cm="1">
        <f t="array" ref="F835">INDEX('Rate Change Impact'!E:E, ROUNDUP(ROWS('Rate Change Impact'!$2:871)/36,0))</f>
        <v>45658</v>
      </c>
      <c r="G835" s="81" cm="1">
        <f t="array" ref="G835">INDEX('Rate Change Impact'!F:F, ROUNDUP(ROWS('Rate Change Impact'!$2:871)/36,0))</f>
        <v>65109074</v>
      </c>
      <c r="H835" s="81" cm="1">
        <f t="array" ref="H835">INDEX('Rate Change Impact'!G:G, ROUNDUP(ROWS('Rate Change Impact'!$2:871)/36,0))</f>
        <v>100919064.7</v>
      </c>
      <c r="I835" s="81" cm="1">
        <f t="array" ref="I835">INDEX('Rate Change Impact'!H:H, ROUNDUP(ROWS('Rate Change Impact'!$2:871)/36,0))</f>
        <v>35809990.700000003</v>
      </c>
      <c r="J835" s="95" cm="1">
        <f t="array" ref="J835">INDEX('Rate Change Impact'!I:I, ROUNDUP(ROWS('Rate Change Impact'!$2:871)/36,0))</f>
        <v>0.55000000000000004</v>
      </c>
      <c r="K835" s="93">
        <f t="shared" si="163"/>
        <v>46022</v>
      </c>
      <c r="L835" s="94">
        <f t="shared" ca="1" si="164"/>
        <v>6</v>
      </c>
      <c r="M835" s="93">
        <f t="shared" ca="1" si="165"/>
        <v>45809</v>
      </c>
      <c r="N835">
        <f t="shared" ca="1" si="159"/>
        <v>2025</v>
      </c>
      <c r="O835">
        <f t="shared" ca="1" si="156"/>
        <v>6</v>
      </c>
      <c r="P835" s="74">
        <f t="shared" si="157"/>
        <v>2984165.8916666671</v>
      </c>
      <c r="Q835" s="74">
        <f t="shared" si="158"/>
        <v>1492082.9458333335</v>
      </c>
      <c r="R835">
        <f t="shared" ca="1" si="166"/>
        <v>1</v>
      </c>
      <c r="S835">
        <f t="shared" ca="1" si="160"/>
        <v>6</v>
      </c>
      <c r="T835">
        <f t="shared" ca="1" si="167"/>
        <v>12</v>
      </c>
      <c r="U835" s="73">
        <f t="shared" ca="1" si="161"/>
        <v>2984165.8916666671</v>
      </c>
    </row>
    <row r="836" spans="1:21" x14ac:dyDescent="0.25">
      <c r="A836" s="106" t="str">
        <f t="shared" ca="1" si="162"/>
        <v>General_All Other_2025_7</v>
      </c>
      <c r="B836" cm="1">
        <f t="array" ref="B836">INDEX('Rate Change Impact'!A:A, ROUNDUP(ROWS('Rate Change Impact'!$2:872)/36,0))</f>
        <v>24</v>
      </c>
      <c r="C836" t="str" cm="1">
        <f t="array" ref="C836">INDEX('Rate Change Impact'!B:B, ROUNDUP(ROWS('Rate Change Impact'!$2:872)/36,0))</f>
        <v>General</v>
      </c>
      <c r="D836" t="str" cm="1">
        <f t="array" ref="D836">INDEX('Rate Change Impact'!C:C, ROUNDUP(ROWS('Rate Change Impact'!$2:872)/36,0))</f>
        <v>All Other</v>
      </c>
      <c r="E836" t="str" cm="1">
        <f t="array" ref="E836">INDEX('Rate Change Impact'!D:D, ROUNDUP(ROWS('Rate Change Impact'!$2:872)/36,0))</f>
        <v>CA</v>
      </c>
      <c r="F836" s="107" cm="1">
        <f t="array" ref="F836">INDEX('Rate Change Impact'!E:E, ROUNDUP(ROWS('Rate Change Impact'!$2:872)/36,0))</f>
        <v>45658</v>
      </c>
      <c r="G836" s="81" cm="1">
        <f t="array" ref="G836">INDEX('Rate Change Impact'!F:F, ROUNDUP(ROWS('Rate Change Impact'!$2:872)/36,0))</f>
        <v>65109074</v>
      </c>
      <c r="H836" s="81" cm="1">
        <f t="array" ref="H836">INDEX('Rate Change Impact'!G:G, ROUNDUP(ROWS('Rate Change Impact'!$2:872)/36,0))</f>
        <v>100919064.7</v>
      </c>
      <c r="I836" s="81" cm="1">
        <f t="array" ref="I836">INDEX('Rate Change Impact'!H:H, ROUNDUP(ROWS('Rate Change Impact'!$2:872)/36,0))</f>
        <v>35809990.700000003</v>
      </c>
      <c r="J836" s="95" cm="1">
        <f t="array" ref="J836">INDEX('Rate Change Impact'!I:I, ROUNDUP(ROWS('Rate Change Impact'!$2:872)/36,0))</f>
        <v>0.55000000000000004</v>
      </c>
      <c r="K836" s="93">
        <f t="shared" si="163"/>
        <v>46022</v>
      </c>
      <c r="L836" s="94">
        <f t="shared" ca="1" si="164"/>
        <v>7</v>
      </c>
      <c r="M836" s="93">
        <f t="shared" ca="1" si="165"/>
        <v>45839</v>
      </c>
      <c r="N836">
        <f t="shared" ca="1" si="159"/>
        <v>2025</v>
      </c>
      <c r="O836">
        <f t="shared" ca="1" si="156"/>
        <v>7</v>
      </c>
      <c r="P836" s="74">
        <f t="shared" si="157"/>
        <v>2984165.8916666671</v>
      </c>
      <c r="Q836" s="74">
        <f t="shared" si="158"/>
        <v>1492082.9458333335</v>
      </c>
      <c r="R836">
        <f t="shared" ca="1" si="166"/>
        <v>1</v>
      </c>
      <c r="S836">
        <f t="shared" ca="1" si="160"/>
        <v>7</v>
      </c>
      <c r="T836">
        <f t="shared" ca="1" si="167"/>
        <v>12</v>
      </c>
      <c r="U836" s="73">
        <f t="shared" ca="1" si="161"/>
        <v>2984165.8916666671</v>
      </c>
    </row>
    <row r="837" spans="1:21" x14ac:dyDescent="0.25">
      <c r="A837" s="106" t="str">
        <f t="shared" ca="1" si="162"/>
        <v>General_All Other_2025_8</v>
      </c>
      <c r="B837" cm="1">
        <f t="array" ref="B837">INDEX('Rate Change Impact'!A:A, ROUNDUP(ROWS('Rate Change Impact'!$2:873)/36,0))</f>
        <v>24</v>
      </c>
      <c r="C837" t="str" cm="1">
        <f t="array" ref="C837">INDEX('Rate Change Impact'!B:B, ROUNDUP(ROWS('Rate Change Impact'!$2:873)/36,0))</f>
        <v>General</v>
      </c>
      <c r="D837" t="str" cm="1">
        <f t="array" ref="D837">INDEX('Rate Change Impact'!C:C, ROUNDUP(ROWS('Rate Change Impact'!$2:873)/36,0))</f>
        <v>All Other</v>
      </c>
      <c r="E837" t="str" cm="1">
        <f t="array" ref="E837">INDEX('Rate Change Impact'!D:D, ROUNDUP(ROWS('Rate Change Impact'!$2:873)/36,0))</f>
        <v>CA</v>
      </c>
      <c r="F837" s="107" cm="1">
        <f t="array" ref="F837">INDEX('Rate Change Impact'!E:E, ROUNDUP(ROWS('Rate Change Impact'!$2:873)/36,0))</f>
        <v>45658</v>
      </c>
      <c r="G837" s="81" cm="1">
        <f t="array" ref="G837">INDEX('Rate Change Impact'!F:F, ROUNDUP(ROWS('Rate Change Impact'!$2:873)/36,0))</f>
        <v>65109074</v>
      </c>
      <c r="H837" s="81" cm="1">
        <f t="array" ref="H837">INDEX('Rate Change Impact'!G:G, ROUNDUP(ROWS('Rate Change Impact'!$2:873)/36,0))</f>
        <v>100919064.7</v>
      </c>
      <c r="I837" s="81" cm="1">
        <f t="array" ref="I837">INDEX('Rate Change Impact'!H:H, ROUNDUP(ROWS('Rate Change Impact'!$2:873)/36,0))</f>
        <v>35809990.700000003</v>
      </c>
      <c r="J837" s="95" cm="1">
        <f t="array" ref="J837">INDEX('Rate Change Impact'!I:I, ROUNDUP(ROWS('Rate Change Impact'!$2:873)/36,0))</f>
        <v>0.55000000000000004</v>
      </c>
      <c r="K837" s="93">
        <f t="shared" si="163"/>
        <v>46022</v>
      </c>
      <c r="L837" s="94">
        <f t="shared" ca="1" si="164"/>
        <v>8</v>
      </c>
      <c r="M837" s="93">
        <f t="shared" ca="1" si="165"/>
        <v>45870</v>
      </c>
      <c r="N837">
        <f t="shared" ca="1" si="159"/>
        <v>2025</v>
      </c>
      <c r="O837">
        <f t="shared" ca="1" si="156"/>
        <v>8</v>
      </c>
      <c r="P837" s="74">
        <f t="shared" si="157"/>
        <v>2984165.8916666671</v>
      </c>
      <c r="Q837" s="74">
        <f t="shared" si="158"/>
        <v>1492082.9458333335</v>
      </c>
      <c r="R837">
        <f t="shared" ca="1" si="166"/>
        <v>1</v>
      </c>
      <c r="S837">
        <f t="shared" ca="1" si="160"/>
        <v>8</v>
      </c>
      <c r="T837">
        <f t="shared" ca="1" si="167"/>
        <v>12</v>
      </c>
      <c r="U837" s="73">
        <f t="shared" ca="1" si="161"/>
        <v>2984165.8916666671</v>
      </c>
    </row>
    <row r="838" spans="1:21" x14ac:dyDescent="0.25">
      <c r="A838" s="106" t="str">
        <f t="shared" ca="1" si="162"/>
        <v>General_All Other_2025_9</v>
      </c>
      <c r="B838" cm="1">
        <f t="array" ref="B838">INDEX('Rate Change Impact'!A:A, ROUNDUP(ROWS('Rate Change Impact'!$2:874)/36,0))</f>
        <v>24</v>
      </c>
      <c r="C838" t="str" cm="1">
        <f t="array" ref="C838">INDEX('Rate Change Impact'!B:B, ROUNDUP(ROWS('Rate Change Impact'!$2:874)/36,0))</f>
        <v>General</v>
      </c>
      <c r="D838" t="str" cm="1">
        <f t="array" ref="D838">INDEX('Rate Change Impact'!C:C, ROUNDUP(ROWS('Rate Change Impact'!$2:874)/36,0))</f>
        <v>All Other</v>
      </c>
      <c r="E838" t="str" cm="1">
        <f t="array" ref="E838">INDEX('Rate Change Impact'!D:D, ROUNDUP(ROWS('Rate Change Impact'!$2:874)/36,0))</f>
        <v>CA</v>
      </c>
      <c r="F838" s="107" cm="1">
        <f t="array" ref="F838">INDEX('Rate Change Impact'!E:E, ROUNDUP(ROWS('Rate Change Impact'!$2:874)/36,0))</f>
        <v>45658</v>
      </c>
      <c r="G838" s="81" cm="1">
        <f t="array" ref="G838">INDEX('Rate Change Impact'!F:F, ROUNDUP(ROWS('Rate Change Impact'!$2:874)/36,0))</f>
        <v>65109074</v>
      </c>
      <c r="H838" s="81" cm="1">
        <f t="array" ref="H838">INDEX('Rate Change Impact'!G:G, ROUNDUP(ROWS('Rate Change Impact'!$2:874)/36,0))</f>
        <v>100919064.7</v>
      </c>
      <c r="I838" s="81" cm="1">
        <f t="array" ref="I838">INDEX('Rate Change Impact'!H:H, ROUNDUP(ROWS('Rate Change Impact'!$2:874)/36,0))</f>
        <v>35809990.700000003</v>
      </c>
      <c r="J838" s="95" cm="1">
        <f t="array" ref="J838">INDEX('Rate Change Impact'!I:I, ROUNDUP(ROWS('Rate Change Impact'!$2:874)/36,0))</f>
        <v>0.55000000000000004</v>
      </c>
      <c r="K838" s="93">
        <f t="shared" si="163"/>
        <v>46022</v>
      </c>
      <c r="L838" s="94">
        <f t="shared" ca="1" si="164"/>
        <v>9</v>
      </c>
      <c r="M838" s="93">
        <f t="shared" ca="1" si="165"/>
        <v>45901</v>
      </c>
      <c r="N838">
        <f t="shared" ca="1" si="159"/>
        <v>2025</v>
      </c>
      <c r="O838">
        <f t="shared" ca="1" si="156"/>
        <v>9</v>
      </c>
      <c r="P838" s="74">
        <f t="shared" si="157"/>
        <v>2984165.8916666671</v>
      </c>
      <c r="Q838" s="74">
        <f t="shared" si="158"/>
        <v>1492082.9458333335</v>
      </c>
      <c r="R838">
        <f t="shared" ca="1" si="166"/>
        <v>1</v>
      </c>
      <c r="S838">
        <f t="shared" ca="1" si="160"/>
        <v>9</v>
      </c>
      <c r="T838">
        <f t="shared" ca="1" si="167"/>
        <v>12</v>
      </c>
      <c r="U838" s="73">
        <f t="shared" ca="1" si="161"/>
        <v>2984165.8916666671</v>
      </c>
    </row>
    <row r="839" spans="1:21" x14ac:dyDescent="0.25">
      <c r="A839" s="106" t="str">
        <f t="shared" ca="1" si="162"/>
        <v>General_All Other_2025_10</v>
      </c>
      <c r="B839" cm="1">
        <f t="array" ref="B839">INDEX('Rate Change Impact'!A:A, ROUNDUP(ROWS('Rate Change Impact'!$2:875)/36,0))</f>
        <v>24</v>
      </c>
      <c r="C839" t="str" cm="1">
        <f t="array" ref="C839">INDEX('Rate Change Impact'!B:B, ROUNDUP(ROWS('Rate Change Impact'!$2:875)/36,0))</f>
        <v>General</v>
      </c>
      <c r="D839" t="str" cm="1">
        <f t="array" ref="D839">INDEX('Rate Change Impact'!C:C, ROUNDUP(ROWS('Rate Change Impact'!$2:875)/36,0))</f>
        <v>All Other</v>
      </c>
      <c r="E839" t="str" cm="1">
        <f t="array" ref="E839">INDEX('Rate Change Impact'!D:D, ROUNDUP(ROWS('Rate Change Impact'!$2:875)/36,0))</f>
        <v>CA</v>
      </c>
      <c r="F839" s="107" cm="1">
        <f t="array" ref="F839">INDEX('Rate Change Impact'!E:E, ROUNDUP(ROWS('Rate Change Impact'!$2:875)/36,0))</f>
        <v>45658</v>
      </c>
      <c r="G839" s="81" cm="1">
        <f t="array" ref="G839">INDEX('Rate Change Impact'!F:F, ROUNDUP(ROWS('Rate Change Impact'!$2:875)/36,0))</f>
        <v>65109074</v>
      </c>
      <c r="H839" s="81" cm="1">
        <f t="array" ref="H839">INDEX('Rate Change Impact'!G:G, ROUNDUP(ROWS('Rate Change Impact'!$2:875)/36,0))</f>
        <v>100919064.7</v>
      </c>
      <c r="I839" s="81" cm="1">
        <f t="array" ref="I839">INDEX('Rate Change Impact'!H:H, ROUNDUP(ROWS('Rate Change Impact'!$2:875)/36,0))</f>
        <v>35809990.700000003</v>
      </c>
      <c r="J839" s="95" cm="1">
        <f t="array" ref="J839">INDEX('Rate Change Impact'!I:I, ROUNDUP(ROWS('Rate Change Impact'!$2:875)/36,0))</f>
        <v>0.55000000000000004</v>
      </c>
      <c r="K839" s="93">
        <f t="shared" si="163"/>
        <v>46022</v>
      </c>
      <c r="L839" s="94">
        <f t="shared" ca="1" si="164"/>
        <v>10</v>
      </c>
      <c r="M839" s="93">
        <f t="shared" ca="1" si="165"/>
        <v>45931</v>
      </c>
      <c r="N839">
        <f t="shared" ca="1" si="159"/>
        <v>2025</v>
      </c>
      <c r="O839">
        <f t="shared" ca="1" si="156"/>
        <v>10</v>
      </c>
      <c r="P839" s="74">
        <f t="shared" si="157"/>
        <v>2984165.8916666671</v>
      </c>
      <c r="Q839" s="74">
        <f t="shared" si="158"/>
        <v>1492082.9458333335</v>
      </c>
      <c r="R839">
        <f t="shared" ca="1" si="166"/>
        <v>1</v>
      </c>
      <c r="S839">
        <f t="shared" ca="1" si="160"/>
        <v>10</v>
      </c>
      <c r="T839">
        <f t="shared" ca="1" si="167"/>
        <v>12</v>
      </c>
      <c r="U839" s="73">
        <f t="shared" ca="1" si="161"/>
        <v>2984165.8916666671</v>
      </c>
    </row>
    <row r="840" spans="1:21" x14ac:dyDescent="0.25">
      <c r="A840" s="106" t="str">
        <f t="shared" ca="1" si="162"/>
        <v>General_All Other_2025_11</v>
      </c>
      <c r="B840" cm="1">
        <f t="array" ref="B840">INDEX('Rate Change Impact'!A:A, ROUNDUP(ROWS('Rate Change Impact'!$2:876)/36,0))</f>
        <v>24</v>
      </c>
      <c r="C840" t="str" cm="1">
        <f t="array" ref="C840">INDEX('Rate Change Impact'!B:B, ROUNDUP(ROWS('Rate Change Impact'!$2:876)/36,0))</f>
        <v>General</v>
      </c>
      <c r="D840" t="str" cm="1">
        <f t="array" ref="D840">INDEX('Rate Change Impact'!C:C, ROUNDUP(ROWS('Rate Change Impact'!$2:876)/36,0))</f>
        <v>All Other</v>
      </c>
      <c r="E840" t="str" cm="1">
        <f t="array" ref="E840">INDEX('Rate Change Impact'!D:D, ROUNDUP(ROWS('Rate Change Impact'!$2:876)/36,0))</f>
        <v>CA</v>
      </c>
      <c r="F840" s="107" cm="1">
        <f t="array" ref="F840">INDEX('Rate Change Impact'!E:E, ROUNDUP(ROWS('Rate Change Impact'!$2:876)/36,0))</f>
        <v>45658</v>
      </c>
      <c r="G840" s="81" cm="1">
        <f t="array" ref="G840">INDEX('Rate Change Impact'!F:F, ROUNDUP(ROWS('Rate Change Impact'!$2:876)/36,0))</f>
        <v>65109074</v>
      </c>
      <c r="H840" s="81" cm="1">
        <f t="array" ref="H840">INDEX('Rate Change Impact'!G:G, ROUNDUP(ROWS('Rate Change Impact'!$2:876)/36,0))</f>
        <v>100919064.7</v>
      </c>
      <c r="I840" s="81" cm="1">
        <f t="array" ref="I840">INDEX('Rate Change Impact'!H:H, ROUNDUP(ROWS('Rate Change Impact'!$2:876)/36,0))</f>
        <v>35809990.700000003</v>
      </c>
      <c r="J840" s="95" cm="1">
        <f t="array" ref="J840">INDEX('Rate Change Impact'!I:I, ROUNDUP(ROWS('Rate Change Impact'!$2:876)/36,0))</f>
        <v>0.55000000000000004</v>
      </c>
      <c r="K840" s="93">
        <f t="shared" si="163"/>
        <v>46022</v>
      </c>
      <c r="L840" s="94">
        <f t="shared" ca="1" si="164"/>
        <v>11</v>
      </c>
      <c r="M840" s="93">
        <f t="shared" ca="1" si="165"/>
        <v>45962</v>
      </c>
      <c r="N840">
        <f t="shared" ca="1" si="159"/>
        <v>2025</v>
      </c>
      <c r="O840">
        <f t="shared" ca="1" si="156"/>
        <v>11</v>
      </c>
      <c r="P840" s="74">
        <f t="shared" si="157"/>
        <v>2984165.8916666671</v>
      </c>
      <c r="Q840" s="74">
        <f t="shared" si="158"/>
        <v>1492082.9458333335</v>
      </c>
      <c r="R840">
        <f t="shared" ca="1" si="166"/>
        <v>1</v>
      </c>
      <c r="S840">
        <f t="shared" ca="1" si="160"/>
        <v>11</v>
      </c>
      <c r="T840">
        <f t="shared" ca="1" si="167"/>
        <v>12</v>
      </c>
      <c r="U840" s="73">
        <f t="shared" ca="1" si="161"/>
        <v>2984165.8916666671</v>
      </c>
    </row>
    <row r="841" spans="1:21" x14ac:dyDescent="0.25">
      <c r="A841" s="106" t="str">
        <f t="shared" ca="1" si="162"/>
        <v>General_All Other_2025_12</v>
      </c>
      <c r="B841" cm="1">
        <f t="array" ref="B841">INDEX('Rate Change Impact'!A:A, ROUNDUP(ROWS('Rate Change Impact'!$2:877)/36,0))</f>
        <v>24</v>
      </c>
      <c r="C841" t="str" cm="1">
        <f t="array" ref="C841">INDEX('Rate Change Impact'!B:B, ROUNDUP(ROWS('Rate Change Impact'!$2:877)/36,0))</f>
        <v>General</v>
      </c>
      <c r="D841" t="str" cm="1">
        <f t="array" ref="D841">INDEX('Rate Change Impact'!C:C, ROUNDUP(ROWS('Rate Change Impact'!$2:877)/36,0))</f>
        <v>All Other</v>
      </c>
      <c r="E841" t="str" cm="1">
        <f t="array" ref="E841">INDEX('Rate Change Impact'!D:D, ROUNDUP(ROWS('Rate Change Impact'!$2:877)/36,0))</f>
        <v>CA</v>
      </c>
      <c r="F841" s="107" cm="1">
        <f t="array" ref="F841">INDEX('Rate Change Impact'!E:E, ROUNDUP(ROWS('Rate Change Impact'!$2:877)/36,0))</f>
        <v>45658</v>
      </c>
      <c r="G841" s="81" cm="1">
        <f t="array" ref="G841">INDEX('Rate Change Impact'!F:F, ROUNDUP(ROWS('Rate Change Impact'!$2:877)/36,0))</f>
        <v>65109074</v>
      </c>
      <c r="H841" s="81" cm="1">
        <f t="array" ref="H841">INDEX('Rate Change Impact'!G:G, ROUNDUP(ROWS('Rate Change Impact'!$2:877)/36,0))</f>
        <v>100919064.7</v>
      </c>
      <c r="I841" s="81" cm="1">
        <f t="array" ref="I841">INDEX('Rate Change Impact'!H:H, ROUNDUP(ROWS('Rate Change Impact'!$2:877)/36,0))</f>
        <v>35809990.700000003</v>
      </c>
      <c r="J841" s="95" cm="1">
        <f t="array" ref="J841">INDEX('Rate Change Impact'!I:I, ROUNDUP(ROWS('Rate Change Impact'!$2:877)/36,0))</f>
        <v>0.55000000000000004</v>
      </c>
      <c r="K841" s="93">
        <f t="shared" si="163"/>
        <v>46022</v>
      </c>
      <c r="L841" s="94">
        <f t="shared" ca="1" si="164"/>
        <v>12</v>
      </c>
      <c r="M841" s="93">
        <f t="shared" ca="1" si="165"/>
        <v>45992</v>
      </c>
      <c r="N841">
        <f t="shared" ca="1" si="159"/>
        <v>2025</v>
      </c>
      <c r="O841">
        <f t="shared" ca="1" si="156"/>
        <v>12</v>
      </c>
      <c r="P841" s="74">
        <f t="shared" si="157"/>
        <v>2984165.8916666671</v>
      </c>
      <c r="Q841" s="74">
        <f t="shared" si="158"/>
        <v>1492082.9458333335</v>
      </c>
      <c r="R841">
        <f t="shared" ca="1" si="166"/>
        <v>1</v>
      </c>
      <c r="S841">
        <f t="shared" ca="1" si="160"/>
        <v>12</v>
      </c>
      <c r="T841">
        <f t="shared" ca="1" si="167"/>
        <v>12</v>
      </c>
      <c r="U841" s="73">
        <f t="shared" ca="1" si="161"/>
        <v>2984165.8916666671</v>
      </c>
    </row>
    <row r="842" spans="1:21" x14ac:dyDescent="0.25">
      <c r="A842" s="106" t="str">
        <f t="shared" ca="1" si="162"/>
        <v>General_All Other_2026_1</v>
      </c>
      <c r="B842" cm="1">
        <f t="array" ref="B842">INDEX('Rate Change Impact'!A:A, ROUNDUP(ROWS('Rate Change Impact'!$2:878)/36,0))</f>
        <v>24</v>
      </c>
      <c r="C842" t="str" cm="1">
        <f t="array" ref="C842">INDEX('Rate Change Impact'!B:B, ROUNDUP(ROWS('Rate Change Impact'!$2:878)/36,0))</f>
        <v>General</v>
      </c>
      <c r="D842" t="str" cm="1">
        <f t="array" ref="D842">INDEX('Rate Change Impact'!C:C, ROUNDUP(ROWS('Rate Change Impact'!$2:878)/36,0))</f>
        <v>All Other</v>
      </c>
      <c r="E842" t="str" cm="1">
        <f t="array" ref="E842">INDEX('Rate Change Impact'!D:D, ROUNDUP(ROWS('Rate Change Impact'!$2:878)/36,0))</f>
        <v>CA</v>
      </c>
      <c r="F842" s="107" cm="1">
        <f t="array" ref="F842">INDEX('Rate Change Impact'!E:E, ROUNDUP(ROWS('Rate Change Impact'!$2:878)/36,0))</f>
        <v>45658</v>
      </c>
      <c r="G842" s="81" cm="1">
        <f t="array" ref="G842">INDEX('Rate Change Impact'!F:F, ROUNDUP(ROWS('Rate Change Impact'!$2:878)/36,0))</f>
        <v>65109074</v>
      </c>
      <c r="H842" s="81" cm="1">
        <f t="array" ref="H842">INDEX('Rate Change Impact'!G:G, ROUNDUP(ROWS('Rate Change Impact'!$2:878)/36,0))</f>
        <v>100919064.7</v>
      </c>
      <c r="I842" s="81" cm="1">
        <f t="array" ref="I842">INDEX('Rate Change Impact'!H:H, ROUNDUP(ROWS('Rate Change Impact'!$2:878)/36,0))</f>
        <v>35809990.700000003</v>
      </c>
      <c r="J842" s="95" cm="1">
        <f t="array" ref="J842">INDEX('Rate Change Impact'!I:I, ROUNDUP(ROWS('Rate Change Impact'!$2:878)/36,0))</f>
        <v>0.55000000000000004</v>
      </c>
      <c r="K842" s="93">
        <f t="shared" si="163"/>
        <v>46022</v>
      </c>
      <c r="L842" s="94">
        <f t="shared" ca="1" si="164"/>
        <v>13</v>
      </c>
      <c r="M842" s="93">
        <f t="shared" ca="1" si="165"/>
        <v>46023</v>
      </c>
      <c r="N842">
        <f t="shared" ca="1" si="159"/>
        <v>2026</v>
      </c>
      <c r="O842">
        <f t="shared" ca="1" si="156"/>
        <v>1</v>
      </c>
      <c r="P842" s="74">
        <f t="shared" si="157"/>
        <v>2984165.8916666671</v>
      </c>
      <c r="Q842" s="74">
        <f t="shared" si="158"/>
        <v>1492082.9458333335</v>
      </c>
      <c r="R842">
        <f t="shared" ca="1" si="166"/>
        <v>0</v>
      </c>
      <c r="S842">
        <f t="shared" ca="1" si="160"/>
        <v>0</v>
      </c>
      <c r="T842">
        <f t="shared" ca="1" si="167"/>
        <v>12</v>
      </c>
      <c r="U842" s="73">
        <f t="shared" ca="1" si="161"/>
        <v>0</v>
      </c>
    </row>
    <row r="843" spans="1:21" x14ac:dyDescent="0.25">
      <c r="A843" s="106" t="str">
        <f t="shared" ca="1" si="162"/>
        <v>General_All Other_2026_2</v>
      </c>
      <c r="B843" cm="1">
        <f t="array" ref="B843">INDEX('Rate Change Impact'!A:A, ROUNDUP(ROWS('Rate Change Impact'!$2:879)/36,0))</f>
        <v>24</v>
      </c>
      <c r="C843" t="str" cm="1">
        <f t="array" ref="C843">INDEX('Rate Change Impact'!B:B, ROUNDUP(ROWS('Rate Change Impact'!$2:879)/36,0))</f>
        <v>General</v>
      </c>
      <c r="D843" t="str" cm="1">
        <f t="array" ref="D843">INDEX('Rate Change Impact'!C:C, ROUNDUP(ROWS('Rate Change Impact'!$2:879)/36,0))</f>
        <v>All Other</v>
      </c>
      <c r="E843" t="str" cm="1">
        <f t="array" ref="E843">INDEX('Rate Change Impact'!D:D, ROUNDUP(ROWS('Rate Change Impact'!$2:879)/36,0))</f>
        <v>CA</v>
      </c>
      <c r="F843" s="107" cm="1">
        <f t="array" ref="F843">INDEX('Rate Change Impact'!E:E, ROUNDUP(ROWS('Rate Change Impact'!$2:879)/36,0))</f>
        <v>45658</v>
      </c>
      <c r="G843" s="81" cm="1">
        <f t="array" ref="G843">INDEX('Rate Change Impact'!F:F, ROUNDUP(ROWS('Rate Change Impact'!$2:879)/36,0))</f>
        <v>65109074</v>
      </c>
      <c r="H843" s="81" cm="1">
        <f t="array" ref="H843">INDEX('Rate Change Impact'!G:G, ROUNDUP(ROWS('Rate Change Impact'!$2:879)/36,0))</f>
        <v>100919064.7</v>
      </c>
      <c r="I843" s="81" cm="1">
        <f t="array" ref="I843">INDEX('Rate Change Impact'!H:H, ROUNDUP(ROWS('Rate Change Impact'!$2:879)/36,0))</f>
        <v>35809990.700000003</v>
      </c>
      <c r="J843" s="95" cm="1">
        <f t="array" ref="J843">INDEX('Rate Change Impact'!I:I, ROUNDUP(ROWS('Rate Change Impact'!$2:879)/36,0))</f>
        <v>0.55000000000000004</v>
      </c>
      <c r="K843" s="93">
        <f t="shared" si="163"/>
        <v>46022</v>
      </c>
      <c r="L843" s="94">
        <f t="shared" ca="1" si="164"/>
        <v>14</v>
      </c>
      <c r="M843" s="93">
        <f t="shared" ca="1" si="165"/>
        <v>46054</v>
      </c>
      <c r="N843">
        <f t="shared" ca="1" si="159"/>
        <v>2026</v>
      </c>
      <c r="O843">
        <f t="shared" ca="1" si="156"/>
        <v>2</v>
      </c>
      <c r="P843" s="74">
        <f t="shared" si="157"/>
        <v>2984165.8916666671</v>
      </c>
      <c r="Q843" s="74">
        <f t="shared" si="158"/>
        <v>1492082.9458333335</v>
      </c>
      <c r="R843">
        <f t="shared" ca="1" si="166"/>
        <v>0</v>
      </c>
      <c r="S843">
        <f t="shared" ca="1" si="160"/>
        <v>0</v>
      </c>
      <c r="T843">
        <f t="shared" ca="1" si="167"/>
        <v>12</v>
      </c>
      <c r="U843" s="73">
        <f t="shared" ca="1" si="161"/>
        <v>0</v>
      </c>
    </row>
    <row r="844" spans="1:21" x14ac:dyDescent="0.25">
      <c r="A844" s="106" t="str">
        <f t="shared" ca="1" si="162"/>
        <v>General_All Other_2026_3</v>
      </c>
      <c r="B844" cm="1">
        <f t="array" ref="B844">INDEX('Rate Change Impact'!A:A, ROUNDUP(ROWS('Rate Change Impact'!$2:880)/36,0))</f>
        <v>24</v>
      </c>
      <c r="C844" t="str" cm="1">
        <f t="array" ref="C844">INDEX('Rate Change Impact'!B:B, ROUNDUP(ROWS('Rate Change Impact'!$2:880)/36,0))</f>
        <v>General</v>
      </c>
      <c r="D844" t="str" cm="1">
        <f t="array" ref="D844">INDEX('Rate Change Impact'!C:C, ROUNDUP(ROWS('Rate Change Impact'!$2:880)/36,0))</f>
        <v>All Other</v>
      </c>
      <c r="E844" t="str" cm="1">
        <f t="array" ref="E844">INDEX('Rate Change Impact'!D:D, ROUNDUP(ROWS('Rate Change Impact'!$2:880)/36,0))</f>
        <v>CA</v>
      </c>
      <c r="F844" s="107" cm="1">
        <f t="array" ref="F844">INDEX('Rate Change Impact'!E:E, ROUNDUP(ROWS('Rate Change Impact'!$2:880)/36,0))</f>
        <v>45658</v>
      </c>
      <c r="G844" s="81" cm="1">
        <f t="array" ref="G844">INDEX('Rate Change Impact'!F:F, ROUNDUP(ROWS('Rate Change Impact'!$2:880)/36,0))</f>
        <v>65109074</v>
      </c>
      <c r="H844" s="81" cm="1">
        <f t="array" ref="H844">INDEX('Rate Change Impact'!G:G, ROUNDUP(ROWS('Rate Change Impact'!$2:880)/36,0))</f>
        <v>100919064.7</v>
      </c>
      <c r="I844" s="81" cm="1">
        <f t="array" ref="I844">INDEX('Rate Change Impact'!H:H, ROUNDUP(ROWS('Rate Change Impact'!$2:880)/36,0))</f>
        <v>35809990.700000003</v>
      </c>
      <c r="J844" s="95" cm="1">
        <f t="array" ref="J844">INDEX('Rate Change Impact'!I:I, ROUNDUP(ROWS('Rate Change Impact'!$2:880)/36,0))</f>
        <v>0.55000000000000004</v>
      </c>
      <c r="K844" s="93">
        <f t="shared" si="163"/>
        <v>46022</v>
      </c>
      <c r="L844" s="94">
        <f t="shared" ca="1" si="164"/>
        <v>15</v>
      </c>
      <c r="M844" s="93">
        <f t="shared" ca="1" si="165"/>
        <v>46082</v>
      </c>
      <c r="N844">
        <f t="shared" ca="1" si="159"/>
        <v>2026</v>
      </c>
      <c r="O844">
        <f t="shared" ca="1" si="156"/>
        <v>3</v>
      </c>
      <c r="P844" s="74">
        <f t="shared" si="157"/>
        <v>2984165.8916666671</v>
      </c>
      <c r="Q844" s="74">
        <f t="shared" si="158"/>
        <v>1492082.9458333335</v>
      </c>
      <c r="R844">
        <f t="shared" ca="1" si="166"/>
        <v>0</v>
      </c>
      <c r="S844">
        <f t="shared" ca="1" si="160"/>
        <v>0</v>
      </c>
      <c r="T844">
        <f t="shared" ca="1" si="167"/>
        <v>12</v>
      </c>
      <c r="U844" s="73">
        <f t="shared" ca="1" si="161"/>
        <v>0</v>
      </c>
    </row>
    <row r="845" spans="1:21" x14ac:dyDescent="0.25">
      <c r="A845" s="106" t="str">
        <f t="shared" ca="1" si="162"/>
        <v>General_All Other_2026_4</v>
      </c>
      <c r="B845" cm="1">
        <f t="array" ref="B845">INDEX('Rate Change Impact'!A:A, ROUNDUP(ROWS('Rate Change Impact'!$2:881)/36,0))</f>
        <v>24</v>
      </c>
      <c r="C845" t="str" cm="1">
        <f t="array" ref="C845">INDEX('Rate Change Impact'!B:B, ROUNDUP(ROWS('Rate Change Impact'!$2:881)/36,0))</f>
        <v>General</v>
      </c>
      <c r="D845" t="str" cm="1">
        <f t="array" ref="D845">INDEX('Rate Change Impact'!C:C, ROUNDUP(ROWS('Rate Change Impact'!$2:881)/36,0))</f>
        <v>All Other</v>
      </c>
      <c r="E845" t="str" cm="1">
        <f t="array" ref="E845">INDEX('Rate Change Impact'!D:D, ROUNDUP(ROWS('Rate Change Impact'!$2:881)/36,0))</f>
        <v>CA</v>
      </c>
      <c r="F845" s="107" cm="1">
        <f t="array" ref="F845">INDEX('Rate Change Impact'!E:E, ROUNDUP(ROWS('Rate Change Impact'!$2:881)/36,0))</f>
        <v>45658</v>
      </c>
      <c r="G845" s="81" cm="1">
        <f t="array" ref="G845">INDEX('Rate Change Impact'!F:F, ROUNDUP(ROWS('Rate Change Impact'!$2:881)/36,0))</f>
        <v>65109074</v>
      </c>
      <c r="H845" s="81" cm="1">
        <f t="array" ref="H845">INDEX('Rate Change Impact'!G:G, ROUNDUP(ROWS('Rate Change Impact'!$2:881)/36,0))</f>
        <v>100919064.7</v>
      </c>
      <c r="I845" s="81" cm="1">
        <f t="array" ref="I845">INDEX('Rate Change Impact'!H:H, ROUNDUP(ROWS('Rate Change Impact'!$2:881)/36,0))</f>
        <v>35809990.700000003</v>
      </c>
      <c r="J845" s="95" cm="1">
        <f t="array" ref="J845">INDEX('Rate Change Impact'!I:I, ROUNDUP(ROWS('Rate Change Impact'!$2:881)/36,0))</f>
        <v>0.55000000000000004</v>
      </c>
      <c r="K845" s="93">
        <f t="shared" si="163"/>
        <v>46022</v>
      </c>
      <c r="L845" s="94">
        <f t="shared" ca="1" si="164"/>
        <v>16</v>
      </c>
      <c r="M845" s="93">
        <f t="shared" ca="1" si="165"/>
        <v>46113</v>
      </c>
      <c r="N845">
        <f t="shared" ca="1" si="159"/>
        <v>2026</v>
      </c>
      <c r="O845">
        <f t="shared" ca="1" si="156"/>
        <v>4</v>
      </c>
      <c r="P845" s="74">
        <f t="shared" si="157"/>
        <v>2984165.8916666671</v>
      </c>
      <c r="Q845" s="74">
        <f t="shared" si="158"/>
        <v>1492082.9458333335</v>
      </c>
      <c r="R845">
        <f t="shared" ca="1" si="166"/>
        <v>0</v>
      </c>
      <c r="S845">
        <f t="shared" ca="1" si="160"/>
        <v>0</v>
      </c>
      <c r="T845">
        <f t="shared" ca="1" si="167"/>
        <v>12</v>
      </c>
      <c r="U845" s="73">
        <f t="shared" ca="1" si="161"/>
        <v>0</v>
      </c>
    </row>
    <row r="846" spans="1:21" x14ac:dyDescent="0.25">
      <c r="A846" s="106" t="str">
        <f t="shared" ca="1" si="162"/>
        <v>General_All Other_2026_5</v>
      </c>
      <c r="B846" cm="1">
        <f t="array" ref="B846">INDEX('Rate Change Impact'!A:A, ROUNDUP(ROWS('Rate Change Impact'!$2:882)/36,0))</f>
        <v>24</v>
      </c>
      <c r="C846" t="str" cm="1">
        <f t="array" ref="C846">INDEX('Rate Change Impact'!B:B, ROUNDUP(ROWS('Rate Change Impact'!$2:882)/36,0))</f>
        <v>General</v>
      </c>
      <c r="D846" t="str" cm="1">
        <f t="array" ref="D846">INDEX('Rate Change Impact'!C:C, ROUNDUP(ROWS('Rate Change Impact'!$2:882)/36,0))</f>
        <v>All Other</v>
      </c>
      <c r="E846" t="str" cm="1">
        <f t="array" ref="E846">INDEX('Rate Change Impact'!D:D, ROUNDUP(ROWS('Rate Change Impact'!$2:882)/36,0))</f>
        <v>CA</v>
      </c>
      <c r="F846" s="107" cm="1">
        <f t="array" ref="F846">INDEX('Rate Change Impact'!E:E, ROUNDUP(ROWS('Rate Change Impact'!$2:882)/36,0))</f>
        <v>45658</v>
      </c>
      <c r="G846" s="81" cm="1">
        <f t="array" ref="G846">INDEX('Rate Change Impact'!F:F, ROUNDUP(ROWS('Rate Change Impact'!$2:882)/36,0))</f>
        <v>65109074</v>
      </c>
      <c r="H846" s="81" cm="1">
        <f t="array" ref="H846">INDEX('Rate Change Impact'!G:G, ROUNDUP(ROWS('Rate Change Impact'!$2:882)/36,0))</f>
        <v>100919064.7</v>
      </c>
      <c r="I846" s="81" cm="1">
        <f t="array" ref="I846">INDEX('Rate Change Impact'!H:H, ROUNDUP(ROWS('Rate Change Impact'!$2:882)/36,0))</f>
        <v>35809990.700000003</v>
      </c>
      <c r="J846" s="95" cm="1">
        <f t="array" ref="J846">INDEX('Rate Change Impact'!I:I, ROUNDUP(ROWS('Rate Change Impact'!$2:882)/36,0))</f>
        <v>0.55000000000000004</v>
      </c>
      <c r="K846" s="93">
        <f t="shared" si="163"/>
        <v>46022</v>
      </c>
      <c r="L846" s="94">
        <f t="shared" ca="1" si="164"/>
        <v>17</v>
      </c>
      <c r="M846" s="93">
        <f t="shared" ca="1" si="165"/>
        <v>46143</v>
      </c>
      <c r="N846">
        <f t="shared" ca="1" si="159"/>
        <v>2026</v>
      </c>
      <c r="O846">
        <f t="shared" ca="1" si="156"/>
        <v>5</v>
      </c>
      <c r="P846" s="74">
        <f t="shared" si="157"/>
        <v>2984165.8916666671</v>
      </c>
      <c r="Q846" s="74">
        <f t="shared" si="158"/>
        <v>1492082.9458333335</v>
      </c>
      <c r="R846">
        <f t="shared" ca="1" si="166"/>
        <v>0</v>
      </c>
      <c r="S846">
        <f t="shared" ca="1" si="160"/>
        <v>0</v>
      </c>
      <c r="T846">
        <f t="shared" ca="1" si="167"/>
        <v>12</v>
      </c>
      <c r="U846" s="73">
        <f t="shared" ca="1" si="161"/>
        <v>0</v>
      </c>
    </row>
    <row r="847" spans="1:21" x14ac:dyDescent="0.25">
      <c r="A847" s="106" t="str">
        <f t="shared" ca="1" si="162"/>
        <v>General_All Other_2026_6</v>
      </c>
      <c r="B847" cm="1">
        <f t="array" ref="B847">INDEX('Rate Change Impact'!A:A, ROUNDUP(ROWS('Rate Change Impact'!$2:883)/36,0))</f>
        <v>24</v>
      </c>
      <c r="C847" t="str" cm="1">
        <f t="array" ref="C847">INDEX('Rate Change Impact'!B:B, ROUNDUP(ROWS('Rate Change Impact'!$2:883)/36,0))</f>
        <v>General</v>
      </c>
      <c r="D847" t="str" cm="1">
        <f t="array" ref="D847">INDEX('Rate Change Impact'!C:C, ROUNDUP(ROWS('Rate Change Impact'!$2:883)/36,0))</f>
        <v>All Other</v>
      </c>
      <c r="E847" t="str" cm="1">
        <f t="array" ref="E847">INDEX('Rate Change Impact'!D:D, ROUNDUP(ROWS('Rate Change Impact'!$2:883)/36,0))</f>
        <v>CA</v>
      </c>
      <c r="F847" s="107" cm="1">
        <f t="array" ref="F847">INDEX('Rate Change Impact'!E:E, ROUNDUP(ROWS('Rate Change Impact'!$2:883)/36,0))</f>
        <v>45658</v>
      </c>
      <c r="G847" s="81" cm="1">
        <f t="array" ref="G847">INDEX('Rate Change Impact'!F:F, ROUNDUP(ROWS('Rate Change Impact'!$2:883)/36,0))</f>
        <v>65109074</v>
      </c>
      <c r="H847" s="81" cm="1">
        <f t="array" ref="H847">INDEX('Rate Change Impact'!G:G, ROUNDUP(ROWS('Rate Change Impact'!$2:883)/36,0))</f>
        <v>100919064.7</v>
      </c>
      <c r="I847" s="81" cm="1">
        <f t="array" ref="I847">INDEX('Rate Change Impact'!H:H, ROUNDUP(ROWS('Rate Change Impact'!$2:883)/36,0))</f>
        <v>35809990.700000003</v>
      </c>
      <c r="J847" s="95" cm="1">
        <f t="array" ref="J847">INDEX('Rate Change Impact'!I:I, ROUNDUP(ROWS('Rate Change Impact'!$2:883)/36,0))</f>
        <v>0.55000000000000004</v>
      </c>
      <c r="K847" s="93">
        <f t="shared" si="163"/>
        <v>46022</v>
      </c>
      <c r="L847" s="94">
        <f t="shared" ca="1" si="164"/>
        <v>18</v>
      </c>
      <c r="M847" s="93">
        <f t="shared" ca="1" si="165"/>
        <v>46174</v>
      </c>
      <c r="N847">
        <f t="shared" ca="1" si="159"/>
        <v>2026</v>
      </c>
      <c r="O847">
        <f t="shared" ca="1" si="156"/>
        <v>6</v>
      </c>
      <c r="P847" s="74">
        <f t="shared" si="157"/>
        <v>2984165.8916666671</v>
      </c>
      <c r="Q847" s="74">
        <f t="shared" si="158"/>
        <v>1492082.9458333335</v>
      </c>
      <c r="R847">
        <f t="shared" ca="1" si="166"/>
        <v>0</v>
      </c>
      <c r="S847">
        <f t="shared" ca="1" si="160"/>
        <v>0</v>
      </c>
      <c r="T847">
        <f t="shared" ca="1" si="167"/>
        <v>12</v>
      </c>
      <c r="U847" s="73">
        <f t="shared" ca="1" si="161"/>
        <v>0</v>
      </c>
    </row>
    <row r="848" spans="1:21" x14ac:dyDescent="0.25">
      <c r="A848" s="106" t="str">
        <f t="shared" ca="1" si="162"/>
        <v>General_All Other_2026_7</v>
      </c>
      <c r="B848" cm="1">
        <f t="array" ref="B848">INDEX('Rate Change Impact'!A:A, ROUNDUP(ROWS('Rate Change Impact'!$2:884)/36,0))</f>
        <v>24</v>
      </c>
      <c r="C848" t="str" cm="1">
        <f t="array" ref="C848">INDEX('Rate Change Impact'!B:B, ROUNDUP(ROWS('Rate Change Impact'!$2:884)/36,0))</f>
        <v>General</v>
      </c>
      <c r="D848" t="str" cm="1">
        <f t="array" ref="D848">INDEX('Rate Change Impact'!C:C, ROUNDUP(ROWS('Rate Change Impact'!$2:884)/36,0))</f>
        <v>All Other</v>
      </c>
      <c r="E848" t="str" cm="1">
        <f t="array" ref="E848">INDEX('Rate Change Impact'!D:D, ROUNDUP(ROWS('Rate Change Impact'!$2:884)/36,0))</f>
        <v>CA</v>
      </c>
      <c r="F848" s="107" cm="1">
        <f t="array" ref="F848">INDEX('Rate Change Impact'!E:E, ROUNDUP(ROWS('Rate Change Impact'!$2:884)/36,0))</f>
        <v>45658</v>
      </c>
      <c r="G848" s="81" cm="1">
        <f t="array" ref="G848">INDEX('Rate Change Impact'!F:F, ROUNDUP(ROWS('Rate Change Impact'!$2:884)/36,0))</f>
        <v>65109074</v>
      </c>
      <c r="H848" s="81" cm="1">
        <f t="array" ref="H848">INDEX('Rate Change Impact'!G:G, ROUNDUP(ROWS('Rate Change Impact'!$2:884)/36,0))</f>
        <v>100919064.7</v>
      </c>
      <c r="I848" s="81" cm="1">
        <f t="array" ref="I848">INDEX('Rate Change Impact'!H:H, ROUNDUP(ROWS('Rate Change Impact'!$2:884)/36,0))</f>
        <v>35809990.700000003</v>
      </c>
      <c r="J848" s="95" cm="1">
        <f t="array" ref="J848">INDEX('Rate Change Impact'!I:I, ROUNDUP(ROWS('Rate Change Impact'!$2:884)/36,0))</f>
        <v>0.55000000000000004</v>
      </c>
      <c r="K848" s="93">
        <f t="shared" si="163"/>
        <v>46022</v>
      </c>
      <c r="L848" s="94">
        <f t="shared" ca="1" si="164"/>
        <v>19</v>
      </c>
      <c r="M848" s="93">
        <f t="shared" ca="1" si="165"/>
        <v>46204</v>
      </c>
      <c r="N848">
        <f t="shared" ca="1" si="159"/>
        <v>2026</v>
      </c>
      <c r="O848">
        <f t="shared" ca="1" si="156"/>
        <v>7</v>
      </c>
      <c r="P848" s="74">
        <f t="shared" si="157"/>
        <v>2984165.8916666671</v>
      </c>
      <c r="Q848" s="74">
        <f t="shared" si="158"/>
        <v>1492082.9458333335</v>
      </c>
      <c r="R848">
        <f t="shared" ca="1" si="166"/>
        <v>0</v>
      </c>
      <c r="S848">
        <f t="shared" ca="1" si="160"/>
        <v>0</v>
      </c>
      <c r="T848">
        <f t="shared" ca="1" si="167"/>
        <v>12</v>
      </c>
      <c r="U848" s="73">
        <f t="shared" ca="1" si="161"/>
        <v>0</v>
      </c>
    </row>
    <row r="849" spans="1:21" x14ac:dyDescent="0.25">
      <c r="A849" s="106" t="str">
        <f t="shared" ca="1" si="162"/>
        <v>General_All Other_2026_8</v>
      </c>
      <c r="B849" cm="1">
        <f t="array" ref="B849">INDEX('Rate Change Impact'!A:A, ROUNDUP(ROWS('Rate Change Impact'!$2:885)/36,0))</f>
        <v>24</v>
      </c>
      <c r="C849" t="str" cm="1">
        <f t="array" ref="C849">INDEX('Rate Change Impact'!B:B, ROUNDUP(ROWS('Rate Change Impact'!$2:885)/36,0))</f>
        <v>General</v>
      </c>
      <c r="D849" t="str" cm="1">
        <f t="array" ref="D849">INDEX('Rate Change Impact'!C:C, ROUNDUP(ROWS('Rate Change Impact'!$2:885)/36,0))</f>
        <v>All Other</v>
      </c>
      <c r="E849" t="str" cm="1">
        <f t="array" ref="E849">INDEX('Rate Change Impact'!D:D, ROUNDUP(ROWS('Rate Change Impact'!$2:885)/36,0))</f>
        <v>CA</v>
      </c>
      <c r="F849" s="107" cm="1">
        <f t="array" ref="F849">INDEX('Rate Change Impact'!E:E, ROUNDUP(ROWS('Rate Change Impact'!$2:885)/36,0))</f>
        <v>45658</v>
      </c>
      <c r="G849" s="81" cm="1">
        <f t="array" ref="G849">INDEX('Rate Change Impact'!F:F, ROUNDUP(ROWS('Rate Change Impact'!$2:885)/36,0))</f>
        <v>65109074</v>
      </c>
      <c r="H849" s="81" cm="1">
        <f t="array" ref="H849">INDEX('Rate Change Impact'!G:G, ROUNDUP(ROWS('Rate Change Impact'!$2:885)/36,0))</f>
        <v>100919064.7</v>
      </c>
      <c r="I849" s="81" cm="1">
        <f t="array" ref="I849">INDEX('Rate Change Impact'!H:H, ROUNDUP(ROWS('Rate Change Impact'!$2:885)/36,0))</f>
        <v>35809990.700000003</v>
      </c>
      <c r="J849" s="95" cm="1">
        <f t="array" ref="J849">INDEX('Rate Change Impact'!I:I, ROUNDUP(ROWS('Rate Change Impact'!$2:885)/36,0))</f>
        <v>0.55000000000000004</v>
      </c>
      <c r="K849" s="93">
        <f t="shared" si="163"/>
        <v>46022</v>
      </c>
      <c r="L849" s="94">
        <f t="shared" ca="1" si="164"/>
        <v>20</v>
      </c>
      <c r="M849" s="93">
        <f t="shared" ca="1" si="165"/>
        <v>46235</v>
      </c>
      <c r="N849">
        <f t="shared" ca="1" si="159"/>
        <v>2026</v>
      </c>
      <c r="O849">
        <f t="shared" ca="1" si="156"/>
        <v>8</v>
      </c>
      <c r="P849" s="74">
        <f t="shared" si="157"/>
        <v>2984165.8916666671</v>
      </c>
      <c r="Q849" s="74">
        <f t="shared" si="158"/>
        <v>1492082.9458333335</v>
      </c>
      <c r="R849">
        <f t="shared" ca="1" si="166"/>
        <v>0</v>
      </c>
      <c r="S849">
        <f t="shared" ca="1" si="160"/>
        <v>0</v>
      </c>
      <c r="T849">
        <f t="shared" ca="1" si="167"/>
        <v>12</v>
      </c>
      <c r="U849" s="73">
        <f t="shared" ca="1" si="161"/>
        <v>0</v>
      </c>
    </row>
    <row r="850" spans="1:21" x14ac:dyDescent="0.25">
      <c r="A850" s="106" t="str">
        <f t="shared" ca="1" si="162"/>
        <v>General_All Other_2026_9</v>
      </c>
      <c r="B850" cm="1">
        <f t="array" ref="B850">INDEX('Rate Change Impact'!A:A, ROUNDUP(ROWS('Rate Change Impact'!$2:886)/36,0))</f>
        <v>24</v>
      </c>
      <c r="C850" t="str" cm="1">
        <f t="array" ref="C850">INDEX('Rate Change Impact'!B:B, ROUNDUP(ROWS('Rate Change Impact'!$2:886)/36,0))</f>
        <v>General</v>
      </c>
      <c r="D850" t="str" cm="1">
        <f t="array" ref="D850">INDEX('Rate Change Impact'!C:C, ROUNDUP(ROWS('Rate Change Impact'!$2:886)/36,0))</f>
        <v>All Other</v>
      </c>
      <c r="E850" t="str" cm="1">
        <f t="array" ref="E850">INDEX('Rate Change Impact'!D:D, ROUNDUP(ROWS('Rate Change Impact'!$2:886)/36,0))</f>
        <v>CA</v>
      </c>
      <c r="F850" s="107" cm="1">
        <f t="array" ref="F850">INDEX('Rate Change Impact'!E:E, ROUNDUP(ROWS('Rate Change Impact'!$2:886)/36,0))</f>
        <v>45658</v>
      </c>
      <c r="G850" s="81" cm="1">
        <f t="array" ref="G850">INDEX('Rate Change Impact'!F:F, ROUNDUP(ROWS('Rate Change Impact'!$2:886)/36,0))</f>
        <v>65109074</v>
      </c>
      <c r="H850" s="81" cm="1">
        <f t="array" ref="H850">INDEX('Rate Change Impact'!G:G, ROUNDUP(ROWS('Rate Change Impact'!$2:886)/36,0))</f>
        <v>100919064.7</v>
      </c>
      <c r="I850" s="81" cm="1">
        <f t="array" ref="I850">INDEX('Rate Change Impact'!H:H, ROUNDUP(ROWS('Rate Change Impact'!$2:886)/36,0))</f>
        <v>35809990.700000003</v>
      </c>
      <c r="J850" s="95" cm="1">
        <f t="array" ref="J850">INDEX('Rate Change Impact'!I:I, ROUNDUP(ROWS('Rate Change Impact'!$2:886)/36,0))</f>
        <v>0.55000000000000004</v>
      </c>
      <c r="K850" s="93">
        <f t="shared" si="163"/>
        <v>46022</v>
      </c>
      <c r="L850" s="94">
        <f t="shared" ca="1" si="164"/>
        <v>21</v>
      </c>
      <c r="M850" s="93">
        <f t="shared" ca="1" si="165"/>
        <v>46266</v>
      </c>
      <c r="N850">
        <f t="shared" ca="1" si="159"/>
        <v>2026</v>
      </c>
      <c r="O850">
        <f t="shared" ca="1" si="156"/>
        <v>9</v>
      </c>
      <c r="P850" s="74">
        <f t="shared" si="157"/>
        <v>2984165.8916666671</v>
      </c>
      <c r="Q850" s="74">
        <f t="shared" si="158"/>
        <v>1492082.9458333335</v>
      </c>
      <c r="R850">
        <f t="shared" ca="1" si="166"/>
        <v>0</v>
      </c>
      <c r="S850">
        <f t="shared" ca="1" si="160"/>
        <v>0</v>
      </c>
      <c r="T850">
        <f t="shared" ca="1" si="167"/>
        <v>12</v>
      </c>
      <c r="U850" s="73">
        <f t="shared" ca="1" si="161"/>
        <v>0</v>
      </c>
    </row>
    <row r="851" spans="1:21" x14ac:dyDescent="0.25">
      <c r="A851" s="106" t="str">
        <f t="shared" ca="1" si="162"/>
        <v>General_All Other_2026_10</v>
      </c>
      <c r="B851" cm="1">
        <f t="array" ref="B851">INDEX('Rate Change Impact'!A:A, ROUNDUP(ROWS('Rate Change Impact'!$2:887)/36,0))</f>
        <v>24</v>
      </c>
      <c r="C851" t="str" cm="1">
        <f t="array" ref="C851">INDEX('Rate Change Impact'!B:B, ROUNDUP(ROWS('Rate Change Impact'!$2:887)/36,0))</f>
        <v>General</v>
      </c>
      <c r="D851" t="str" cm="1">
        <f t="array" ref="D851">INDEX('Rate Change Impact'!C:C, ROUNDUP(ROWS('Rate Change Impact'!$2:887)/36,0))</f>
        <v>All Other</v>
      </c>
      <c r="E851" t="str" cm="1">
        <f t="array" ref="E851">INDEX('Rate Change Impact'!D:D, ROUNDUP(ROWS('Rate Change Impact'!$2:887)/36,0))</f>
        <v>CA</v>
      </c>
      <c r="F851" s="107" cm="1">
        <f t="array" ref="F851">INDEX('Rate Change Impact'!E:E, ROUNDUP(ROWS('Rate Change Impact'!$2:887)/36,0))</f>
        <v>45658</v>
      </c>
      <c r="G851" s="81" cm="1">
        <f t="array" ref="G851">INDEX('Rate Change Impact'!F:F, ROUNDUP(ROWS('Rate Change Impact'!$2:887)/36,0))</f>
        <v>65109074</v>
      </c>
      <c r="H851" s="81" cm="1">
        <f t="array" ref="H851">INDEX('Rate Change Impact'!G:G, ROUNDUP(ROWS('Rate Change Impact'!$2:887)/36,0))</f>
        <v>100919064.7</v>
      </c>
      <c r="I851" s="81" cm="1">
        <f t="array" ref="I851">INDEX('Rate Change Impact'!H:H, ROUNDUP(ROWS('Rate Change Impact'!$2:887)/36,0))</f>
        <v>35809990.700000003</v>
      </c>
      <c r="J851" s="95" cm="1">
        <f t="array" ref="J851">INDEX('Rate Change Impact'!I:I, ROUNDUP(ROWS('Rate Change Impact'!$2:887)/36,0))</f>
        <v>0.55000000000000004</v>
      </c>
      <c r="K851" s="93">
        <f t="shared" si="163"/>
        <v>46022</v>
      </c>
      <c r="L851" s="94">
        <f t="shared" ca="1" si="164"/>
        <v>22</v>
      </c>
      <c r="M851" s="93">
        <f t="shared" ca="1" si="165"/>
        <v>46296</v>
      </c>
      <c r="N851">
        <f t="shared" ca="1" si="159"/>
        <v>2026</v>
      </c>
      <c r="O851">
        <f t="shared" ca="1" si="156"/>
        <v>10</v>
      </c>
      <c r="P851" s="74">
        <f t="shared" si="157"/>
        <v>2984165.8916666671</v>
      </c>
      <c r="Q851" s="74">
        <f t="shared" si="158"/>
        <v>1492082.9458333335</v>
      </c>
      <c r="R851">
        <f t="shared" ca="1" si="166"/>
        <v>0</v>
      </c>
      <c r="S851">
        <f t="shared" ca="1" si="160"/>
        <v>0</v>
      </c>
      <c r="T851">
        <f t="shared" ca="1" si="167"/>
        <v>12</v>
      </c>
      <c r="U851" s="73">
        <f t="shared" ca="1" si="161"/>
        <v>0</v>
      </c>
    </row>
    <row r="852" spans="1:21" x14ac:dyDescent="0.25">
      <c r="A852" s="106" t="str">
        <f t="shared" ca="1" si="162"/>
        <v>General_All Other_2026_11</v>
      </c>
      <c r="B852" cm="1">
        <f t="array" ref="B852">INDEX('Rate Change Impact'!A:A, ROUNDUP(ROWS('Rate Change Impact'!$2:888)/36,0))</f>
        <v>24</v>
      </c>
      <c r="C852" t="str" cm="1">
        <f t="array" ref="C852">INDEX('Rate Change Impact'!B:B, ROUNDUP(ROWS('Rate Change Impact'!$2:888)/36,0))</f>
        <v>General</v>
      </c>
      <c r="D852" t="str" cm="1">
        <f t="array" ref="D852">INDEX('Rate Change Impact'!C:C, ROUNDUP(ROWS('Rate Change Impact'!$2:888)/36,0))</f>
        <v>All Other</v>
      </c>
      <c r="E852" t="str" cm="1">
        <f t="array" ref="E852">INDEX('Rate Change Impact'!D:D, ROUNDUP(ROWS('Rate Change Impact'!$2:888)/36,0))</f>
        <v>CA</v>
      </c>
      <c r="F852" s="107" cm="1">
        <f t="array" ref="F852">INDEX('Rate Change Impact'!E:E, ROUNDUP(ROWS('Rate Change Impact'!$2:888)/36,0))</f>
        <v>45658</v>
      </c>
      <c r="G852" s="81" cm="1">
        <f t="array" ref="G852">INDEX('Rate Change Impact'!F:F, ROUNDUP(ROWS('Rate Change Impact'!$2:888)/36,0))</f>
        <v>65109074</v>
      </c>
      <c r="H852" s="81" cm="1">
        <f t="array" ref="H852">INDEX('Rate Change Impact'!G:G, ROUNDUP(ROWS('Rate Change Impact'!$2:888)/36,0))</f>
        <v>100919064.7</v>
      </c>
      <c r="I852" s="81" cm="1">
        <f t="array" ref="I852">INDEX('Rate Change Impact'!H:H, ROUNDUP(ROWS('Rate Change Impact'!$2:888)/36,0))</f>
        <v>35809990.700000003</v>
      </c>
      <c r="J852" s="95" cm="1">
        <f t="array" ref="J852">INDEX('Rate Change Impact'!I:I, ROUNDUP(ROWS('Rate Change Impact'!$2:888)/36,0))</f>
        <v>0.55000000000000004</v>
      </c>
      <c r="K852" s="93">
        <f t="shared" si="163"/>
        <v>46022</v>
      </c>
      <c r="L852" s="94">
        <f t="shared" ca="1" si="164"/>
        <v>23</v>
      </c>
      <c r="M852" s="93">
        <f t="shared" ca="1" si="165"/>
        <v>46327</v>
      </c>
      <c r="N852">
        <f t="shared" ca="1" si="159"/>
        <v>2026</v>
      </c>
      <c r="O852">
        <f t="shared" ca="1" si="156"/>
        <v>11</v>
      </c>
      <c r="P852" s="74">
        <f t="shared" si="157"/>
        <v>2984165.8916666671</v>
      </c>
      <c r="Q852" s="74">
        <f t="shared" si="158"/>
        <v>1492082.9458333335</v>
      </c>
      <c r="R852">
        <f t="shared" ca="1" si="166"/>
        <v>0</v>
      </c>
      <c r="S852">
        <f t="shared" ca="1" si="160"/>
        <v>0</v>
      </c>
      <c r="T852">
        <f t="shared" ca="1" si="167"/>
        <v>12</v>
      </c>
      <c r="U852" s="73">
        <f t="shared" ca="1" si="161"/>
        <v>0</v>
      </c>
    </row>
    <row r="853" spans="1:21" x14ac:dyDescent="0.25">
      <c r="A853" s="106" t="str">
        <f t="shared" ca="1" si="162"/>
        <v>General_All Other_2026_12</v>
      </c>
      <c r="B853" cm="1">
        <f t="array" ref="B853">INDEX('Rate Change Impact'!A:A, ROUNDUP(ROWS('Rate Change Impact'!$2:889)/36,0))</f>
        <v>24</v>
      </c>
      <c r="C853" t="str" cm="1">
        <f t="array" ref="C853">INDEX('Rate Change Impact'!B:B, ROUNDUP(ROWS('Rate Change Impact'!$2:889)/36,0))</f>
        <v>General</v>
      </c>
      <c r="D853" t="str" cm="1">
        <f t="array" ref="D853">INDEX('Rate Change Impact'!C:C, ROUNDUP(ROWS('Rate Change Impact'!$2:889)/36,0))</f>
        <v>All Other</v>
      </c>
      <c r="E853" t="str" cm="1">
        <f t="array" ref="E853">INDEX('Rate Change Impact'!D:D, ROUNDUP(ROWS('Rate Change Impact'!$2:889)/36,0))</f>
        <v>CA</v>
      </c>
      <c r="F853" s="107" cm="1">
        <f t="array" ref="F853">INDEX('Rate Change Impact'!E:E, ROUNDUP(ROWS('Rate Change Impact'!$2:889)/36,0))</f>
        <v>45658</v>
      </c>
      <c r="G853" s="81" cm="1">
        <f t="array" ref="G853">INDEX('Rate Change Impact'!F:F, ROUNDUP(ROWS('Rate Change Impact'!$2:889)/36,0))</f>
        <v>65109074</v>
      </c>
      <c r="H853" s="81" cm="1">
        <f t="array" ref="H853">INDEX('Rate Change Impact'!G:G, ROUNDUP(ROWS('Rate Change Impact'!$2:889)/36,0))</f>
        <v>100919064.7</v>
      </c>
      <c r="I853" s="81" cm="1">
        <f t="array" ref="I853">INDEX('Rate Change Impact'!H:H, ROUNDUP(ROWS('Rate Change Impact'!$2:889)/36,0))</f>
        <v>35809990.700000003</v>
      </c>
      <c r="J853" s="95" cm="1">
        <f t="array" ref="J853">INDEX('Rate Change Impact'!I:I, ROUNDUP(ROWS('Rate Change Impact'!$2:889)/36,0))</f>
        <v>0.55000000000000004</v>
      </c>
      <c r="K853" s="93">
        <f t="shared" si="163"/>
        <v>46022</v>
      </c>
      <c r="L853" s="94">
        <f t="shared" ca="1" si="164"/>
        <v>24</v>
      </c>
      <c r="M853" s="93">
        <f t="shared" ca="1" si="165"/>
        <v>46357</v>
      </c>
      <c r="N853">
        <f t="shared" ca="1" si="159"/>
        <v>2026</v>
      </c>
      <c r="O853">
        <f t="shared" ca="1" si="156"/>
        <v>12</v>
      </c>
      <c r="P853" s="74">
        <f t="shared" si="157"/>
        <v>2984165.8916666671</v>
      </c>
      <c r="Q853" s="74">
        <f t="shared" si="158"/>
        <v>1492082.9458333335</v>
      </c>
      <c r="R853">
        <f t="shared" ca="1" si="166"/>
        <v>0</v>
      </c>
      <c r="S853">
        <f t="shared" ca="1" si="160"/>
        <v>0</v>
      </c>
      <c r="T853">
        <f t="shared" ca="1" si="167"/>
        <v>12</v>
      </c>
      <c r="U853" s="73">
        <f t="shared" ca="1" si="161"/>
        <v>0</v>
      </c>
    </row>
    <row r="854" spans="1:21" x14ac:dyDescent="0.25">
      <c r="A854" s="106" t="str">
        <f t="shared" ca="1" si="162"/>
        <v>General_All Other_2027_1</v>
      </c>
      <c r="B854" cm="1">
        <f t="array" ref="B854">INDEX('Rate Change Impact'!A:A, ROUNDUP(ROWS('Rate Change Impact'!$2:890)/36,0))</f>
        <v>24</v>
      </c>
      <c r="C854" t="str" cm="1">
        <f t="array" ref="C854">INDEX('Rate Change Impact'!B:B, ROUNDUP(ROWS('Rate Change Impact'!$2:890)/36,0))</f>
        <v>General</v>
      </c>
      <c r="D854" t="str" cm="1">
        <f t="array" ref="D854">INDEX('Rate Change Impact'!C:C, ROUNDUP(ROWS('Rate Change Impact'!$2:890)/36,0))</f>
        <v>All Other</v>
      </c>
      <c r="E854" t="str" cm="1">
        <f t="array" ref="E854">INDEX('Rate Change Impact'!D:D, ROUNDUP(ROWS('Rate Change Impact'!$2:890)/36,0))</f>
        <v>CA</v>
      </c>
      <c r="F854" s="107" cm="1">
        <f t="array" ref="F854">INDEX('Rate Change Impact'!E:E, ROUNDUP(ROWS('Rate Change Impact'!$2:890)/36,0))</f>
        <v>45658</v>
      </c>
      <c r="G854" s="81" cm="1">
        <f t="array" ref="G854">INDEX('Rate Change Impact'!F:F, ROUNDUP(ROWS('Rate Change Impact'!$2:890)/36,0))</f>
        <v>65109074</v>
      </c>
      <c r="H854" s="81" cm="1">
        <f t="array" ref="H854">INDEX('Rate Change Impact'!G:G, ROUNDUP(ROWS('Rate Change Impact'!$2:890)/36,0))</f>
        <v>100919064.7</v>
      </c>
      <c r="I854" s="81" cm="1">
        <f t="array" ref="I854">INDEX('Rate Change Impact'!H:H, ROUNDUP(ROWS('Rate Change Impact'!$2:890)/36,0))</f>
        <v>35809990.700000003</v>
      </c>
      <c r="J854" s="95" cm="1">
        <f t="array" ref="J854">INDEX('Rate Change Impact'!I:I, ROUNDUP(ROWS('Rate Change Impact'!$2:890)/36,0))</f>
        <v>0.55000000000000004</v>
      </c>
      <c r="K854" s="93">
        <f t="shared" si="163"/>
        <v>46022</v>
      </c>
      <c r="L854" s="94">
        <f t="shared" ca="1" si="164"/>
        <v>25</v>
      </c>
      <c r="M854" s="93">
        <f t="shared" ca="1" si="165"/>
        <v>46388</v>
      </c>
      <c r="N854">
        <f t="shared" ca="1" si="159"/>
        <v>2027</v>
      </c>
      <c r="O854">
        <f t="shared" ca="1" si="156"/>
        <v>1</v>
      </c>
      <c r="P854" s="74">
        <f t="shared" si="157"/>
        <v>2984165.8916666671</v>
      </c>
      <c r="Q854" s="74">
        <f t="shared" si="158"/>
        <v>1492082.9458333335</v>
      </c>
      <c r="R854">
        <f t="shared" ca="1" si="166"/>
        <v>0</v>
      </c>
      <c r="S854">
        <f t="shared" ca="1" si="160"/>
        <v>0</v>
      </c>
      <c r="T854">
        <f t="shared" ca="1" si="167"/>
        <v>12</v>
      </c>
      <c r="U854" s="73">
        <f t="shared" ca="1" si="161"/>
        <v>0</v>
      </c>
    </row>
    <row r="855" spans="1:21" x14ac:dyDescent="0.25">
      <c r="A855" s="106" t="str">
        <f t="shared" ca="1" si="162"/>
        <v>General_All Other_2027_2</v>
      </c>
      <c r="B855" cm="1">
        <f t="array" ref="B855">INDEX('Rate Change Impact'!A:A, ROUNDUP(ROWS('Rate Change Impact'!$2:891)/36,0))</f>
        <v>24</v>
      </c>
      <c r="C855" t="str" cm="1">
        <f t="array" ref="C855">INDEX('Rate Change Impact'!B:B, ROUNDUP(ROWS('Rate Change Impact'!$2:891)/36,0))</f>
        <v>General</v>
      </c>
      <c r="D855" t="str" cm="1">
        <f t="array" ref="D855">INDEX('Rate Change Impact'!C:C, ROUNDUP(ROWS('Rate Change Impact'!$2:891)/36,0))</f>
        <v>All Other</v>
      </c>
      <c r="E855" t="str" cm="1">
        <f t="array" ref="E855">INDEX('Rate Change Impact'!D:D, ROUNDUP(ROWS('Rate Change Impact'!$2:891)/36,0))</f>
        <v>CA</v>
      </c>
      <c r="F855" s="107" cm="1">
        <f t="array" ref="F855">INDEX('Rate Change Impact'!E:E, ROUNDUP(ROWS('Rate Change Impact'!$2:891)/36,0))</f>
        <v>45658</v>
      </c>
      <c r="G855" s="81" cm="1">
        <f t="array" ref="G855">INDEX('Rate Change Impact'!F:F, ROUNDUP(ROWS('Rate Change Impact'!$2:891)/36,0))</f>
        <v>65109074</v>
      </c>
      <c r="H855" s="81" cm="1">
        <f t="array" ref="H855">INDEX('Rate Change Impact'!G:G, ROUNDUP(ROWS('Rate Change Impact'!$2:891)/36,0))</f>
        <v>100919064.7</v>
      </c>
      <c r="I855" s="81" cm="1">
        <f t="array" ref="I855">INDEX('Rate Change Impact'!H:H, ROUNDUP(ROWS('Rate Change Impact'!$2:891)/36,0))</f>
        <v>35809990.700000003</v>
      </c>
      <c r="J855" s="95" cm="1">
        <f t="array" ref="J855">INDEX('Rate Change Impact'!I:I, ROUNDUP(ROWS('Rate Change Impact'!$2:891)/36,0))</f>
        <v>0.55000000000000004</v>
      </c>
      <c r="K855" s="93">
        <f t="shared" si="163"/>
        <v>46022</v>
      </c>
      <c r="L855" s="94">
        <f t="shared" ca="1" si="164"/>
        <v>26</v>
      </c>
      <c r="M855" s="93">
        <f t="shared" ca="1" si="165"/>
        <v>46419</v>
      </c>
      <c r="N855">
        <f t="shared" ca="1" si="159"/>
        <v>2027</v>
      </c>
      <c r="O855">
        <f t="shared" ca="1" si="156"/>
        <v>2</v>
      </c>
      <c r="P855" s="74">
        <f t="shared" si="157"/>
        <v>2984165.8916666671</v>
      </c>
      <c r="Q855" s="74">
        <f t="shared" si="158"/>
        <v>1492082.9458333335</v>
      </c>
      <c r="R855">
        <f t="shared" ca="1" si="166"/>
        <v>0</v>
      </c>
      <c r="S855">
        <f t="shared" ca="1" si="160"/>
        <v>0</v>
      </c>
      <c r="T855">
        <f t="shared" ca="1" si="167"/>
        <v>12</v>
      </c>
      <c r="U855" s="73">
        <f t="shared" ca="1" si="161"/>
        <v>0</v>
      </c>
    </row>
    <row r="856" spans="1:21" x14ac:dyDescent="0.25">
      <c r="A856" s="106" t="str">
        <f t="shared" ca="1" si="162"/>
        <v>General_All Other_2027_3</v>
      </c>
      <c r="B856" cm="1">
        <f t="array" ref="B856">INDEX('Rate Change Impact'!A:A, ROUNDUP(ROWS('Rate Change Impact'!$2:892)/36,0))</f>
        <v>24</v>
      </c>
      <c r="C856" t="str" cm="1">
        <f t="array" ref="C856">INDEX('Rate Change Impact'!B:B, ROUNDUP(ROWS('Rate Change Impact'!$2:892)/36,0))</f>
        <v>General</v>
      </c>
      <c r="D856" t="str" cm="1">
        <f t="array" ref="D856">INDEX('Rate Change Impact'!C:C, ROUNDUP(ROWS('Rate Change Impact'!$2:892)/36,0))</f>
        <v>All Other</v>
      </c>
      <c r="E856" t="str" cm="1">
        <f t="array" ref="E856">INDEX('Rate Change Impact'!D:D, ROUNDUP(ROWS('Rate Change Impact'!$2:892)/36,0))</f>
        <v>CA</v>
      </c>
      <c r="F856" s="107" cm="1">
        <f t="array" ref="F856">INDEX('Rate Change Impact'!E:E, ROUNDUP(ROWS('Rate Change Impact'!$2:892)/36,0))</f>
        <v>45658</v>
      </c>
      <c r="G856" s="81" cm="1">
        <f t="array" ref="G856">INDEX('Rate Change Impact'!F:F, ROUNDUP(ROWS('Rate Change Impact'!$2:892)/36,0))</f>
        <v>65109074</v>
      </c>
      <c r="H856" s="81" cm="1">
        <f t="array" ref="H856">INDEX('Rate Change Impact'!G:G, ROUNDUP(ROWS('Rate Change Impact'!$2:892)/36,0))</f>
        <v>100919064.7</v>
      </c>
      <c r="I856" s="81" cm="1">
        <f t="array" ref="I856">INDEX('Rate Change Impact'!H:H, ROUNDUP(ROWS('Rate Change Impact'!$2:892)/36,0))</f>
        <v>35809990.700000003</v>
      </c>
      <c r="J856" s="95" cm="1">
        <f t="array" ref="J856">INDEX('Rate Change Impact'!I:I, ROUNDUP(ROWS('Rate Change Impact'!$2:892)/36,0))</f>
        <v>0.55000000000000004</v>
      </c>
      <c r="K856" s="93">
        <f t="shared" si="163"/>
        <v>46022</v>
      </c>
      <c r="L856" s="94">
        <f t="shared" ca="1" si="164"/>
        <v>27</v>
      </c>
      <c r="M856" s="93">
        <f t="shared" ca="1" si="165"/>
        <v>46447</v>
      </c>
      <c r="N856">
        <f t="shared" ca="1" si="159"/>
        <v>2027</v>
      </c>
      <c r="O856">
        <f t="shared" ca="1" si="156"/>
        <v>3</v>
      </c>
      <c r="P856" s="74">
        <f t="shared" si="157"/>
        <v>2984165.8916666671</v>
      </c>
      <c r="Q856" s="74">
        <f t="shared" si="158"/>
        <v>1492082.9458333335</v>
      </c>
      <c r="R856">
        <f t="shared" ca="1" si="166"/>
        <v>0</v>
      </c>
      <c r="S856">
        <f t="shared" ca="1" si="160"/>
        <v>0</v>
      </c>
      <c r="T856">
        <f t="shared" ca="1" si="167"/>
        <v>12</v>
      </c>
      <c r="U856" s="73">
        <f t="shared" ca="1" si="161"/>
        <v>0</v>
      </c>
    </row>
    <row r="857" spans="1:21" x14ac:dyDescent="0.25">
      <c r="A857" s="106" t="str">
        <f t="shared" ca="1" si="162"/>
        <v>General_All Other_2027_4</v>
      </c>
      <c r="B857" cm="1">
        <f t="array" ref="B857">INDEX('Rate Change Impact'!A:A, ROUNDUP(ROWS('Rate Change Impact'!$2:893)/36,0))</f>
        <v>24</v>
      </c>
      <c r="C857" t="str" cm="1">
        <f t="array" ref="C857">INDEX('Rate Change Impact'!B:B, ROUNDUP(ROWS('Rate Change Impact'!$2:893)/36,0))</f>
        <v>General</v>
      </c>
      <c r="D857" t="str" cm="1">
        <f t="array" ref="D857">INDEX('Rate Change Impact'!C:C, ROUNDUP(ROWS('Rate Change Impact'!$2:893)/36,0))</f>
        <v>All Other</v>
      </c>
      <c r="E857" t="str" cm="1">
        <f t="array" ref="E857">INDEX('Rate Change Impact'!D:D, ROUNDUP(ROWS('Rate Change Impact'!$2:893)/36,0))</f>
        <v>CA</v>
      </c>
      <c r="F857" s="107" cm="1">
        <f t="array" ref="F857">INDEX('Rate Change Impact'!E:E, ROUNDUP(ROWS('Rate Change Impact'!$2:893)/36,0))</f>
        <v>45658</v>
      </c>
      <c r="G857" s="81" cm="1">
        <f t="array" ref="G857">INDEX('Rate Change Impact'!F:F, ROUNDUP(ROWS('Rate Change Impact'!$2:893)/36,0))</f>
        <v>65109074</v>
      </c>
      <c r="H857" s="81" cm="1">
        <f t="array" ref="H857">INDEX('Rate Change Impact'!G:G, ROUNDUP(ROWS('Rate Change Impact'!$2:893)/36,0))</f>
        <v>100919064.7</v>
      </c>
      <c r="I857" s="81" cm="1">
        <f t="array" ref="I857">INDEX('Rate Change Impact'!H:H, ROUNDUP(ROWS('Rate Change Impact'!$2:893)/36,0))</f>
        <v>35809990.700000003</v>
      </c>
      <c r="J857" s="95" cm="1">
        <f t="array" ref="J857">INDEX('Rate Change Impact'!I:I, ROUNDUP(ROWS('Rate Change Impact'!$2:893)/36,0))</f>
        <v>0.55000000000000004</v>
      </c>
      <c r="K857" s="93">
        <f t="shared" si="163"/>
        <v>46022</v>
      </c>
      <c r="L857" s="94">
        <f t="shared" ca="1" si="164"/>
        <v>28</v>
      </c>
      <c r="M857" s="93">
        <f t="shared" ca="1" si="165"/>
        <v>46478</v>
      </c>
      <c r="N857">
        <f t="shared" ca="1" si="159"/>
        <v>2027</v>
      </c>
      <c r="O857">
        <f t="shared" ca="1" si="156"/>
        <v>4</v>
      </c>
      <c r="P857" s="74">
        <f t="shared" si="157"/>
        <v>2984165.8916666671</v>
      </c>
      <c r="Q857" s="74">
        <f t="shared" si="158"/>
        <v>1492082.9458333335</v>
      </c>
      <c r="R857">
        <f t="shared" ca="1" si="166"/>
        <v>0</v>
      </c>
      <c r="S857">
        <f t="shared" ca="1" si="160"/>
        <v>0</v>
      </c>
      <c r="T857">
        <f t="shared" ca="1" si="167"/>
        <v>12</v>
      </c>
      <c r="U857" s="73">
        <f t="shared" ca="1" si="161"/>
        <v>0</v>
      </c>
    </row>
    <row r="858" spans="1:21" x14ac:dyDescent="0.25">
      <c r="A858" s="106" t="str">
        <f t="shared" ca="1" si="162"/>
        <v>General_All Other_2027_5</v>
      </c>
      <c r="B858" cm="1">
        <f t="array" ref="B858">INDEX('Rate Change Impact'!A:A, ROUNDUP(ROWS('Rate Change Impact'!$2:894)/36,0))</f>
        <v>24</v>
      </c>
      <c r="C858" t="str" cm="1">
        <f t="array" ref="C858">INDEX('Rate Change Impact'!B:B, ROUNDUP(ROWS('Rate Change Impact'!$2:894)/36,0))</f>
        <v>General</v>
      </c>
      <c r="D858" t="str" cm="1">
        <f t="array" ref="D858">INDEX('Rate Change Impact'!C:C, ROUNDUP(ROWS('Rate Change Impact'!$2:894)/36,0))</f>
        <v>All Other</v>
      </c>
      <c r="E858" t="str" cm="1">
        <f t="array" ref="E858">INDEX('Rate Change Impact'!D:D, ROUNDUP(ROWS('Rate Change Impact'!$2:894)/36,0))</f>
        <v>CA</v>
      </c>
      <c r="F858" s="107" cm="1">
        <f t="array" ref="F858">INDEX('Rate Change Impact'!E:E, ROUNDUP(ROWS('Rate Change Impact'!$2:894)/36,0))</f>
        <v>45658</v>
      </c>
      <c r="G858" s="81" cm="1">
        <f t="array" ref="G858">INDEX('Rate Change Impact'!F:F, ROUNDUP(ROWS('Rate Change Impact'!$2:894)/36,0))</f>
        <v>65109074</v>
      </c>
      <c r="H858" s="81" cm="1">
        <f t="array" ref="H858">INDEX('Rate Change Impact'!G:G, ROUNDUP(ROWS('Rate Change Impact'!$2:894)/36,0))</f>
        <v>100919064.7</v>
      </c>
      <c r="I858" s="81" cm="1">
        <f t="array" ref="I858">INDEX('Rate Change Impact'!H:H, ROUNDUP(ROWS('Rate Change Impact'!$2:894)/36,0))</f>
        <v>35809990.700000003</v>
      </c>
      <c r="J858" s="95" cm="1">
        <f t="array" ref="J858">INDEX('Rate Change Impact'!I:I, ROUNDUP(ROWS('Rate Change Impact'!$2:894)/36,0))</f>
        <v>0.55000000000000004</v>
      </c>
      <c r="K858" s="93">
        <f t="shared" si="163"/>
        <v>46022</v>
      </c>
      <c r="L858" s="94">
        <f t="shared" ca="1" si="164"/>
        <v>29</v>
      </c>
      <c r="M858" s="93">
        <f t="shared" ca="1" si="165"/>
        <v>46508</v>
      </c>
      <c r="N858">
        <f t="shared" ca="1" si="159"/>
        <v>2027</v>
      </c>
      <c r="O858">
        <f t="shared" ref="O858:O901" ca="1" si="168">MONTH(M858)</f>
        <v>5</v>
      </c>
      <c r="P858" s="74">
        <f t="shared" si="157"/>
        <v>2984165.8916666671</v>
      </c>
      <c r="Q858" s="74">
        <f t="shared" si="158"/>
        <v>1492082.9458333335</v>
      </c>
      <c r="R858">
        <f t="shared" ca="1" si="166"/>
        <v>0</v>
      </c>
      <c r="S858">
        <f t="shared" ca="1" si="160"/>
        <v>0</v>
      </c>
      <c r="T858">
        <f t="shared" ca="1" si="167"/>
        <v>12</v>
      </c>
      <c r="U858" s="73">
        <f t="shared" ca="1" si="161"/>
        <v>0</v>
      </c>
    </row>
    <row r="859" spans="1:21" x14ac:dyDescent="0.25">
      <c r="A859" s="106" t="str">
        <f t="shared" ca="1" si="162"/>
        <v>General_All Other_2027_6</v>
      </c>
      <c r="B859" cm="1">
        <f t="array" ref="B859">INDEX('Rate Change Impact'!A:A, ROUNDUP(ROWS('Rate Change Impact'!$2:895)/36,0))</f>
        <v>24</v>
      </c>
      <c r="C859" t="str" cm="1">
        <f t="array" ref="C859">INDEX('Rate Change Impact'!B:B, ROUNDUP(ROWS('Rate Change Impact'!$2:895)/36,0))</f>
        <v>General</v>
      </c>
      <c r="D859" t="str" cm="1">
        <f t="array" ref="D859">INDEX('Rate Change Impact'!C:C, ROUNDUP(ROWS('Rate Change Impact'!$2:895)/36,0))</f>
        <v>All Other</v>
      </c>
      <c r="E859" t="str" cm="1">
        <f t="array" ref="E859">INDEX('Rate Change Impact'!D:D, ROUNDUP(ROWS('Rate Change Impact'!$2:895)/36,0))</f>
        <v>CA</v>
      </c>
      <c r="F859" s="107" cm="1">
        <f t="array" ref="F859">INDEX('Rate Change Impact'!E:E, ROUNDUP(ROWS('Rate Change Impact'!$2:895)/36,0))</f>
        <v>45658</v>
      </c>
      <c r="G859" s="81" cm="1">
        <f t="array" ref="G859">INDEX('Rate Change Impact'!F:F, ROUNDUP(ROWS('Rate Change Impact'!$2:895)/36,0))</f>
        <v>65109074</v>
      </c>
      <c r="H859" s="81" cm="1">
        <f t="array" ref="H859">INDEX('Rate Change Impact'!G:G, ROUNDUP(ROWS('Rate Change Impact'!$2:895)/36,0))</f>
        <v>100919064.7</v>
      </c>
      <c r="I859" s="81" cm="1">
        <f t="array" ref="I859">INDEX('Rate Change Impact'!H:H, ROUNDUP(ROWS('Rate Change Impact'!$2:895)/36,0))</f>
        <v>35809990.700000003</v>
      </c>
      <c r="J859" s="95" cm="1">
        <f t="array" ref="J859">INDEX('Rate Change Impact'!I:I, ROUNDUP(ROWS('Rate Change Impact'!$2:895)/36,0))</f>
        <v>0.55000000000000004</v>
      </c>
      <c r="K859" s="93">
        <f t="shared" si="163"/>
        <v>46022</v>
      </c>
      <c r="L859" s="94">
        <f t="shared" ca="1" si="164"/>
        <v>30</v>
      </c>
      <c r="M859" s="93">
        <f t="shared" ca="1" si="165"/>
        <v>46539</v>
      </c>
      <c r="N859">
        <f t="shared" ca="1" si="159"/>
        <v>2027</v>
      </c>
      <c r="O859">
        <f t="shared" ca="1" si="168"/>
        <v>6</v>
      </c>
      <c r="P859" s="74">
        <f t="shared" si="157"/>
        <v>2984165.8916666671</v>
      </c>
      <c r="Q859" s="74">
        <f t="shared" si="158"/>
        <v>1492082.9458333335</v>
      </c>
      <c r="R859">
        <f t="shared" ca="1" si="166"/>
        <v>0</v>
      </c>
      <c r="S859">
        <f t="shared" ca="1" si="160"/>
        <v>0</v>
      </c>
      <c r="T859">
        <f t="shared" ca="1" si="167"/>
        <v>12</v>
      </c>
      <c r="U859" s="73">
        <f t="shared" ca="1" si="161"/>
        <v>0</v>
      </c>
    </row>
    <row r="860" spans="1:21" x14ac:dyDescent="0.25">
      <c r="A860" s="106" t="str">
        <f t="shared" ca="1" si="162"/>
        <v>General_All Other_2027_7</v>
      </c>
      <c r="B860" cm="1">
        <f t="array" ref="B860">INDEX('Rate Change Impact'!A:A, ROUNDUP(ROWS('Rate Change Impact'!$2:896)/36,0))</f>
        <v>24</v>
      </c>
      <c r="C860" t="str" cm="1">
        <f t="array" ref="C860">INDEX('Rate Change Impact'!B:B, ROUNDUP(ROWS('Rate Change Impact'!$2:896)/36,0))</f>
        <v>General</v>
      </c>
      <c r="D860" t="str" cm="1">
        <f t="array" ref="D860">INDEX('Rate Change Impact'!C:C, ROUNDUP(ROWS('Rate Change Impact'!$2:896)/36,0))</f>
        <v>All Other</v>
      </c>
      <c r="E860" t="str" cm="1">
        <f t="array" ref="E860">INDEX('Rate Change Impact'!D:D, ROUNDUP(ROWS('Rate Change Impact'!$2:896)/36,0))</f>
        <v>CA</v>
      </c>
      <c r="F860" s="107" cm="1">
        <f t="array" ref="F860">INDEX('Rate Change Impact'!E:E, ROUNDUP(ROWS('Rate Change Impact'!$2:896)/36,0))</f>
        <v>45658</v>
      </c>
      <c r="G860" s="81" cm="1">
        <f t="array" ref="G860">INDEX('Rate Change Impact'!F:F, ROUNDUP(ROWS('Rate Change Impact'!$2:896)/36,0))</f>
        <v>65109074</v>
      </c>
      <c r="H860" s="81" cm="1">
        <f t="array" ref="H860">INDEX('Rate Change Impact'!G:G, ROUNDUP(ROWS('Rate Change Impact'!$2:896)/36,0))</f>
        <v>100919064.7</v>
      </c>
      <c r="I860" s="81" cm="1">
        <f t="array" ref="I860">INDEX('Rate Change Impact'!H:H, ROUNDUP(ROWS('Rate Change Impact'!$2:896)/36,0))</f>
        <v>35809990.700000003</v>
      </c>
      <c r="J860" s="95" cm="1">
        <f t="array" ref="J860">INDEX('Rate Change Impact'!I:I, ROUNDUP(ROWS('Rate Change Impact'!$2:896)/36,0))</f>
        <v>0.55000000000000004</v>
      </c>
      <c r="K860" s="93">
        <f t="shared" si="163"/>
        <v>46022</v>
      </c>
      <c r="L860" s="94">
        <f t="shared" ca="1" si="164"/>
        <v>31</v>
      </c>
      <c r="M860" s="93">
        <f t="shared" ca="1" si="165"/>
        <v>46569</v>
      </c>
      <c r="N860">
        <f t="shared" ca="1" si="159"/>
        <v>2027</v>
      </c>
      <c r="O860">
        <f t="shared" ca="1" si="168"/>
        <v>7</v>
      </c>
      <c r="P860" s="74">
        <f t="shared" si="157"/>
        <v>2984165.8916666671</v>
      </c>
      <c r="Q860" s="74">
        <f t="shared" si="158"/>
        <v>1492082.9458333335</v>
      </c>
      <c r="R860">
        <f t="shared" ca="1" si="166"/>
        <v>0</v>
      </c>
      <c r="S860">
        <f t="shared" ca="1" si="160"/>
        <v>0</v>
      </c>
      <c r="T860">
        <f t="shared" ca="1" si="167"/>
        <v>12</v>
      </c>
      <c r="U860" s="73">
        <f t="shared" ca="1" si="161"/>
        <v>0</v>
      </c>
    </row>
    <row r="861" spans="1:21" x14ac:dyDescent="0.25">
      <c r="A861" s="106" t="str">
        <f t="shared" ca="1" si="162"/>
        <v>General_All Other_2027_8</v>
      </c>
      <c r="B861" cm="1">
        <f t="array" ref="B861">INDEX('Rate Change Impact'!A:A, ROUNDUP(ROWS('Rate Change Impact'!$2:897)/36,0))</f>
        <v>24</v>
      </c>
      <c r="C861" t="str" cm="1">
        <f t="array" ref="C861">INDEX('Rate Change Impact'!B:B, ROUNDUP(ROWS('Rate Change Impact'!$2:897)/36,0))</f>
        <v>General</v>
      </c>
      <c r="D861" t="str" cm="1">
        <f t="array" ref="D861">INDEX('Rate Change Impact'!C:C, ROUNDUP(ROWS('Rate Change Impact'!$2:897)/36,0))</f>
        <v>All Other</v>
      </c>
      <c r="E861" t="str" cm="1">
        <f t="array" ref="E861">INDEX('Rate Change Impact'!D:D, ROUNDUP(ROWS('Rate Change Impact'!$2:897)/36,0))</f>
        <v>CA</v>
      </c>
      <c r="F861" s="107" cm="1">
        <f t="array" ref="F861">INDEX('Rate Change Impact'!E:E, ROUNDUP(ROWS('Rate Change Impact'!$2:897)/36,0))</f>
        <v>45658</v>
      </c>
      <c r="G861" s="81" cm="1">
        <f t="array" ref="G861">INDEX('Rate Change Impact'!F:F, ROUNDUP(ROWS('Rate Change Impact'!$2:897)/36,0))</f>
        <v>65109074</v>
      </c>
      <c r="H861" s="81" cm="1">
        <f t="array" ref="H861">INDEX('Rate Change Impact'!G:G, ROUNDUP(ROWS('Rate Change Impact'!$2:897)/36,0))</f>
        <v>100919064.7</v>
      </c>
      <c r="I861" s="81" cm="1">
        <f t="array" ref="I861">INDEX('Rate Change Impact'!H:H, ROUNDUP(ROWS('Rate Change Impact'!$2:897)/36,0))</f>
        <v>35809990.700000003</v>
      </c>
      <c r="J861" s="95" cm="1">
        <f t="array" ref="J861">INDEX('Rate Change Impact'!I:I, ROUNDUP(ROWS('Rate Change Impact'!$2:897)/36,0))</f>
        <v>0.55000000000000004</v>
      </c>
      <c r="K861" s="93">
        <f t="shared" si="163"/>
        <v>46022</v>
      </c>
      <c r="L861" s="94">
        <f t="shared" ca="1" si="164"/>
        <v>32</v>
      </c>
      <c r="M861" s="93">
        <f t="shared" ca="1" si="165"/>
        <v>46600</v>
      </c>
      <c r="N861">
        <f t="shared" ca="1" si="159"/>
        <v>2027</v>
      </c>
      <c r="O861">
        <f t="shared" ca="1" si="168"/>
        <v>8</v>
      </c>
      <c r="P861" s="74">
        <f t="shared" si="157"/>
        <v>2984165.8916666671</v>
      </c>
      <c r="Q861" s="74">
        <f t="shared" si="158"/>
        <v>1492082.9458333335</v>
      </c>
      <c r="R861">
        <f t="shared" ca="1" si="166"/>
        <v>0</v>
      </c>
      <c r="S861">
        <f t="shared" ca="1" si="160"/>
        <v>0</v>
      </c>
      <c r="T861">
        <f t="shared" ca="1" si="167"/>
        <v>12</v>
      </c>
      <c r="U861" s="73">
        <f t="shared" ca="1" si="161"/>
        <v>0</v>
      </c>
    </row>
    <row r="862" spans="1:21" x14ac:dyDescent="0.25">
      <c r="A862" s="106" t="str">
        <f t="shared" ca="1" si="162"/>
        <v>General_All Other_2027_9</v>
      </c>
      <c r="B862" cm="1">
        <f t="array" ref="B862">INDEX('Rate Change Impact'!A:A, ROUNDUP(ROWS('Rate Change Impact'!$2:898)/36,0))</f>
        <v>24</v>
      </c>
      <c r="C862" t="str" cm="1">
        <f t="array" ref="C862">INDEX('Rate Change Impact'!B:B, ROUNDUP(ROWS('Rate Change Impact'!$2:898)/36,0))</f>
        <v>General</v>
      </c>
      <c r="D862" t="str" cm="1">
        <f t="array" ref="D862">INDEX('Rate Change Impact'!C:C, ROUNDUP(ROWS('Rate Change Impact'!$2:898)/36,0))</f>
        <v>All Other</v>
      </c>
      <c r="E862" t="str" cm="1">
        <f t="array" ref="E862">INDEX('Rate Change Impact'!D:D, ROUNDUP(ROWS('Rate Change Impact'!$2:898)/36,0))</f>
        <v>CA</v>
      </c>
      <c r="F862" s="107" cm="1">
        <f t="array" ref="F862">INDEX('Rate Change Impact'!E:E, ROUNDUP(ROWS('Rate Change Impact'!$2:898)/36,0))</f>
        <v>45658</v>
      </c>
      <c r="G862" s="81" cm="1">
        <f t="array" ref="G862">INDEX('Rate Change Impact'!F:F, ROUNDUP(ROWS('Rate Change Impact'!$2:898)/36,0))</f>
        <v>65109074</v>
      </c>
      <c r="H862" s="81" cm="1">
        <f t="array" ref="H862">INDEX('Rate Change Impact'!G:G, ROUNDUP(ROWS('Rate Change Impact'!$2:898)/36,0))</f>
        <v>100919064.7</v>
      </c>
      <c r="I862" s="81" cm="1">
        <f t="array" ref="I862">INDEX('Rate Change Impact'!H:H, ROUNDUP(ROWS('Rate Change Impact'!$2:898)/36,0))</f>
        <v>35809990.700000003</v>
      </c>
      <c r="J862" s="95" cm="1">
        <f t="array" ref="J862">INDEX('Rate Change Impact'!I:I, ROUNDUP(ROWS('Rate Change Impact'!$2:898)/36,0))</f>
        <v>0.55000000000000004</v>
      </c>
      <c r="K862" s="93">
        <f t="shared" si="163"/>
        <v>46022</v>
      </c>
      <c r="L862" s="94">
        <f t="shared" ca="1" si="164"/>
        <v>33</v>
      </c>
      <c r="M862" s="93">
        <f t="shared" ca="1" si="165"/>
        <v>46631</v>
      </c>
      <c r="N862">
        <f t="shared" ca="1" si="159"/>
        <v>2027</v>
      </c>
      <c r="O862">
        <f t="shared" ca="1" si="168"/>
        <v>9</v>
      </c>
      <c r="P862" s="74">
        <f t="shared" si="157"/>
        <v>2984165.8916666671</v>
      </c>
      <c r="Q862" s="74">
        <f t="shared" si="158"/>
        <v>1492082.9458333335</v>
      </c>
      <c r="R862">
        <f t="shared" ca="1" si="166"/>
        <v>0</v>
      </c>
      <c r="S862">
        <f t="shared" ca="1" si="160"/>
        <v>0</v>
      </c>
      <c r="T862">
        <f t="shared" ca="1" si="167"/>
        <v>12</v>
      </c>
      <c r="U862" s="73">
        <f t="shared" ca="1" si="161"/>
        <v>0</v>
      </c>
    </row>
    <row r="863" spans="1:21" x14ac:dyDescent="0.25">
      <c r="A863" s="106" t="str">
        <f t="shared" ca="1" si="162"/>
        <v>General_All Other_2027_10</v>
      </c>
      <c r="B863" cm="1">
        <f t="array" ref="B863">INDEX('Rate Change Impact'!A:A, ROUNDUP(ROWS('Rate Change Impact'!$2:899)/36,0))</f>
        <v>24</v>
      </c>
      <c r="C863" t="str" cm="1">
        <f t="array" ref="C863">INDEX('Rate Change Impact'!B:B, ROUNDUP(ROWS('Rate Change Impact'!$2:899)/36,0))</f>
        <v>General</v>
      </c>
      <c r="D863" t="str" cm="1">
        <f t="array" ref="D863">INDEX('Rate Change Impact'!C:C, ROUNDUP(ROWS('Rate Change Impact'!$2:899)/36,0))</f>
        <v>All Other</v>
      </c>
      <c r="E863" t="str" cm="1">
        <f t="array" ref="E863">INDEX('Rate Change Impact'!D:D, ROUNDUP(ROWS('Rate Change Impact'!$2:899)/36,0))</f>
        <v>CA</v>
      </c>
      <c r="F863" s="107" cm="1">
        <f t="array" ref="F863">INDEX('Rate Change Impact'!E:E, ROUNDUP(ROWS('Rate Change Impact'!$2:899)/36,0))</f>
        <v>45658</v>
      </c>
      <c r="G863" s="81" cm="1">
        <f t="array" ref="G863">INDEX('Rate Change Impact'!F:F, ROUNDUP(ROWS('Rate Change Impact'!$2:899)/36,0))</f>
        <v>65109074</v>
      </c>
      <c r="H863" s="81" cm="1">
        <f t="array" ref="H863">INDEX('Rate Change Impact'!G:G, ROUNDUP(ROWS('Rate Change Impact'!$2:899)/36,0))</f>
        <v>100919064.7</v>
      </c>
      <c r="I863" s="81" cm="1">
        <f t="array" ref="I863">INDEX('Rate Change Impact'!H:H, ROUNDUP(ROWS('Rate Change Impact'!$2:899)/36,0))</f>
        <v>35809990.700000003</v>
      </c>
      <c r="J863" s="95" cm="1">
        <f t="array" ref="J863">INDEX('Rate Change Impact'!I:I, ROUNDUP(ROWS('Rate Change Impact'!$2:899)/36,0))</f>
        <v>0.55000000000000004</v>
      </c>
      <c r="K863" s="93">
        <f t="shared" si="163"/>
        <v>46022</v>
      </c>
      <c r="L863" s="94">
        <f t="shared" ca="1" si="164"/>
        <v>34</v>
      </c>
      <c r="M863" s="93">
        <f t="shared" ca="1" si="165"/>
        <v>46661</v>
      </c>
      <c r="N863">
        <f t="shared" ca="1" si="159"/>
        <v>2027</v>
      </c>
      <c r="O863">
        <f t="shared" ca="1" si="168"/>
        <v>10</v>
      </c>
      <c r="P863" s="74">
        <f t="shared" si="157"/>
        <v>2984165.8916666671</v>
      </c>
      <c r="Q863" s="74">
        <f t="shared" si="158"/>
        <v>1492082.9458333335</v>
      </c>
      <c r="R863">
        <f t="shared" ca="1" si="166"/>
        <v>0</v>
      </c>
      <c r="S863">
        <f t="shared" ca="1" si="160"/>
        <v>0</v>
      </c>
      <c r="T863">
        <f t="shared" ca="1" si="167"/>
        <v>12</v>
      </c>
      <c r="U863" s="73">
        <f t="shared" ca="1" si="161"/>
        <v>0</v>
      </c>
    </row>
    <row r="864" spans="1:21" x14ac:dyDescent="0.25">
      <c r="A864" s="106" t="str">
        <f t="shared" ca="1" si="162"/>
        <v>General_All Other_2027_11</v>
      </c>
      <c r="B864" cm="1">
        <f t="array" ref="B864">INDEX('Rate Change Impact'!A:A, ROUNDUP(ROWS('Rate Change Impact'!$2:900)/36,0))</f>
        <v>24</v>
      </c>
      <c r="C864" t="str" cm="1">
        <f t="array" ref="C864">INDEX('Rate Change Impact'!B:B, ROUNDUP(ROWS('Rate Change Impact'!$2:900)/36,0))</f>
        <v>General</v>
      </c>
      <c r="D864" t="str" cm="1">
        <f t="array" ref="D864">INDEX('Rate Change Impact'!C:C, ROUNDUP(ROWS('Rate Change Impact'!$2:900)/36,0))</f>
        <v>All Other</v>
      </c>
      <c r="E864" t="str" cm="1">
        <f t="array" ref="E864">INDEX('Rate Change Impact'!D:D, ROUNDUP(ROWS('Rate Change Impact'!$2:900)/36,0))</f>
        <v>CA</v>
      </c>
      <c r="F864" s="107" cm="1">
        <f t="array" ref="F864">INDEX('Rate Change Impact'!E:E, ROUNDUP(ROWS('Rate Change Impact'!$2:900)/36,0))</f>
        <v>45658</v>
      </c>
      <c r="G864" s="81" cm="1">
        <f t="array" ref="G864">INDEX('Rate Change Impact'!F:F, ROUNDUP(ROWS('Rate Change Impact'!$2:900)/36,0))</f>
        <v>65109074</v>
      </c>
      <c r="H864" s="81" cm="1">
        <f t="array" ref="H864">INDEX('Rate Change Impact'!G:G, ROUNDUP(ROWS('Rate Change Impact'!$2:900)/36,0))</f>
        <v>100919064.7</v>
      </c>
      <c r="I864" s="81" cm="1">
        <f t="array" ref="I864">INDEX('Rate Change Impact'!H:H, ROUNDUP(ROWS('Rate Change Impact'!$2:900)/36,0))</f>
        <v>35809990.700000003</v>
      </c>
      <c r="J864" s="95" cm="1">
        <f t="array" ref="J864">INDEX('Rate Change Impact'!I:I, ROUNDUP(ROWS('Rate Change Impact'!$2:900)/36,0))</f>
        <v>0.55000000000000004</v>
      </c>
      <c r="K864" s="93">
        <f t="shared" si="163"/>
        <v>46022</v>
      </c>
      <c r="L864" s="94">
        <f t="shared" ca="1" si="164"/>
        <v>35</v>
      </c>
      <c r="M864" s="93">
        <f t="shared" ca="1" si="165"/>
        <v>46692</v>
      </c>
      <c r="N864">
        <f t="shared" ca="1" si="159"/>
        <v>2027</v>
      </c>
      <c r="O864">
        <f t="shared" ca="1" si="168"/>
        <v>11</v>
      </c>
      <c r="P864" s="74">
        <f t="shared" si="157"/>
        <v>2984165.8916666671</v>
      </c>
      <c r="Q864" s="74">
        <f t="shared" si="158"/>
        <v>1492082.9458333335</v>
      </c>
      <c r="R864">
        <f t="shared" ca="1" si="166"/>
        <v>0</v>
      </c>
      <c r="S864">
        <f t="shared" ca="1" si="160"/>
        <v>0</v>
      </c>
      <c r="T864">
        <f t="shared" ca="1" si="167"/>
        <v>12</v>
      </c>
      <c r="U864" s="73">
        <f t="shared" ca="1" si="161"/>
        <v>0</v>
      </c>
    </row>
    <row r="865" spans="1:21" x14ac:dyDescent="0.25">
      <c r="A865" s="106" t="str">
        <f t="shared" ca="1" si="162"/>
        <v>General_All Other_2027_12</v>
      </c>
      <c r="B865" cm="1">
        <f t="array" ref="B865">INDEX('Rate Change Impact'!A:A, ROUNDUP(ROWS('Rate Change Impact'!$2:901)/36,0))</f>
        <v>24</v>
      </c>
      <c r="C865" t="str" cm="1">
        <f t="array" ref="C865">INDEX('Rate Change Impact'!B:B, ROUNDUP(ROWS('Rate Change Impact'!$2:901)/36,0))</f>
        <v>General</v>
      </c>
      <c r="D865" t="str" cm="1">
        <f t="array" ref="D865">INDEX('Rate Change Impact'!C:C, ROUNDUP(ROWS('Rate Change Impact'!$2:901)/36,0))</f>
        <v>All Other</v>
      </c>
      <c r="E865" t="str" cm="1">
        <f t="array" ref="E865">INDEX('Rate Change Impact'!D:D, ROUNDUP(ROWS('Rate Change Impact'!$2:901)/36,0))</f>
        <v>CA</v>
      </c>
      <c r="F865" s="107" cm="1">
        <f t="array" ref="F865">INDEX('Rate Change Impact'!E:E, ROUNDUP(ROWS('Rate Change Impact'!$2:901)/36,0))</f>
        <v>45658</v>
      </c>
      <c r="G865" s="81" cm="1">
        <f t="array" ref="G865">INDEX('Rate Change Impact'!F:F, ROUNDUP(ROWS('Rate Change Impact'!$2:901)/36,0))</f>
        <v>65109074</v>
      </c>
      <c r="H865" s="81" cm="1">
        <f t="array" ref="H865">INDEX('Rate Change Impact'!G:G, ROUNDUP(ROWS('Rate Change Impact'!$2:901)/36,0))</f>
        <v>100919064.7</v>
      </c>
      <c r="I865" s="81" cm="1">
        <f t="array" ref="I865">INDEX('Rate Change Impact'!H:H, ROUNDUP(ROWS('Rate Change Impact'!$2:901)/36,0))</f>
        <v>35809990.700000003</v>
      </c>
      <c r="J865" s="95" cm="1">
        <f t="array" ref="J865">INDEX('Rate Change Impact'!I:I, ROUNDUP(ROWS('Rate Change Impact'!$2:901)/36,0))</f>
        <v>0.55000000000000004</v>
      </c>
      <c r="K865" s="93">
        <f t="shared" si="163"/>
        <v>46022</v>
      </c>
      <c r="L865" s="94">
        <f t="shared" ca="1" si="164"/>
        <v>36</v>
      </c>
      <c r="M865" s="93">
        <f t="shared" ca="1" si="165"/>
        <v>46722</v>
      </c>
      <c r="N865">
        <f t="shared" ca="1" si="159"/>
        <v>2027</v>
      </c>
      <c r="O865">
        <f t="shared" ca="1" si="168"/>
        <v>12</v>
      </c>
      <c r="P865" s="74">
        <f t="shared" si="157"/>
        <v>2984165.8916666671</v>
      </c>
      <c r="Q865" s="74">
        <f t="shared" si="158"/>
        <v>1492082.9458333335</v>
      </c>
      <c r="R865">
        <f t="shared" ca="1" si="166"/>
        <v>0</v>
      </c>
      <c r="S865">
        <f t="shared" ca="1" si="160"/>
        <v>0</v>
      </c>
      <c r="T865">
        <f t="shared" ca="1" si="167"/>
        <v>12</v>
      </c>
      <c r="U865" s="73">
        <f t="shared" ca="1" si="161"/>
        <v>0</v>
      </c>
    </row>
    <row r="866" spans="1:21" x14ac:dyDescent="0.25">
      <c r="A866" s="106" t="str">
        <f t="shared" ca="1" si="162"/>
        <v>General_All Other_2025_1</v>
      </c>
      <c r="B866" cm="1">
        <f t="array" ref="B866">INDEX('Rate Change Impact'!A:A, ROUNDUP(ROWS('Rate Change Impact'!$2:902)/36,0))</f>
        <v>25</v>
      </c>
      <c r="C866" t="str" cm="1">
        <f t="array" ref="C866">INDEX('Rate Change Impact'!B:B, ROUNDUP(ROWS('Rate Change Impact'!$2:902)/36,0))</f>
        <v>General</v>
      </c>
      <c r="D866" t="str" cm="1">
        <f t="array" ref="D866">INDEX('Rate Change Impact'!C:C, ROUNDUP(ROWS('Rate Change Impact'!$2:902)/36,0))</f>
        <v>All Other</v>
      </c>
      <c r="E866" t="str" cm="1">
        <f t="array" ref="E866">INDEX('Rate Change Impact'!D:D, ROUNDUP(ROWS('Rate Change Impact'!$2:902)/36,0))</f>
        <v>CA</v>
      </c>
      <c r="F866" s="107" cm="1">
        <f t="array" ref="F866">INDEX('Rate Change Impact'!E:E, ROUNDUP(ROWS('Rate Change Impact'!$2:902)/36,0))</f>
        <v>45658</v>
      </c>
      <c r="G866" s="81" cm="1">
        <f t="array" ref="G866">INDEX('Rate Change Impact'!F:F, ROUNDUP(ROWS('Rate Change Impact'!$2:902)/36,0))</f>
        <v>58088605</v>
      </c>
      <c r="H866" s="81" cm="1">
        <f t="array" ref="H866">INDEX('Rate Change Impact'!G:G, ROUNDUP(ROWS('Rate Change Impact'!$2:902)/36,0))</f>
        <v>90037337.75</v>
      </c>
      <c r="I866" s="81" cm="1">
        <f t="array" ref="I866">INDEX('Rate Change Impact'!H:H, ROUNDUP(ROWS('Rate Change Impact'!$2:902)/36,0))</f>
        <v>31948732.75</v>
      </c>
      <c r="J866" s="95" cm="1">
        <f t="array" ref="J866">INDEX('Rate Change Impact'!I:I, ROUNDUP(ROWS('Rate Change Impact'!$2:902)/36,0))</f>
        <v>0.55000000000000004</v>
      </c>
      <c r="K866" s="93">
        <f t="shared" si="163"/>
        <v>46022</v>
      </c>
      <c r="L866" s="94">
        <f t="shared" ca="1" si="164"/>
        <v>1</v>
      </c>
      <c r="M866" s="93">
        <f t="shared" ca="1" si="165"/>
        <v>45658</v>
      </c>
      <c r="N866">
        <f t="shared" ca="1" si="159"/>
        <v>2025</v>
      </c>
      <c r="O866">
        <f t="shared" ca="1" si="168"/>
        <v>1</v>
      </c>
      <c r="P866" s="74">
        <f t="shared" si="157"/>
        <v>2662394.3958333335</v>
      </c>
      <c r="Q866" s="74">
        <f t="shared" si="158"/>
        <v>1331197.1979166667</v>
      </c>
      <c r="R866">
        <f t="shared" ca="1" si="166"/>
        <v>1</v>
      </c>
      <c r="S866">
        <f t="shared" ca="1" si="160"/>
        <v>1</v>
      </c>
      <c r="T866">
        <f t="shared" ca="1" si="167"/>
        <v>12</v>
      </c>
      <c r="U866" s="73">
        <f t="shared" ca="1" si="161"/>
        <v>2662394.3958333335</v>
      </c>
    </row>
    <row r="867" spans="1:21" x14ac:dyDescent="0.25">
      <c r="A867" s="106" t="str">
        <f t="shared" ca="1" si="162"/>
        <v>General_All Other_2025_2</v>
      </c>
      <c r="B867" cm="1">
        <f t="array" ref="B867">INDEX('Rate Change Impact'!A:A, ROUNDUP(ROWS('Rate Change Impact'!$2:903)/36,0))</f>
        <v>25</v>
      </c>
      <c r="C867" t="str" cm="1">
        <f t="array" ref="C867">INDEX('Rate Change Impact'!B:B, ROUNDUP(ROWS('Rate Change Impact'!$2:903)/36,0))</f>
        <v>General</v>
      </c>
      <c r="D867" t="str" cm="1">
        <f t="array" ref="D867">INDEX('Rate Change Impact'!C:C, ROUNDUP(ROWS('Rate Change Impact'!$2:903)/36,0))</f>
        <v>All Other</v>
      </c>
      <c r="E867" t="str" cm="1">
        <f t="array" ref="E867">INDEX('Rate Change Impact'!D:D, ROUNDUP(ROWS('Rate Change Impact'!$2:903)/36,0))</f>
        <v>CA</v>
      </c>
      <c r="F867" s="107" cm="1">
        <f t="array" ref="F867">INDEX('Rate Change Impact'!E:E, ROUNDUP(ROWS('Rate Change Impact'!$2:903)/36,0))</f>
        <v>45658</v>
      </c>
      <c r="G867" s="81" cm="1">
        <f t="array" ref="G867">INDEX('Rate Change Impact'!F:F, ROUNDUP(ROWS('Rate Change Impact'!$2:903)/36,0))</f>
        <v>58088605</v>
      </c>
      <c r="H867" s="81" cm="1">
        <f t="array" ref="H867">INDEX('Rate Change Impact'!G:G, ROUNDUP(ROWS('Rate Change Impact'!$2:903)/36,0))</f>
        <v>90037337.75</v>
      </c>
      <c r="I867" s="81" cm="1">
        <f t="array" ref="I867">INDEX('Rate Change Impact'!H:H, ROUNDUP(ROWS('Rate Change Impact'!$2:903)/36,0))</f>
        <v>31948732.75</v>
      </c>
      <c r="J867" s="95" cm="1">
        <f t="array" ref="J867">INDEX('Rate Change Impact'!I:I, ROUNDUP(ROWS('Rate Change Impact'!$2:903)/36,0))</f>
        <v>0.55000000000000004</v>
      </c>
      <c r="K867" s="93">
        <f t="shared" si="163"/>
        <v>46022</v>
      </c>
      <c r="L867" s="94">
        <f t="shared" ca="1" si="164"/>
        <v>2</v>
      </c>
      <c r="M867" s="93">
        <f t="shared" ca="1" si="165"/>
        <v>45689</v>
      </c>
      <c r="N867">
        <f t="shared" ca="1" si="159"/>
        <v>2025</v>
      </c>
      <c r="O867">
        <f t="shared" ca="1" si="168"/>
        <v>2</v>
      </c>
      <c r="P867" s="74">
        <f t="shared" si="157"/>
        <v>2662394.3958333335</v>
      </c>
      <c r="Q867" s="74">
        <f t="shared" si="158"/>
        <v>1331197.1979166667</v>
      </c>
      <c r="R867">
        <f t="shared" ca="1" si="166"/>
        <v>1</v>
      </c>
      <c r="S867">
        <f t="shared" ca="1" si="160"/>
        <v>2</v>
      </c>
      <c r="T867">
        <f t="shared" ca="1" si="167"/>
        <v>12</v>
      </c>
      <c r="U867" s="73">
        <f t="shared" ca="1" si="161"/>
        <v>2662394.3958333335</v>
      </c>
    </row>
    <row r="868" spans="1:21" x14ac:dyDescent="0.25">
      <c r="A868" s="106" t="str">
        <f t="shared" ca="1" si="162"/>
        <v>General_All Other_2025_3</v>
      </c>
      <c r="B868" cm="1">
        <f t="array" ref="B868">INDEX('Rate Change Impact'!A:A, ROUNDUP(ROWS('Rate Change Impact'!$2:904)/36,0))</f>
        <v>25</v>
      </c>
      <c r="C868" t="str" cm="1">
        <f t="array" ref="C868">INDEX('Rate Change Impact'!B:B, ROUNDUP(ROWS('Rate Change Impact'!$2:904)/36,0))</f>
        <v>General</v>
      </c>
      <c r="D868" t="str" cm="1">
        <f t="array" ref="D868">INDEX('Rate Change Impact'!C:C, ROUNDUP(ROWS('Rate Change Impact'!$2:904)/36,0))</f>
        <v>All Other</v>
      </c>
      <c r="E868" t="str" cm="1">
        <f t="array" ref="E868">INDEX('Rate Change Impact'!D:D, ROUNDUP(ROWS('Rate Change Impact'!$2:904)/36,0))</f>
        <v>CA</v>
      </c>
      <c r="F868" s="107" cm="1">
        <f t="array" ref="F868">INDEX('Rate Change Impact'!E:E, ROUNDUP(ROWS('Rate Change Impact'!$2:904)/36,0))</f>
        <v>45658</v>
      </c>
      <c r="G868" s="81" cm="1">
        <f t="array" ref="G868">INDEX('Rate Change Impact'!F:F, ROUNDUP(ROWS('Rate Change Impact'!$2:904)/36,0))</f>
        <v>58088605</v>
      </c>
      <c r="H868" s="81" cm="1">
        <f t="array" ref="H868">INDEX('Rate Change Impact'!G:G, ROUNDUP(ROWS('Rate Change Impact'!$2:904)/36,0))</f>
        <v>90037337.75</v>
      </c>
      <c r="I868" s="81" cm="1">
        <f t="array" ref="I868">INDEX('Rate Change Impact'!H:H, ROUNDUP(ROWS('Rate Change Impact'!$2:904)/36,0))</f>
        <v>31948732.75</v>
      </c>
      <c r="J868" s="95" cm="1">
        <f t="array" ref="J868">INDEX('Rate Change Impact'!I:I, ROUNDUP(ROWS('Rate Change Impact'!$2:904)/36,0))</f>
        <v>0.55000000000000004</v>
      </c>
      <c r="K868" s="93">
        <f t="shared" si="163"/>
        <v>46022</v>
      </c>
      <c r="L868" s="94">
        <f t="shared" ca="1" si="164"/>
        <v>3</v>
      </c>
      <c r="M868" s="93">
        <f t="shared" ca="1" si="165"/>
        <v>45717</v>
      </c>
      <c r="N868">
        <f t="shared" ca="1" si="159"/>
        <v>2025</v>
      </c>
      <c r="O868">
        <f t="shared" ca="1" si="168"/>
        <v>3</v>
      </c>
      <c r="P868" s="74">
        <f t="shared" si="157"/>
        <v>2662394.3958333335</v>
      </c>
      <c r="Q868" s="74">
        <f t="shared" si="158"/>
        <v>1331197.1979166667</v>
      </c>
      <c r="R868">
        <f t="shared" ca="1" si="166"/>
        <v>1</v>
      </c>
      <c r="S868">
        <f t="shared" ca="1" si="160"/>
        <v>3</v>
      </c>
      <c r="T868">
        <f t="shared" ca="1" si="167"/>
        <v>12</v>
      </c>
      <c r="U868" s="73">
        <f t="shared" ca="1" si="161"/>
        <v>2662394.3958333335</v>
      </c>
    </row>
    <row r="869" spans="1:21" x14ac:dyDescent="0.25">
      <c r="A869" s="106" t="str">
        <f t="shared" ca="1" si="162"/>
        <v>General_All Other_2025_4</v>
      </c>
      <c r="B869" cm="1">
        <f t="array" ref="B869">INDEX('Rate Change Impact'!A:A, ROUNDUP(ROWS('Rate Change Impact'!$2:905)/36,0))</f>
        <v>25</v>
      </c>
      <c r="C869" t="str" cm="1">
        <f t="array" ref="C869">INDEX('Rate Change Impact'!B:B, ROUNDUP(ROWS('Rate Change Impact'!$2:905)/36,0))</f>
        <v>General</v>
      </c>
      <c r="D869" t="str" cm="1">
        <f t="array" ref="D869">INDEX('Rate Change Impact'!C:C, ROUNDUP(ROWS('Rate Change Impact'!$2:905)/36,0))</f>
        <v>All Other</v>
      </c>
      <c r="E869" t="str" cm="1">
        <f t="array" ref="E869">INDEX('Rate Change Impact'!D:D, ROUNDUP(ROWS('Rate Change Impact'!$2:905)/36,0))</f>
        <v>CA</v>
      </c>
      <c r="F869" s="107" cm="1">
        <f t="array" ref="F869">INDEX('Rate Change Impact'!E:E, ROUNDUP(ROWS('Rate Change Impact'!$2:905)/36,0))</f>
        <v>45658</v>
      </c>
      <c r="G869" s="81" cm="1">
        <f t="array" ref="G869">INDEX('Rate Change Impact'!F:F, ROUNDUP(ROWS('Rate Change Impact'!$2:905)/36,0))</f>
        <v>58088605</v>
      </c>
      <c r="H869" s="81" cm="1">
        <f t="array" ref="H869">INDEX('Rate Change Impact'!G:G, ROUNDUP(ROWS('Rate Change Impact'!$2:905)/36,0))</f>
        <v>90037337.75</v>
      </c>
      <c r="I869" s="81" cm="1">
        <f t="array" ref="I869">INDEX('Rate Change Impact'!H:H, ROUNDUP(ROWS('Rate Change Impact'!$2:905)/36,0))</f>
        <v>31948732.75</v>
      </c>
      <c r="J869" s="95" cm="1">
        <f t="array" ref="J869">INDEX('Rate Change Impact'!I:I, ROUNDUP(ROWS('Rate Change Impact'!$2:905)/36,0))</f>
        <v>0.55000000000000004</v>
      </c>
      <c r="K869" s="93">
        <f t="shared" si="163"/>
        <v>46022</v>
      </c>
      <c r="L869" s="94">
        <f t="shared" ca="1" si="164"/>
        <v>4</v>
      </c>
      <c r="M869" s="93">
        <f t="shared" ca="1" si="165"/>
        <v>45748</v>
      </c>
      <c r="N869">
        <f t="shared" ca="1" si="159"/>
        <v>2025</v>
      </c>
      <c r="O869">
        <f t="shared" ca="1" si="168"/>
        <v>4</v>
      </c>
      <c r="P869" s="74">
        <f t="shared" si="157"/>
        <v>2662394.3958333335</v>
      </c>
      <c r="Q869" s="74">
        <f t="shared" si="158"/>
        <v>1331197.1979166667</v>
      </c>
      <c r="R869">
        <f t="shared" ca="1" si="166"/>
        <v>1</v>
      </c>
      <c r="S869">
        <f t="shared" ca="1" si="160"/>
        <v>4</v>
      </c>
      <c r="T869">
        <f t="shared" ca="1" si="167"/>
        <v>12</v>
      </c>
      <c r="U869" s="73">
        <f t="shared" ca="1" si="161"/>
        <v>2662394.3958333335</v>
      </c>
    </row>
    <row r="870" spans="1:21" x14ac:dyDescent="0.25">
      <c r="A870" s="106" t="str">
        <f t="shared" ca="1" si="162"/>
        <v>General_All Other_2025_5</v>
      </c>
      <c r="B870" cm="1">
        <f t="array" ref="B870">INDEX('Rate Change Impact'!A:A, ROUNDUP(ROWS('Rate Change Impact'!$2:906)/36,0))</f>
        <v>25</v>
      </c>
      <c r="C870" t="str" cm="1">
        <f t="array" ref="C870">INDEX('Rate Change Impact'!B:B, ROUNDUP(ROWS('Rate Change Impact'!$2:906)/36,0))</f>
        <v>General</v>
      </c>
      <c r="D870" t="str" cm="1">
        <f t="array" ref="D870">INDEX('Rate Change Impact'!C:C, ROUNDUP(ROWS('Rate Change Impact'!$2:906)/36,0))</f>
        <v>All Other</v>
      </c>
      <c r="E870" t="str" cm="1">
        <f t="array" ref="E870">INDEX('Rate Change Impact'!D:D, ROUNDUP(ROWS('Rate Change Impact'!$2:906)/36,0))</f>
        <v>CA</v>
      </c>
      <c r="F870" s="107" cm="1">
        <f t="array" ref="F870">INDEX('Rate Change Impact'!E:E, ROUNDUP(ROWS('Rate Change Impact'!$2:906)/36,0))</f>
        <v>45658</v>
      </c>
      <c r="G870" s="81" cm="1">
        <f t="array" ref="G870">INDEX('Rate Change Impact'!F:F, ROUNDUP(ROWS('Rate Change Impact'!$2:906)/36,0))</f>
        <v>58088605</v>
      </c>
      <c r="H870" s="81" cm="1">
        <f t="array" ref="H870">INDEX('Rate Change Impact'!G:G, ROUNDUP(ROWS('Rate Change Impact'!$2:906)/36,0))</f>
        <v>90037337.75</v>
      </c>
      <c r="I870" s="81" cm="1">
        <f t="array" ref="I870">INDEX('Rate Change Impact'!H:H, ROUNDUP(ROWS('Rate Change Impact'!$2:906)/36,0))</f>
        <v>31948732.75</v>
      </c>
      <c r="J870" s="95" cm="1">
        <f t="array" ref="J870">INDEX('Rate Change Impact'!I:I, ROUNDUP(ROWS('Rate Change Impact'!$2:906)/36,0))</f>
        <v>0.55000000000000004</v>
      </c>
      <c r="K870" s="93">
        <f t="shared" si="163"/>
        <v>46022</v>
      </c>
      <c r="L870" s="94">
        <f t="shared" ca="1" si="164"/>
        <v>5</v>
      </c>
      <c r="M870" s="93">
        <f t="shared" ca="1" si="165"/>
        <v>45778</v>
      </c>
      <c r="N870">
        <f t="shared" ca="1" si="159"/>
        <v>2025</v>
      </c>
      <c r="O870">
        <f t="shared" ca="1" si="168"/>
        <v>5</v>
      </c>
      <c r="P870" s="74">
        <f t="shared" si="157"/>
        <v>2662394.3958333335</v>
      </c>
      <c r="Q870" s="74">
        <f t="shared" si="158"/>
        <v>1331197.1979166667</v>
      </c>
      <c r="R870">
        <f t="shared" ca="1" si="166"/>
        <v>1</v>
      </c>
      <c r="S870">
        <f t="shared" ca="1" si="160"/>
        <v>5</v>
      </c>
      <c r="T870">
        <f t="shared" ca="1" si="167"/>
        <v>12</v>
      </c>
      <c r="U870" s="73">
        <f t="shared" ca="1" si="161"/>
        <v>2662394.3958333335</v>
      </c>
    </row>
    <row r="871" spans="1:21" x14ac:dyDescent="0.25">
      <c r="A871" s="106" t="str">
        <f t="shared" ca="1" si="162"/>
        <v>General_All Other_2025_6</v>
      </c>
      <c r="B871" cm="1">
        <f t="array" ref="B871">INDEX('Rate Change Impact'!A:A, ROUNDUP(ROWS('Rate Change Impact'!$2:907)/36,0))</f>
        <v>25</v>
      </c>
      <c r="C871" t="str" cm="1">
        <f t="array" ref="C871">INDEX('Rate Change Impact'!B:B, ROUNDUP(ROWS('Rate Change Impact'!$2:907)/36,0))</f>
        <v>General</v>
      </c>
      <c r="D871" t="str" cm="1">
        <f t="array" ref="D871">INDEX('Rate Change Impact'!C:C, ROUNDUP(ROWS('Rate Change Impact'!$2:907)/36,0))</f>
        <v>All Other</v>
      </c>
      <c r="E871" t="str" cm="1">
        <f t="array" ref="E871">INDEX('Rate Change Impact'!D:D, ROUNDUP(ROWS('Rate Change Impact'!$2:907)/36,0))</f>
        <v>CA</v>
      </c>
      <c r="F871" s="107" cm="1">
        <f t="array" ref="F871">INDEX('Rate Change Impact'!E:E, ROUNDUP(ROWS('Rate Change Impact'!$2:907)/36,0))</f>
        <v>45658</v>
      </c>
      <c r="G871" s="81" cm="1">
        <f t="array" ref="G871">INDEX('Rate Change Impact'!F:F, ROUNDUP(ROWS('Rate Change Impact'!$2:907)/36,0))</f>
        <v>58088605</v>
      </c>
      <c r="H871" s="81" cm="1">
        <f t="array" ref="H871">INDEX('Rate Change Impact'!G:G, ROUNDUP(ROWS('Rate Change Impact'!$2:907)/36,0))</f>
        <v>90037337.75</v>
      </c>
      <c r="I871" s="81" cm="1">
        <f t="array" ref="I871">INDEX('Rate Change Impact'!H:H, ROUNDUP(ROWS('Rate Change Impact'!$2:907)/36,0))</f>
        <v>31948732.75</v>
      </c>
      <c r="J871" s="95" cm="1">
        <f t="array" ref="J871">INDEX('Rate Change Impact'!I:I, ROUNDUP(ROWS('Rate Change Impact'!$2:907)/36,0))</f>
        <v>0.55000000000000004</v>
      </c>
      <c r="K871" s="93">
        <f t="shared" si="163"/>
        <v>46022</v>
      </c>
      <c r="L871" s="94">
        <f t="shared" ca="1" si="164"/>
        <v>6</v>
      </c>
      <c r="M871" s="93">
        <f t="shared" ca="1" si="165"/>
        <v>45809</v>
      </c>
      <c r="N871">
        <f t="shared" ca="1" si="159"/>
        <v>2025</v>
      </c>
      <c r="O871">
        <f t="shared" ca="1" si="168"/>
        <v>6</v>
      </c>
      <c r="P871" s="74">
        <f t="shared" si="157"/>
        <v>2662394.3958333335</v>
      </c>
      <c r="Q871" s="74">
        <f t="shared" si="158"/>
        <v>1331197.1979166667</v>
      </c>
      <c r="R871">
        <f t="shared" ca="1" si="166"/>
        <v>1</v>
      </c>
      <c r="S871">
        <f t="shared" ca="1" si="160"/>
        <v>6</v>
      </c>
      <c r="T871">
        <f t="shared" ca="1" si="167"/>
        <v>12</v>
      </c>
      <c r="U871" s="73">
        <f t="shared" ca="1" si="161"/>
        <v>2662394.3958333335</v>
      </c>
    </row>
    <row r="872" spans="1:21" x14ac:dyDescent="0.25">
      <c r="A872" s="106" t="str">
        <f t="shared" ca="1" si="162"/>
        <v>General_All Other_2025_7</v>
      </c>
      <c r="B872" cm="1">
        <f t="array" ref="B872">INDEX('Rate Change Impact'!A:A, ROUNDUP(ROWS('Rate Change Impact'!$2:908)/36,0))</f>
        <v>25</v>
      </c>
      <c r="C872" t="str" cm="1">
        <f t="array" ref="C872">INDEX('Rate Change Impact'!B:B, ROUNDUP(ROWS('Rate Change Impact'!$2:908)/36,0))</f>
        <v>General</v>
      </c>
      <c r="D872" t="str" cm="1">
        <f t="array" ref="D872">INDEX('Rate Change Impact'!C:C, ROUNDUP(ROWS('Rate Change Impact'!$2:908)/36,0))</f>
        <v>All Other</v>
      </c>
      <c r="E872" t="str" cm="1">
        <f t="array" ref="E872">INDEX('Rate Change Impact'!D:D, ROUNDUP(ROWS('Rate Change Impact'!$2:908)/36,0))</f>
        <v>CA</v>
      </c>
      <c r="F872" s="107" cm="1">
        <f t="array" ref="F872">INDEX('Rate Change Impact'!E:E, ROUNDUP(ROWS('Rate Change Impact'!$2:908)/36,0))</f>
        <v>45658</v>
      </c>
      <c r="G872" s="81" cm="1">
        <f t="array" ref="G872">INDEX('Rate Change Impact'!F:F, ROUNDUP(ROWS('Rate Change Impact'!$2:908)/36,0))</f>
        <v>58088605</v>
      </c>
      <c r="H872" s="81" cm="1">
        <f t="array" ref="H872">INDEX('Rate Change Impact'!G:G, ROUNDUP(ROWS('Rate Change Impact'!$2:908)/36,0))</f>
        <v>90037337.75</v>
      </c>
      <c r="I872" s="81" cm="1">
        <f t="array" ref="I872">INDEX('Rate Change Impact'!H:H, ROUNDUP(ROWS('Rate Change Impact'!$2:908)/36,0))</f>
        <v>31948732.75</v>
      </c>
      <c r="J872" s="95" cm="1">
        <f t="array" ref="J872">INDEX('Rate Change Impact'!I:I, ROUNDUP(ROWS('Rate Change Impact'!$2:908)/36,0))</f>
        <v>0.55000000000000004</v>
      </c>
      <c r="K872" s="93">
        <f t="shared" si="163"/>
        <v>46022</v>
      </c>
      <c r="L872" s="94">
        <f t="shared" ca="1" si="164"/>
        <v>7</v>
      </c>
      <c r="M872" s="93">
        <f t="shared" ca="1" si="165"/>
        <v>45839</v>
      </c>
      <c r="N872">
        <f t="shared" ca="1" si="159"/>
        <v>2025</v>
      </c>
      <c r="O872">
        <f t="shared" ca="1" si="168"/>
        <v>7</v>
      </c>
      <c r="P872" s="74">
        <f t="shared" si="157"/>
        <v>2662394.3958333335</v>
      </c>
      <c r="Q872" s="74">
        <f t="shared" si="158"/>
        <v>1331197.1979166667</v>
      </c>
      <c r="R872">
        <f t="shared" ca="1" si="166"/>
        <v>1</v>
      </c>
      <c r="S872">
        <f t="shared" ca="1" si="160"/>
        <v>7</v>
      </c>
      <c r="T872">
        <f t="shared" ca="1" si="167"/>
        <v>12</v>
      </c>
      <c r="U872" s="73">
        <f t="shared" ca="1" si="161"/>
        <v>2662394.3958333335</v>
      </c>
    </row>
    <row r="873" spans="1:21" x14ac:dyDescent="0.25">
      <c r="A873" s="106" t="str">
        <f t="shared" ca="1" si="162"/>
        <v>General_All Other_2025_8</v>
      </c>
      <c r="B873" cm="1">
        <f t="array" ref="B873">INDEX('Rate Change Impact'!A:A, ROUNDUP(ROWS('Rate Change Impact'!$2:909)/36,0))</f>
        <v>25</v>
      </c>
      <c r="C873" t="str" cm="1">
        <f t="array" ref="C873">INDEX('Rate Change Impact'!B:B, ROUNDUP(ROWS('Rate Change Impact'!$2:909)/36,0))</f>
        <v>General</v>
      </c>
      <c r="D873" t="str" cm="1">
        <f t="array" ref="D873">INDEX('Rate Change Impact'!C:C, ROUNDUP(ROWS('Rate Change Impact'!$2:909)/36,0))</f>
        <v>All Other</v>
      </c>
      <c r="E873" t="str" cm="1">
        <f t="array" ref="E873">INDEX('Rate Change Impact'!D:D, ROUNDUP(ROWS('Rate Change Impact'!$2:909)/36,0))</f>
        <v>CA</v>
      </c>
      <c r="F873" s="107" cm="1">
        <f t="array" ref="F873">INDEX('Rate Change Impact'!E:E, ROUNDUP(ROWS('Rate Change Impact'!$2:909)/36,0))</f>
        <v>45658</v>
      </c>
      <c r="G873" s="81" cm="1">
        <f t="array" ref="G873">INDEX('Rate Change Impact'!F:F, ROUNDUP(ROWS('Rate Change Impact'!$2:909)/36,0))</f>
        <v>58088605</v>
      </c>
      <c r="H873" s="81" cm="1">
        <f t="array" ref="H873">INDEX('Rate Change Impact'!G:G, ROUNDUP(ROWS('Rate Change Impact'!$2:909)/36,0))</f>
        <v>90037337.75</v>
      </c>
      <c r="I873" s="81" cm="1">
        <f t="array" ref="I873">INDEX('Rate Change Impact'!H:H, ROUNDUP(ROWS('Rate Change Impact'!$2:909)/36,0))</f>
        <v>31948732.75</v>
      </c>
      <c r="J873" s="95" cm="1">
        <f t="array" ref="J873">INDEX('Rate Change Impact'!I:I, ROUNDUP(ROWS('Rate Change Impact'!$2:909)/36,0))</f>
        <v>0.55000000000000004</v>
      </c>
      <c r="K873" s="93">
        <f t="shared" si="163"/>
        <v>46022</v>
      </c>
      <c r="L873" s="94">
        <f t="shared" ca="1" si="164"/>
        <v>8</v>
      </c>
      <c r="M873" s="93">
        <f t="shared" ca="1" si="165"/>
        <v>45870</v>
      </c>
      <c r="N873">
        <f t="shared" ca="1" si="159"/>
        <v>2025</v>
      </c>
      <c r="O873">
        <f t="shared" ca="1" si="168"/>
        <v>8</v>
      </c>
      <c r="P873" s="74">
        <f t="shared" si="157"/>
        <v>2662394.3958333335</v>
      </c>
      <c r="Q873" s="74">
        <f t="shared" si="158"/>
        <v>1331197.1979166667</v>
      </c>
      <c r="R873">
        <f t="shared" ca="1" si="166"/>
        <v>1</v>
      </c>
      <c r="S873">
        <f t="shared" ca="1" si="160"/>
        <v>8</v>
      </c>
      <c r="T873">
        <f t="shared" ca="1" si="167"/>
        <v>12</v>
      </c>
      <c r="U873" s="73">
        <f t="shared" ca="1" si="161"/>
        <v>2662394.3958333335</v>
      </c>
    </row>
    <row r="874" spans="1:21" x14ac:dyDescent="0.25">
      <c r="A874" s="106" t="str">
        <f t="shared" ca="1" si="162"/>
        <v>General_All Other_2025_9</v>
      </c>
      <c r="B874" cm="1">
        <f t="array" ref="B874">INDEX('Rate Change Impact'!A:A, ROUNDUP(ROWS('Rate Change Impact'!$2:910)/36,0))</f>
        <v>25</v>
      </c>
      <c r="C874" t="str" cm="1">
        <f t="array" ref="C874">INDEX('Rate Change Impact'!B:B, ROUNDUP(ROWS('Rate Change Impact'!$2:910)/36,0))</f>
        <v>General</v>
      </c>
      <c r="D874" t="str" cm="1">
        <f t="array" ref="D874">INDEX('Rate Change Impact'!C:C, ROUNDUP(ROWS('Rate Change Impact'!$2:910)/36,0))</f>
        <v>All Other</v>
      </c>
      <c r="E874" t="str" cm="1">
        <f t="array" ref="E874">INDEX('Rate Change Impact'!D:D, ROUNDUP(ROWS('Rate Change Impact'!$2:910)/36,0))</f>
        <v>CA</v>
      </c>
      <c r="F874" s="107" cm="1">
        <f t="array" ref="F874">INDEX('Rate Change Impact'!E:E, ROUNDUP(ROWS('Rate Change Impact'!$2:910)/36,0))</f>
        <v>45658</v>
      </c>
      <c r="G874" s="81" cm="1">
        <f t="array" ref="G874">INDEX('Rate Change Impact'!F:F, ROUNDUP(ROWS('Rate Change Impact'!$2:910)/36,0))</f>
        <v>58088605</v>
      </c>
      <c r="H874" s="81" cm="1">
        <f t="array" ref="H874">INDEX('Rate Change Impact'!G:G, ROUNDUP(ROWS('Rate Change Impact'!$2:910)/36,0))</f>
        <v>90037337.75</v>
      </c>
      <c r="I874" s="81" cm="1">
        <f t="array" ref="I874">INDEX('Rate Change Impact'!H:H, ROUNDUP(ROWS('Rate Change Impact'!$2:910)/36,0))</f>
        <v>31948732.75</v>
      </c>
      <c r="J874" s="95" cm="1">
        <f t="array" ref="J874">INDEX('Rate Change Impact'!I:I, ROUNDUP(ROWS('Rate Change Impact'!$2:910)/36,0))</f>
        <v>0.55000000000000004</v>
      </c>
      <c r="K874" s="93">
        <f t="shared" si="163"/>
        <v>46022</v>
      </c>
      <c r="L874" s="94">
        <f t="shared" ca="1" si="164"/>
        <v>9</v>
      </c>
      <c r="M874" s="93">
        <f t="shared" ca="1" si="165"/>
        <v>45901</v>
      </c>
      <c r="N874">
        <f t="shared" ca="1" si="159"/>
        <v>2025</v>
      </c>
      <c r="O874">
        <f t="shared" ca="1" si="168"/>
        <v>9</v>
      </c>
      <c r="P874" s="74">
        <f t="shared" si="157"/>
        <v>2662394.3958333335</v>
      </c>
      <c r="Q874" s="74">
        <f t="shared" si="158"/>
        <v>1331197.1979166667</v>
      </c>
      <c r="R874">
        <f t="shared" ca="1" si="166"/>
        <v>1</v>
      </c>
      <c r="S874">
        <f t="shared" ca="1" si="160"/>
        <v>9</v>
      </c>
      <c r="T874">
        <f t="shared" ca="1" si="167"/>
        <v>12</v>
      </c>
      <c r="U874" s="73">
        <f t="shared" ca="1" si="161"/>
        <v>2662394.3958333335</v>
      </c>
    </row>
    <row r="875" spans="1:21" x14ac:dyDescent="0.25">
      <c r="A875" s="106" t="str">
        <f t="shared" ca="1" si="162"/>
        <v>General_All Other_2025_10</v>
      </c>
      <c r="B875" cm="1">
        <f t="array" ref="B875">INDEX('Rate Change Impact'!A:A, ROUNDUP(ROWS('Rate Change Impact'!$2:911)/36,0))</f>
        <v>25</v>
      </c>
      <c r="C875" t="str" cm="1">
        <f t="array" ref="C875">INDEX('Rate Change Impact'!B:B, ROUNDUP(ROWS('Rate Change Impact'!$2:911)/36,0))</f>
        <v>General</v>
      </c>
      <c r="D875" t="str" cm="1">
        <f t="array" ref="D875">INDEX('Rate Change Impact'!C:C, ROUNDUP(ROWS('Rate Change Impact'!$2:911)/36,0))</f>
        <v>All Other</v>
      </c>
      <c r="E875" t="str" cm="1">
        <f t="array" ref="E875">INDEX('Rate Change Impact'!D:D, ROUNDUP(ROWS('Rate Change Impact'!$2:911)/36,0))</f>
        <v>CA</v>
      </c>
      <c r="F875" s="107" cm="1">
        <f t="array" ref="F875">INDEX('Rate Change Impact'!E:E, ROUNDUP(ROWS('Rate Change Impact'!$2:911)/36,0))</f>
        <v>45658</v>
      </c>
      <c r="G875" s="81" cm="1">
        <f t="array" ref="G875">INDEX('Rate Change Impact'!F:F, ROUNDUP(ROWS('Rate Change Impact'!$2:911)/36,0))</f>
        <v>58088605</v>
      </c>
      <c r="H875" s="81" cm="1">
        <f t="array" ref="H875">INDEX('Rate Change Impact'!G:G, ROUNDUP(ROWS('Rate Change Impact'!$2:911)/36,0))</f>
        <v>90037337.75</v>
      </c>
      <c r="I875" s="81" cm="1">
        <f t="array" ref="I875">INDEX('Rate Change Impact'!H:H, ROUNDUP(ROWS('Rate Change Impact'!$2:911)/36,0))</f>
        <v>31948732.75</v>
      </c>
      <c r="J875" s="95" cm="1">
        <f t="array" ref="J875">INDEX('Rate Change Impact'!I:I, ROUNDUP(ROWS('Rate Change Impact'!$2:911)/36,0))</f>
        <v>0.55000000000000004</v>
      </c>
      <c r="K875" s="93">
        <f t="shared" si="163"/>
        <v>46022</v>
      </c>
      <c r="L875" s="94">
        <f t="shared" ca="1" si="164"/>
        <v>10</v>
      </c>
      <c r="M875" s="93">
        <f t="shared" ca="1" si="165"/>
        <v>45931</v>
      </c>
      <c r="N875">
        <f t="shared" ca="1" si="159"/>
        <v>2025</v>
      </c>
      <c r="O875">
        <f t="shared" ca="1" si="168"/>
        <v>10</v>
      </c>
      <c r="P875" s="74">
        <f t="shared" si="157"/>
        <v>2662394.3958333335</v>
      </c>
      <c r="Q875" s="74">
        <f t="shared" si="158"/>
        <v>1331197.1979166667</v>
      </c>
      <c r="R875">
        <f t="shared" ca="1" si="166"/>
        <v>1</v>
      </c>
      <c r="S875">
        <f t="shared" ca="1" si="160"/>
        <v>10</v>
      </c>
      <c r="T875">
        <f t="shared" ca="1" si="167"/>
        <v>12</v>
      </c>
      <c r="U875" s="73">
        <f t="shared" ca="1" si="161"/>
        <v>2662394.3958333335</v>
      </c>
    </row>
    <row r="876" spans="1:21" x14ac:dyDescent="0.25">
      <c r="A876" s="106" t="str">
        <f t="shared" ca="1" si="162"/>
        <v>General_All Other_2025_11</v>
      </c>
      <c r="B876" cm="1">
        <f t="array" ref="B876">INDEX('Rate Change Impact'!A:A, ROUNDUP(ROWS('Rate Change Impact'!$2:912)/36,0))</f>
        <v>25</v>
      </c>
      <c r="C876" t="str" cm="1">
        <f t="array" ref="C876">INDEX('Rate Change Impact'!B:B, ROUNDUP(ROWS('Rate Change Impact'!$2:912)/36,0))</f>
        <v>General</v>
      </c>
      <c r="D876" t="str" cm="1">
        <f t="array" ref="D876">INDEX('Rate Change Impact'!C:C, ROUNDUP(ROWS('Rate Change Impact'!$2:912)/36,0))</f>
        <v>All Other</v>
      </c>
      <c r="E876" t="str" cm="1">
        <f t="array" ref="E876">INDEX('Rate Change Impact'!D:D, ROUNDUP(ROWS('Rate Change Impact'!$2:912)/36,0))</f>
        <v>CA</v>
      </c>
      <c r="F876" s="107" cm="1">
        <f t="array" ref="F876">INDEX('Rate Change Impact'!E:E, ROUNDUP(ROWS('Rate Change Impact'!$2:912)/36,0))</f>
        <v>45658</v>
      </c>
      <c r="G876" s="81" cm="1">
        <f t="array" ref="G876">INDEX('Rate Change Impact'!F:F, ROUNDUP(ROWS('Rate Change Impact'!$2:912)/36,0))</f>
        <v>58088605</v>
      </c>
      <c r="H876" s="81" cm="1">
        <f t="array" ref="H876">INDEX('Rate Change Impact'!G:G, ROUNDUP(ROWS('Rate Change Impact'!$2:912)/36,0))</f>
        <v>90037337.75</v>
      </c>
      <c r="I876" s="81" cm="1">
        <f t="array" ref="I876">INDEX('Rate Change Impact'!H:H, ROUNDUP(ROWS('Rate Change Impact'!$2:912)/36,0))</f>
        <v>31948732.75</v>
      </c>
      <c r="J876" s="95" cm="1">
        <f t="array" ref="J876">INDEX('Rate Change Impact'!I:I, ROUNDUP(ROWS('Rate Change Impact'!$2:912)/36,0))</f>
        <v>0.55000000000000004</v>
      </c>
      <c r="K876" s="93">
        <f t="shared" si="163"/>
        <v>46022</v>
      </c>
      <c r="L876" s="94">
        <f t="shared" ca="1" si="164"/>
        <v>11</v>
      </c>
      <c r="M876" s="93">
        <f t="shared" ca="1" si="165"/>
        <v>45962</v>
      </c>
      <c r="N876">
        <f t="shared" ca="1" si="159"/>
        <v>2025</v>
      </c>
      <c r="O876">
        <f t="shared" ca="1" si="168"/>
        <v>11</v>
      </c>
      <c r="P876" s="74">
        <f t="shared" si="157"/>
        <v>2662394.3958333335</v>
      </c>
      <c r="Q876" s="74">
        <f t="shared" si="158"/>
        <v>1331197.1979166667</v>
      </c>
      <c r="R876">
        <f t="shared" ca="1" si="166"/>
        <v>1</v>
      </c>
      <c r="S876">
        <f t="shared" ca="1" si="160"/>
        <v>11</v>
      </c>
      <c r="T876">
        <f t="shared" ca="1" si="167"/>
        <v>12</v>
      </c>
      <c r="U876" s="73">
        <f t="shared" ca="1" si="161"/>
        <v>2662394.3958333335</v>
      </c>
    </row>
    <row r="877" spans="1:21" x14ac:dyDescent="0.25">
      <c r="A877" s="106" t="str">
        <f t="shared" ca="1" si="162"/>
        <v>General_All Other_2025_12</v>
      </c>
      <c r="B877" cm="1">
        <f t="array" ref="B877">INDEX('Rate Change Impact'!A:A, ROUNDUP(ROWS('Rate Change Impact'!$2:913)/36,0))</f>
        <v>25</v>
      </c>
      <c r="C877" t="str" cm="1">
        <f t="array" ref="C877">INDEX('Rate Change Impact'!B:B, ROUNDUP(ROWS('Rate Change Impact'!$2:913)/36,0))</f>
        <v>General</v>
      </c>
      <c r="D877" t="str" cm="1">
        <f t="array" ref="D877">INDEX('Rate Change Impact'!C:C, ROUNDUP(ROWS('Rate Change Impact'!$2:913)/36,0))</f>
        <v>All Other</v>
      </c>
      <c r="E877" t="str" cm="1">
        <f t="array" ref="E877">INDEX('Rate Change Impact'!D:D, ROUNDUP(ROWS('Rate Change Impact'!$2:913)/36,0))</f>
        <v>CA</v>
      </c>
      <c r="F877" s="107" cm="1">
        <f t="array" ref="F877">INDEX('Rate Change Impact'!E:E, ROUNDUP(ROWS('Rate Change Impact'!$2:913)/36,0))</f>
        <v>45658</v>
      </c>
      <c r="G877" s="81" cm="1">
        <f t="array" ref="G877">INDEX('Rate Change Impact'!F:F, ROUNDUP(ROWS('Rate Change Impact'!$2:913)/36,0))</f>
        <v>58088605</v>
      </c>
      <c r="H877" s="81" cm="1">
        <f t="array" ref="H877">INDEX('Rate Change Impact'!G:G, ROUNDUP(ROWS('Rate Change Impact'!$2:913)/36,0))</f>
        <v>90037337.75</v>
      </c>
      <c r="I877" s="81" cm="1">
        <f t="array" ref="I877">INDEX('Rate Change Impact'!H:H, ROUNDUP(ROWS('Rate Change Impact'!$2:913)/36,0))</f>
        <v>31948732.75</v>
      </c>
      <c r="J877" s="95" cm="1">
        <f t="array" ref="J877">INDEX('Rate Change Impact'!I:I, ROUNDUP(ROWS('Rate Change Impact'!$2:913)/36,0))</f>
        <v>0.55000000000000004</v>
      </c>
      <c r="K877" s="93">
        <f t="shared" si="163"/>
        <v>46022</v>
      </c>
      <c r="L877" s="94">
        <f t="shared" ca="1" si="164"/>
        <v>12</v>
      </c>
      <c r="M877" s="93">
        <f t="shared" ca="1" si="165"/>
        <v>45992</v>
      </c>
      <c r="N877">
        <f t="shared" ca="1" si="159"/>
        <v>2025</v>
      </c>
      <c r="O877">
        <f t="shared" ca="1" si="168"/>
        <v>12</v>
      </c>
      <c r="P877" s="74">
        <f t="shared" si="157"/>
        <v>2662394.3958333335</v>
      </c>
      <c r="Q877" s="74">
        <f t="shared" si="158"/>
        <v>1331197.1979166667</v>
      </c>
      <c r="R877">
        <f t="shared" ca="1" si="166"/>
        <v>1</v>
      </c>
      <c r="S877">
        <f t="shared" ca="1" si="160"/>
        <v>12</v>
      </c>
      <c r="T877">
        <f t="shared" ca="1" si="167"/>
        <v>12</v>
      </c>
      <c r="U877" s="73">
        <f t="shared" ca="1" si="161"/>
        <v>2662394.3958333335</v>
      </c>
    </row>
    <row r="878" spans="1:21" x14ac:dyDescent="0.25">
      <c r="A878" s="106" t="str">
        <f t="shared" ca="1" si="162"/>
        <v>General_All Other_2026_1</v>
      </c>
      <c r="B878" cm="1">
        <f t="array" ref="B878">INDEX('Rate Change Impact'!A:A, ROUNDUP(ROWS('Rate Change Impact'!$2:914)/36,0))</f>
        <v>25</v>
      </c>
      <c r="C878" t="str" cm="1">
        <f t="array" ref="C878">INDEX('Rate Change Impact'!B:B, ROUNDUP(ROWS('Rate Change Impact'!$2:914)/36,0))</f>
        <v>General</v>
      </c>
      <c r="D878" t="str" cm="1">
        <f t="array" ref="D878">INDEX('Rate Change Impact'!C:C, ROUNDUP(ROWS('Rate Change Impact'!$2:914)/36,0))</f>
        <v>All Other</v>
      </c>
      <c r="E878" t="str" cm="1">
        <f t="array" ref="E878">INDEX('Rate Change Impact'!D:D, ROUNDUP(ROWS('Rate Change Impact'!$2:914)/36,0))</f>
        <v>CA</v>
      </c>
      <c r="F878" s="107" cm="1">
        <f t="array" ref="F878">INDEX('Rate Change Impact'!E:E, ROUNDUP(ROWS('Rate Change Impact'!$2:914)/36,0))</f>
        <v>45658</v>
      </c>
      <c r="G878" s="81" cm="1">
        <f t="array" ref="G878">INDEX('Rate Change Impact'!F:F, ROUNDUP(ROWS('Rate Change Impact'!$2:914)/36,0))</f>
        <v>58088605</v>
      </c>
      <c r="H878" s="81" cm="1">
        <f t="array" ref="H878">INDEX('Rate Change Impact'!G:G, ROUNDUP(ROWS('Rate Change Impact'!$2:914)/36,0))</f>
        <v>90037337.75</v>
      </c>
      <c r="I878" s="81" cm="1">
        <f t="array" ref="I878">INDEX('Rate Change Impact'!H:H, ROUNDUP(ROWS('Rate Change Impact'!$2:914)/36,0))</f>
        <v>31948732.75</v>
      </c>
      <c r="J878" s="95" cm="1">
        <f t="array" ref="J878">INDEX('Rate Change Impact'!I:I, ROUNDUP(ROWS('Rate Change Impact'!$2:914)/36,0))</f>
        <v>0.55000000000000004</v>
      </c>
      <c r="K878" s="93">
        <f t="shared" si="163"/>
        <v>46022</v>
      </c>
      <c r="L878" s="94">
        <f t="shared" ca="1" si="164"/>
        <v>13</v>
      </c>
      <c r="M878" s="93">
        <f t="shared" ca="1" si="165"/>
        <v>46023</v>
      </c>
      <c r="N878">
        <f t="shared" ca="1" si="159"/>
        <v>2026</v>
      </c>
      <c r="O878">
        <f t="shared" ca="1" si="168"/>
        <v>1</v>
      </c>
      <c r="P878" s="74">
        <f t="shared" si="157"/>
        <v>2662394.3958333335</v>
      </c>
      <c r="Q878" s="74">
        <f t="shared" si="158"/>
        <v>1331197.1979166667</v>
      </c>
      <c r="R878">
        <f t="shared" ca="1" si="166"/>
        <v>0</v>
      </c>
      <c r="S878">
        <f t="shared" ca="1" si="160"/>
        <v>0</v>
      </c>
      <c r="T878">
        <f t="shared" ca="1" si="167"/>
        <v>12</v>
      </c>
      <c r="U878" s="73">
        <f t="shared" ca="1" si="161"/>
        <v>0</v>
      </c>
    </row>
    <row r="879" spans="1:21" x14ac:dyDescent="0.25">
      <c r="A879" s="106" t="str">
        <f t="shared" ca="1" si="162"/>
        <v>General_All Other_2026_2</v>
      </c>
      <c r="B879" cm="1">
        <f t="array" ref="B879">INDEX('Rate Change Impact'!A:A, ROUNDUP(ROWS('Rate Change Impact'!$2:915)/36,0))</f>
        <v>25</v>
      </c>
      <c r="C879" t="str" cm="1">
        <f t="array" ref="C879">INDEX('Rate Change Impact'!B:B, ROUNDUP(ROWS('Rate Change Impact'!$2:915)/36,0))</f>
        <v>General</v>
      </c>
      <c r="D879" t="str" cm="1">
        <f t="array" ref="D879">INDEX('Rate Change Impact'!C:C, ROUNDUP(ROWS('Rate Change Impact'!$2:915)/36,0))</f>
        <v>All Other</v>
      </c>
      <c r="E879" t="str" cm="1">
        <f t="array" ref="E879">INDEX('Rate Change Impact'!D:D, ROUNDUP(ROWS('Rate Change Impact'!$2:915)/36,0))</f>
        <v>CA</v>
      </c>
      <c r="F879" s="107" cm="1">
        <f t="array" ref="F879">INDEX('Rate Change Impact'!E:E, ROUNDUP(ROWS('Rate Change Impact'!$2:915)/36,0))</f>
        <v>45658</v>
      </c>
      <c r="G879" s="81" cm="1">
        <f t="array" ref="G879">INDEX('Rate Change Impact'!F:F, ROUNDUP(ROWS('Rate Change Impact'!$2:915)/36,0))</f>
        <v>58088605</v>
      </c>
      <c r="H879" s="81" cm="1">
        <f t="array" ref="H879">INDEX('Rate Change Impact'!G:G, ROUNDUP(ROWS('Rate Change Impact'!$2:915)/36,0))</f>
        <v>90037337.75</v>
      </c>
      <c r="I879" s="81" cm="1">
        <f t="array" ref="I879">INDEX('Rate Change Impact'!H:H, ROUNDUP(ROWS('Rate Change Impact'!$2:915)/36,0))</f>
        <v>31948732.75</v>
      </c>
      <c r="J879" s="95" cm="1">
        <f t="array" ref="J879">INDEX('Rate Change Impact'!I:I, ROUNDUP(ROWS('Rate Change Impact'!$2:915)/36,0))</f>
        <v>0.55000000000000004</v>
      </c>
      <c r="K879" s="93">
        <f t="shared" si="163"/>
        <v>46022</v>
      </c>
      <c r="L879" s="94">
        <f t="shared" ca="1" si="164"/>
        <v>14</v>
      </c>
      <c r="M879" s="93">
        <f t="shared" ca="1" si="165"/>
        <v>46054</v>
      </c>
      <c r="N879">
        <f t="shared" ca="1" si="159"/>
        <v>2026</v>
      </c>
      <c r="O879">
        <f t="shared" ca="1" si="168"/>
        <v>2</v>
      </c>
      <c r="P879" s="74">
        <f t="shared" si="157"/>
        <v>2662394.3958333335</v>
      </c>
      <c r="Q879" s="74">
        <f t="shared" si="158"/>
        <v>1331197.1979166667</v>
      </c>
      <c r="R879">
        <f t="shared" ca="1" si="166"/>
        <v>0</v>
      </c>
      <c r="S879">
        <f t="shared" ca="1" si="160"/>
        <v>0</v>
      </c>
      <c r="T879">
        <f t="shared" ca="1" si="167"/>
        <v>12</v>
      </c>
      <c r="U879" s="73">
        <f t="shared" ca="1" si="161"/>
        <v>0</v>
      </c>
    </row>
    <row r="880" spans="1:21" x14ac:dyDescent="0.25">
      <c r="A880" s="106" t="str">
        <f t="shared" ca="1" si="162"/>
        <v>General_All Other_2026_3</v>
      </c>
      <c r="B880" cm="1">
        <f t="array" ref="B880">INDEX('Rate Change Impact'!A:A, ROUNDUP(ROWS('Rate Change Impact'!$2:916)/36,0))</f>
        <v>25</v>
      </c>
      <c r="C880" t="str" cm="1">
        <f t="array" ref="C880">INDEX('Rate Change Impact'!B:B, ROUNDUP(ROWS('Rate Change Impact'!$2:916)/36,0))</f>
        <v>General</v>
      </c>
      <c r="D880" t="str" cm="1">
        <f t="array" ref="D880">INDEX('Rate Change Impact'!C:C, ROUNDUP(ROWS('Rate Change Impact'!$2:916)/36,0))</f>
        <v>All Other</v>
      </c>
      <c r="E880" t="str" cm="1">
        <f t="array" ref="E880">INDEX('Rate Change Impact'!D:D, ROUNDUP(ROWS('Rate Change Impact'!$2:916)/36,0))</f>
        <v>CA</v>
      </c>
      <c r="F880" s="107" cm="1">
        <f t="array" ref="F880">INDEX('Rate Change Impact'!E:E, ROUNDUP(ROWS('Rate Change Impact'!$2:916)/36,0))</f>
        <v>45658</v>
      </c>
      <c r="G880" s="81" cm="1">
        <f t="array" ref="G880">INDEX('Rate Change Impact'!F:F, ROUNDUP(ROWS('Rate Change Impact'!$2:916)/36,0))</f>
        <v>58088605</v>
      </c>
      <c r="H880" s="81" cm="1">
        <f t="array" ref="H880">INDEX('Rate Change Impact'!G:G, ROUNDUP(ROWS('Rate Change Impact'!$2:916)/36,0))</f>
        <v>90037337.75</v>
      </c>
      <c r="I880" s="81" cm="1">
        <f t="array" ref="I880">INDEX('Rate Change Impact'!H:H, ROUNDUP(ROWS('Rate Change Impact'!$2:916)/36,0))</f>
        <v>31948732.75</v>
      </c>
      <c r="J880" s="95" cm="1">
        <f t="array" ref="J880">INDEX('Rate Change Impact'!I:I, ROUNDUP(ROWS('Rate Change Impact'!$2:916)/36,0))</f>
        <v>0.55000000000000004</v>
      </c>
      <c r="K880" s="93">
        <f t="shared" si="163"/>
        <v>46022</v>
      </c>
      <c r="L880" s="94">
        <f t="shared" ca="1" si="164"/>
        <v>15</v>
      </c>
      <c r="M880" s="93">
        <f t="shared" ca="1" si="165"/>
        <v>46082</v>
      </c>
      <c r="N880">
        <f t="shared" ca="1" si="159"/>
        <v>2026</v>
      </c>
      <c r="O880">
        <f t="shared" ca="1" si="168"/>
        <v>3</v>
      </c>
      <c r="P880" s="74">
        <f t="shared" si="157"/>
        <v>2662394.3958333335</v>
      </c>
      <c r="Q880" s="74">
        <f t="shared" si="158"/>
        <v>1331197.1979166667</v>
      </c>
      <c r="R880">
        <f t="shared" ca="1" si="166"/>
        <v>0</v>
      </c>
      <c r="S880">
        <f t="shared" ca="1" si="160"/>
        <v>0</v>
      </c>
      <c r="T880">
        <f t="shared" ca="1" si="167"/>
        <v>12</v>
      </c>
      <c r="U880" s="73">
        <f t="shared" ca="1" si="161"/>
        <v>0</v>
      </c>
    </row>
    <row r="881" spans="1:21" x14ac:dyDescent="0.25">
      <c r="A881" s="106" t="str">
        <f t="shared" ca="1" si="162"/>
        <v>General_All Other_2026_4</v>
      </c>
      <c r="B881" cm="1">
        <f t="array" ref="B881">INDEX('Rate Change Impact'!A:A, ROUNDUP(ROWS('Rate Change Impact'!$2:917)/36,0))</f>
        <v>25</v>
      </c>
      <c r="C881" t="str" cm="1">
        <f t="array" ref="C881">INDEX('Rate Change Impact'!B:B, ROUNDUP(ROWS('Rate Change Impact'!$2:917)/36,0))</f>
        <v>General</v>
      </c>
      <c r="D881" t="str" cm="1">
        <f t="array" ref="D881">INDEX('Rate Change Impact'!C:C, ROUNDUP(ROWS('Rate Change Impact'!$2:917)/36,0))</f>
        <v>All Other</v>
      </c>
      <c r="E881" t="str" cm="1">
        <f t="array" ref="E881">INDEX('Rate Change Impact'!D:D, ROUNDUP(ROWS('Rate Change Impact'!$2:917)/36,0))</f>
        <v>CA</v>
      </c>
      <c r="F881" s="107" cm="1">
        <f t="array" ref="F881">INDEX('Rate Change Impact'!E:E, ROUNDUP(ROWS('Rate Change Impact'!$2:917)/36,0))</f>
        <v>45658</v>
      </c>
      <c r="G881" s="81" cm="1">
        <f t="array" ref="G881">INDEX('Rate Change Impact'!F:F, ROUNDUP(ROWS('Rate Change Impact'!$2:917)/36,0))</f>
        <v>58088605</v>
      </c>
      <c r="H881" s="81" cm="1">
        <f t="array" ref="H881">INDEX('Rate Change Impact'!G:G, ROUNDUP(ROWS('Rate Change Impact'!$2:917)/36,0))</f>
        <v>90037337.75</v>
      </c>
      <c r="I881" s="81" cm="1">
        <f t="array" ref="I881">INDEX('Rate Change Impact'!H:H, ROUNDUP(ROWS('Rate Change Impact'!$2:917)/36,0))</f>
        <v>31948732.75</v>
      </c>
      <c r="J881" s="95" cm="1">
        <f t="array" ref="J881">INDEX('Rate Change Impact'!I:I, ROUNDUP(ROWS('Rate Change Impact'!$2:917)/36,0))</f>
        <v>0.55000000000000004</v>
      </c>
      <c r="K881" s="93">
        <f t="shared" si="163"/>
        <v>46022</v>
      </c>
      <c r="L881" s="94">
        <f t="shared" ca="1" si="164"/>
        <v>16</v>
      </c>
      <c r="M881" s="93">
        <f t="shared" ca="1" si="165"/>
        <v>46113</v>
      </c>
      <c r="N881">
        <f t="shared" ca="1" si="159"/>
        <v>2026</v>
      </c>
      <c r="O881">
        <f t="shared" ca="1" si="168"/>
        <v>4</v>
      </c>
      <c r="P881" s="74">
        <f t="shared" si="157"/>
        <v>2662394.3958333335</v>
      </c>
      <c r="Q881" s="74">
        <f t="shared" si="158"/>
        <v>1331197.1979166667</v>
      </c>
      <c r="R881">
        <f t="shared" ca="1" si="166"/>
        <v>0</v>
      </c>
      <c r="S881">
        <f t="shared" ca="1" si="160"/>
        <v>0</v>
      </c>
      <c r="T881">
        <f t="shared" ca="1" si="167"/>
        <v>12</v>
      </c>
      <c r="U881" s="73">
        <f t="shared" ca="1" si="161"/>
        <v>0</v>
      </c>
    </row>
    <row r="882" spans="1:21" x14ac:dyDescent="0.25">
      <c r="A882" s="106" t="str">
        <f t="shared" ca="1" si="162"/>
        <v>General_All Other_2026_5</v>
      </c>
      <c r="B882" cm="1">
        <f t="array" ref="B882">INDEX('Rate Change Impact'!A:A, ROUNDUP(ROWS('Rate Change Impact'!$2:918)/36,0))</f>
        <v>25</v>
      </c>
      <c r="C882" t="str" cm="1">
        <f t="array" ref="C882">INDEX('Rate Change Impact'!B:B, ROUNDUP(ROWS('Rate Change Impact'!$2:918)/36,0))</f>
        <v>General</v>
      </c>
      <c r="D882" t="str" cm="1">
        <f t="array" ref="D882">INDEX('Rate Change Impact'!C:C, ROUNDUP(ROWS('Rate Change Impact'!$2:918)/36,0))</f>
        <v>All Other</v>
      </c>
      <c r="E882" t="str" cm="1">
        <f t="array" ref="E882">INDEX('Rate Change Impact'!D:D, ROUNDUP(ROWS('Rate Change Impact'!$2:918)/36,0))</f>
        <v>CA</v>
      </c>
      <c r="F882" s="107" cm="1">
        <f t="array" ref="F882">INDEX('Rate Change Impact'!E:E, ROUNDUP(ROWS('Rate Change Impact'!$2:918)/36,0))</f>
        <v>45658</v>
      </c>
      <c r="G882" s="81" cm="1">
        <f t="array" ref="G882">INDEX('Rate Change Impact'!F:F, ROUNDUP(ROWS('Rate Change Impact'!$2:918)/36,0))</f>
        <v>58088605</v>
      </c>
      <c r="H882" s="81" cm="1">
        <f t="array" ref="H882">INDEX('Rate Change Impact'!G:G, ROUNDUP(ROWS('Rate Change Impact'!$2:918)/36,0))</f>
        <v>90037337.75</v>
      </c>
      <c r="I882" s="81" cm="1">
        <f t="array" ref="I882">INDEX('Rate Change Impact'!H:H, ROUNDUP(ROWS('Rate Change Impact'!$2:918)/36,0))</f>
        <v>31948732.75</v>
      </c>
      <c r="J882" s="95" cm="1">
        <f t="array" ref="J882">INDEX('Rate Change Impact'!I:I, ROUNDUP(ROWS('Rate Change Impact'!$2:918)/36,0))</f>
        <v>0.55000000000000004</v>
      </c>
      <c r="K882" s="93">
        <f t="shared" si="163"/>
        <v>46022</v>
      </c>
      <c r="L882" s="94">
        <f t="shared" ca="1" si="164"/>
        <v>17</v>
      </c>
      <c r="M882" s="93">
        <f t="shared" ca="1" si="165"/>
        <v>46143</v>
      </c>
      <c r="N882">
        <f t="shared" ca="1" si="159"/>
        <v>2026</v>
      </c>
      <c r="O882">
        <f t="shared" ca="1" si="168"/>
        <v>5</v>
      </c>
      <c r="P882" s="74">
        <f t="shared" si="157"/>
        <v>2662394.3958333335</v>
      </c>
      <c r="Q882" s="74">
        <f t="shared" si="158"/>
        <v>1331197.1979166667</v>
      </c>
      <c r="R882">
        <f t="shared" ca="1" si="166"/>
        <v>0</v>
      </c>
      <c r="S882">
        <f t="shared" ca="1" si="160"/>
        <v>0</v>
      </c>
      <c r="T882">
        <f t="shared" ca="1" si="167"/>
        <v>12</v>
      </c>
      <c r="U882" s="73">
        <f t="shared" ca="1" si="161"/>
        <v>0</v>
      </c>
    </row>
    <row r="883" spans="1:21" x14ac:dyDescent="0.25">
      <c r="A883" s="106" t="str">
        <f t="shared" ca="1" si="162"/>
        <v>General_All Other_2026_6</v>
      </c>
      <c r="B883" cm="1">
        <f t="array" ref="B883">INDEX('Rate Change Impact'!A:A, ROUNDUP(ROWS('Rate Change Impact'!$2:919)/36,0))</f>
        <v>25</v>
      </c>
      <c r="C883" t="str" cm="1">
        <f t="array" ref="C883">INDEX('Rate Change Impact'!B:B, ROUNDUP(ROWS('Rate Change Impact'!$2:919)/36,0))</f>
        <v>General</v>
      </c>
      <c r="D883" t="str" cm="1">
        <f t="array" ref="D883">INDEX('Rate Change Impact'!C:C, ROUNDUP(ROWS('Rate Change Impact'!$2:919)/36,0))</f>
        <v>All Other</v>
      </c>
      <c r="E883" t="str" cm="1">
        <f t="array" ref="E883">INDEX('Rate Change Impact'!D:D, ROUNDUP(ROWS('Rate Change Impact'!$2:919)/36,0))</f>
        <v>CA</v>
      </c>
      <c r="F883" s="107" cm="1">
        <f t="array" ref="F883">INDEX('Rate Change Impact'!E:E, ROUNDUP(ROWS('Rate Change Impact'!$2:919)/36,0))</f>
        <v>45658</v>
      </c>
      <c r="G883" s="81" cm="1">
        <f t="array" ref="G883">INDEX('Rate Change Impact'!F:F, ROUNDUP(ROWS('Rate Change Impact'!$2:919)/36,0))</f>
        <v>58088605</v>
      </c>
      <c r="H883" s="81" cm="1">
        <f t="array" ref="H883">INDEX('Rate Change Impact'!G:G, ROUNDUP(ROWS('Rate Change Impact'!$2:919)/36,0))</f>
        <v>90037337.75</v>
      </c>
      <c r="I883" s="81" cm="1">
        <f t="array" ref="I883">INDEX('Rate Change Impact'!H:H, ROUNDUP(ROWS('Rate Change Impact'!$2:919)/36,0))</f>
        <v>31948732.75</v>
      </c>
      <c r="J883" s="95" cm="1">
        <f t="array" ref="J883">INDEX('Rate Change Impact'!I:I, ROUNDUP(ROWS('Rate Change Impact'!$2:919)/36,0))</f>
        <v>0.55000000000000004</v>
      </c>
      <c r="K883" s="93">
        <f t="shared" si="163"/>
        <v>46022</v>
      </c>
      <c r="L883" s="94">
        <f t="shared" ca="1" si="164"/>
        <v>18</v>
      </c>
      <c r="M883" s="93">
        <f t="shared" ca="1" si="165"/>
        <v>46174</v>
      </c>
      <c r="N883">
        <f t="shared" ca="1" si="159"/>
        <v>2026</v>
      </c>
      <c r="O883">
        <f t="shared" ca="1" si="168"/>
        <v>6</v>
      </c>
      <c r="P883" s="74">
        <f t="shared" si="157"/>
        <v>2662394.3958333335</v>
      </c>
      <c r="Q883" s="74">
        <f t="shared" si="158"/>
        <v>1331197.1979166667</v>
      </c>
      <c r="R883">
        <f t="shared" ca="1" si="166"/>
        <v>0</v>
      </c>
      <c r="S883">
        <f t="shared" ca="1" si="160"/>
        <v>0</v>
      </c>
      <c r="T883">
        <f t="shared" ca="1" si="167"/>
        <v>12</v>
      </c>
      <c r="U883" s="73">
        <f t="shared" ca="1" si="161"/>
        <v>0</v>
      </c>
    </row>
    <row r="884" spans="1:21" x14ac:dyDescent="0.25">
      <c r="A884" s="106" t="str">
        <f t="shared" ca="1" si="162"/>
        <v>General_All Other_2026_7</v>
      </c>
      <c r="B884" cm="1">
        <f t="array" ref="B884">INDEX('Rate Change Impact'!A:A, ROUNDUP(ROWS('Rate Change Impact'!$2:920)/36,0))</f>
        <v>25</v>
      </c>
      <c r="C884" t="str" cm="1">
        <f t="array" ref="C884">INDEX('Rate Change Impact'!B:B, ROUNDUP(ROWS('Rate Change Impact'!$2:920)/36,0))</f>
        <v>General</v>
      </c>
      <c r="D884" t="str" cm="1">
        <f t="array" ref="D884">INDEX('Rate Change Impact'!C:C, ROUNDUP(ROWS('Rate Change Impact'!$2:920)/36,0))</f>
        <v>All Other</v>
      </c>
      <c r="E884" t="str" cm="1">
        <f t="array" ref="E884">INDEX('Rate Change Impact'!D:D, ROUNDUP(ROWS('Rate Change Impact'!$2:920)/36,0))</f>
        <v>CA</v>
      </c>
      <c r="F884" s="107" cm="1">
        <f t="array" ref="F884">INDEX('Rate Change Impact'!E:E, ROUNDUP(ROWS('Rate Change Impact'!$2:920)/36,0))</f>
        <v>45658</v>
      </c>
      <c r="G884" s="81" cm="1">
        <f t="array" ref="G884">INDEX('Rate Change Impact'!F:F, ROUNDUP(ROWS('Rate Change Impact'!$2:920)/36,0))</f>
        <v>58088605</v>
      </c>
      <c r="H884" s="81" cm="1">
        <f t="array" ref="H884">INDEX('Rate Change Impact'!G:G, ROUNDUP(ROWS('Rate Change Impact'!$2:920)/36,0))</f>
        <v>90037337.75</v>
      </c>
      <c r="I884" s="81" cm="1">
        <f t="array" ref="I884">INDEX('Rate Change Impact'!H:H, ROUNDUP(ROWS('Rate Change Impact'!$2:920)/36,0))</f>
        <v>31948732.75</v>
      </c>
      <c r="J884" s="95" cm="1">
        <f t="array" ref="J884">INDEX('Rate Change Impact'!I:I, ROUNDUP(ROWS('Rate Change Impact'!$2:920)/36,0))</f>
        <v>0.55000000000000004</v>
      </c>
      <c r="K884" s="93">
        <f t="shared" si="163"/>
        <v>46022</v>
      </c>
      <c r="L884" s="94">
        <f t="shared" ca="1" si="164"/>
        <v>19</v>
      </c>
      <c r="M884" s="93">
        <f t="shared" ca="1" si="165"/>
        <v>46204</v>
      </c>
      <c r="N884">
        <f t="shared" ca="1" si="159"/>
        <v>2026</v>
      </c>
      <c r="O884">
        <f t="shared" ca="1" si="168"/>
        <v>7</v>
      </c>
      <c r="P884" s="74">
        <f t="shared" si="157"/>
        <v>2662394.3958333335</v>
      </c>
      <c r="Q884" s="74">
        <f t="shared" si="158"/>
        <v>1331197.1979166667</v>
      </c>
      <c r="R884">
        <f t="shared" ca="1" si="166"/>
        <v>0</v>
      </c>
      <c r="S884">
        <f t="shared" ca="1" si="160"/>
        <v>0</v>
      </c>
      <c r="T884">
        <f t="shared" ca="1" si="167"/>
        <v>12</v>
      </c>
      <c r="U884" s="73">
        <f t="shared" ca="1" si="161"/>
        <v>0</v>
      </c>
    </row>
    <row r="885" spans="1:21" x14ac:dyDescent="0.25">
      <c r="A885" s="106" t="str">
        <f t="shared" ca="1" si="162"/>
        <v>General_All Other_2026_8</v>
      </c>
      <c r="B885" cm="1">
        <f t="array" ref="B885">INDEX('Rate Change Impact'!A:A, ROUNDUP(ROWS('Rate Change Impact'!$2:921)/36,0))</f>
        <v>25</v>
      </c>
      <c r="C885" t="str" cm="1">
        <f t="array" ref="C885">INDEX('Rate Change Impact'!B:B, ROUNDUP(ROWS('Rate Change Impact'!$2:921)/36,0))</f>
        <v>General</v>
      </c>
      <c r="D885" t="str" cm="1">
        <f t="array" ref="D885">INDEX('Rate Change Impact'!C:C, ROUNDUP(ROWS('Rate Change Impact'!$2:921)/36,0))</f>
        <v>All Other</v>
      </c>
      <c r="E885" t="str" cm="1">
        <f t="array" ref="E885">INDEX('Rate Change Impact'!D:D, ROUNDUP(ROWS('Rate Change Impact'!$2:921)/36,0))</f>
        <v>CA</v>
      </c>
      <c r="F885" s="107" cm="1">
        <f t="array" ref="F885">INDEX('Rate Change Impact'!E:E, ROUNDUP(ROWS('Rate Change Impact'!$2:921)/36,0))</f>
        <v>45658</v>
      </c>
      <c r="G885" s="81" cm="1">
        <f t="array" ref="G885">INDEX('Rate Change Impact'!F:F, ROUNDUP(ROWS('Rate Change Impact'!$2:921)/36,0))</f>
        <v>58088605</v>
      </c>
      <c r="H885" s="81" cm="1">
        <f t="array" ref="H885">INDEX('Rate Change Impact'!G:G, ROUNDUP(ROWS('Rate Change Impact'!$2:921)/36,0))</f>
        <v>90037337.75</v>
      </c>
      <c r="I885" s="81" cm="1">
        <f t="array" ref="I885">INDEX('Rate Change Impact'!H:H, ROUNDUP(ROWS('Rate Change Impact'!$2:921)/36,0))</f>
        <v>31948732.75</v>
      </c>
      <c r="J885" s="95" cm="1">
        <f t="array" ref="J885">INDEX('Rate Change Impact'!I:I, ROUNDUP(ROWS('Rate Change Impact'!$2:921)/36,0))</f>
        <v>0.55000000000000004</v>
      </c>
      <c r="K885" s="93">
        <f t="shared" si="163"/>
        <v>46022</v>
      </c>
      <c r="L885" s="94">
        <f t="shared" ca="1" si="164"/>
        <v>20</v>
      </c>
      <c r="M885" s="93">
        <f t="shared" ca="1" si="165"/>
        <v>46235</v>
      </c>
      <c r="N885">
        <f t="shared" ca="1" si="159"/>
        <v>2026</v>
      </c>
      <c r="O885">
        <f t="shared" ca="1" si="168"/>
        <v>8</v>
      </c>
      <c r="P885" s="74">
        <f t="shared" si="157"/>
        <v>2662394.3958333335</v>
      </c>
      <c r="Q885" s="74">
        <f t="shared" si="158"/>
        <v>1331197.1979166667</v>
      </c>
      <c r="R885">
        <f t="shared" ca="1" si="166"/>
        <v>0</v>
      </c>
      <c r="S885">
        <f t="shared" ca="1" si="160"/>
        <v>0</v>
      </c>
      <c r="T885">
        <f t="shared" ca="1" si="167"/>
        <v>12</v>
      </c>
      <c r="U885" s="73">
        <f t="shared" ca="1" si="161"/>
        <v>0</v>
      </c>
    </row>
    <row r="886" spans="1:21" x14ac:dyDescent="0.25">
      <c r="A886" s="106" t="str">
        <f t="shared" ca="1" si="162"/>
        <v>General_All Other_2026_9</v>
      </c>
      <c r="B886" cm="1">
        <f t="array" ref="B886">INDEX('Rate Change Impact'!A:A, ROUNDUP(ROWS('Rate Change Impact'!$2:922)/36,0))</f>
        <v>25</v>
      </c>
      <c r="C886" t="str" cm="1">
        <f t="array" ref="C886">INDEX('Rate Change Impact'!B:B, ROUNDUP(ROWS('Rate Change Impact'!$2:922)/36,0))</f>
        <v>General</v>
      </c>
      <c r="D886" t="str" cm="1">
        <f t="array" ref="D886">INDEX('Rate Change Impact'!C:C, ROUNDUP(ROWS('Rate Change Impact'!$2:922)/36,0))</f>
        <v>All Other</v>
      </c>
      <c r="E886" t="str" cm="1">
        <f t="array" ref="E886">INDEX('Rate Change Impact'!D:D, ROUNDUP(ROWS('Rate Change Impact'!$2:922)/36,0))</f>
        <v>CA</v>
      </c>
      <c r="F886" s="107" cm="1">
        <f t="array" ref="F886">INDEX('Rate Change Impact'!E:E, ROUNDUP(ROWS('Rate Change Impact'!$2:922)/36,0))</f>
        <v>45658</v>
      </c>
      <c r="G886" s="81" cm="1">
        <f t="array" ref="G886">INDEX('Rate Change Impact'!F:F, ROUNDUP(ROWS('Rate Change Impact'!$2:922)/36,0))</f>
        <v>58088605</v>
      </c>
      <c r="H886" s="81" cm="1">
        <f t="array" ref="H886">INDEX('Rate Change Impact'!G:G, ROUNDUP(ROWS('Rate Change Impact'!$2:922)/36,0))</f>
        <v>90037337.75</v>
      </c>
      <c r="I886" s="81" cm="1">
        <f t="array" ref="I886">INDEX('Rate Change Impact'!H:H, ROUNDUP(ROWS('Rate Change Impact'!$2:922)/36,0))</f>
        <v>31948732.75</v>
      </c>
      <c r="J886" s="95" cm="1">
        <f t="array" ref="J886">INDEX('Rate Change Impact'!I:I, ROUNDUP(ROWS('Rate Change Impact'!$2:922)/36,0))</f>
        <v>0.55000000000000004</v>
      </c>
      <c r="K886" s="93">
        <f t="shared" si="163"/>
        <v>46022</v>
      </c>
      <c r="L886" s="94">
        <f t="shared" ca="1" si="164"/>
        <v>21</v>
      </c>
      <c r="M886" s="93">
        <f t="shared" ca="1" si="165"/>
        <v>46266</v>
      </c>
      <c r="N886">
        <f t="shared" ca="1" si="159"/>
        <v>2026</v>
      </c>
      <c r="O886">
        <f t="shared" ca="1" si="168"/>
        <v>9</v>
      </c>
      <c r="P886" s="74">
        <f t="shared" si="157"/>
        <v>2662394.3958333335</v>
      </c>
      <c r="Q886" s="74">
        <f t="shared" si="158"/>
        <v>1331197.1979166667</v>
      </c>
      <c r="R886">
        <f t="shared" ca="1" si="166"/>
        <v>0</v>
      </c>
      <c r="S886">
        <f t="shared" ca="1" si="160"/>
        <v>0</v>
      </c>
      <c r="T886">
        <f t="shared" ca="1" si="167"/>
        <v>12</v>
      </c>
      <c r="U886" s="73">
        <f t="shared" ca="1" si="161"/>
        <v>0</v>
      </c>
    </row>
    <row r="887" spans="1:21" x14ac:dyDescent="0.25">
      <c r="A887" s="106" t="str">
        <f t="shared" ca="1" si="162"/>
        <v>General_All Other_2026_10</v>
      </c>
      <c r="B887" cm="1">
        <f t="array" ref="B887">INDEX('Rate Change Impact'!A:A, ROUNDUP(ROWS('Rate Change Impact'!$2:923)/36,0))</f>
        <v>25</v>
      </c>
      <c r="C887" t="str" cm="1">
        <f t="array" ref="C887">INDEX('Rate Change Impact'!B:B, ROUNDUP(ROWS('Rate Change Impact'!$2:923)/36,0))</f>
        <v>General</v>
      </c>
      <c r="D887" t="str" cm="1">
        <f t="array" ref="D887">INDEX('Rate Change Impact'!C:C, ROUNDUP(ROWS('Rate Change Impact'!$2:923)/36,0))</f>
        <v>All Other</v>
      </c>
      <c r="E887" t="str" cm="1">
        <f t="array" ref="E887">INDEX('Rate Change Impact'!D:D, ROUNDUP(ROWS('Rate Change Impact'!$2:923)/36,0))</f>
        <v>CA</v>
      </c>
      <c r="F887" s="107" cm="1">
        <f t="array" ref="F887">INDEX('Rate Change Impact'!E:E, ROUNDUP(ROWS('Rate Change Impact'!$2:923)/36,0))</f>
        <v>45658</v>
      </c>
      <c r="G887" s="81" cm="1">
        <f t="array" ref="G887">INDEX('Rate Change Impact'!F:F, ROUNDUP(ROWS('Rate Change Impact'!$2:923)/36,0))</f>
        <v>58088605</v>
      </c>
      <c r="H887" s="81" cm="1">
        <f t="array" ref="H887">INDEX('Rate Change Impact'!G:G, ROUNDUP(ROWS('Rate Change Impact'!$2:923)/36,0))</f>
        <v>90037337.75</v>
      </c>
      <c r="I887" s="81" cm="1">
        <f t="array" ref="I887">INDEX('Rate Change Impact'!H:H, ROUNDUP(ROWS('Rate Change Impact'!$2:923)/36,0))</f>
        <v>31948732.75</v>
      </c>
      <c r="J887" s="95" cm="1">
        <f t="array" ref="J887">INDEX('Rate Change Impact'!I:I, ROUNDUP(ROWS('Rate Change Impact'!$2:923)/36,0))</f>
        <v>0.55000000000000004</v>
      </c>
      <c r="K887" s="93">
        <f t="shared" si="163"/>
        <v>46022</v>
      </c>
      <c r="L887" s="94">
        <f t="shared" ca="1" si="164"/>
        <v>22</v>
      </c>
      <c r="M887" s="93">
        <f t="shared" ca="1" si="165"/>
        <v>46296</v>
      </c>
      <c r="N887">
        <f t="shared" ca="1" si="159"/>
        <v>2026</v>
      </c>
      <c r="O887">
        <f t="shared" ca="1" si="168"/>
        <v>10</v>
      </c>
      <c r="P887" s="74">
        <f t="shared" si="157"/>
        <v>2662394.3958333335</v>
      </c>
      <c r="Q887" s="74">
        <f t="shared" si="158"/>
        <v>1331197.1979166667</v>
      </c>
      <c r="R887">
        <f t="shared" ca="1" si="166"/>
        <v>0</v>
      </c>
      <c r="S887">
        <f t="shared" ca="1" si="160"/>
        <v>0</v>
      </c>
      <c r="T887">
        <f t="shared" ca="1" si="167"/>
        <v>12</v>
      </c>
      <c r="U887" s="73">
        <f t="shared" ca="1" si="161"/>
        <v>0</v>
      </c>
    </row>
    <row r="888" spans="1:21" x14ac:dyDescent="0.25">
      <c r="A888" s="106" t="str">
        <f t="shared" ca="1" si="162"/>
        <v>General_All Other_2026_11</v>
      </c>
      <c r="B888" cm="1">
        <f t="array" ref="B888">INDEX('Rate Change Impact'!A:A, ROUNDUP(ROWS('Rate Change Impact'!$2:924)/36,0))</f>
        <v>25</v>
      </c>
      <c r="C888" t="str" cm="1">
        <f t="array" ref="C888">INDEX('Rate Change Impact'!B:B, ROUNDUP(ROWS('Rate Change Impact'!$2:924)/36,0))</f>
        <v>General</v>
      </c>
      <c r="D888" t="str" cm="1">
        <f t="array" ref="D888">INDEX('Rate Change Impact'!C:C, ROUNDUP(ROWS('Rate Change Impact'!$2:924)/36,0))</f>
        <v>All Other</v>
      </c>
      <c r="E888" t="str" cm="1">
        <f t="array" ref="E888">INDEX('Rate Change Impact'!D:D, ROUNDUP(ROWS('Rate Change Impact'!$2:924)/36,0))</f>
        <v>CA</v>
      </c>
      <c r="F888" s="107" cm="1">
        <f t="array" ref="F888">INDEX('Rate Change Impact'!E:E, ROUNDUP(ROWS('Rate Change Impact'!$2:924)/36,0))</f>
        <v>45658</v>
      </c>
      <c r="G888" s="81" cm="1">
        <f t="array" ref="G888">INDEX('Rate Change Impact'!F:F, ROUNDUP(ROWS('Rate Change Impact'!$2:924)/36,0))</f>
        <v>58088605</v>
      </c>
      <c r="H888" s="81" cm="1">
        <f t="array" ref="H888">INDEX('Rate Change Impact'!G:G, ROUNDUP(ROWS('Rate Change Impact'!$2:924)/36,0))</f>
        <v>90037337.75</v>
      </c>
      <c r="I888" s="81" cm="1">
        <f t="array" ref="I888">INDEX('Rate Change Impact'!H:H, ROUNDUP(ROWS('Rate Change Impact'!$2:924)/36,0))</f>
        <v>31948732.75</v>
      </c>
      <c r="J888" s="95" cm="1">
        <f t="array" ref="J888">INDEX('Rate Change Impact'!I:I, ROUNDUP(ROWS('Rate Change Impact'!$2:924)/36,0))</f>
        <v>0.55000000000000004</v>
      </c>
      <c r="K888" s="93">
        <f t="shared" si="163"/>
        <v>46022</v>
      </c>
      <c r="L888" s="94">
        <f t="shared" ca="1" si="164"/>
        <v>23</v>
      </c>
      <c r="M888" s="93">
        <f t="shared" ca="1" si="165"/>
        <v>46327</v>
      </c>
      <c r="N888">
        <f t="shared" ca="1" si="159"/>
        <v>2026</v>
      </c>
      <c r="O888">
        <f t="shared" ca="1" si="168"/>
        <v>11</v>
      </c>
      <c r="P888" s="74">
        <f t="shared" si="157"/>
        <v>2662394.3958333335</v>
      </c>
      <c r="Q888" s="74">
        <f t="shared" si="158"/>
        <v>1331197.1979166667</v>
      </c>
      <c r="R888">
        <f t="shared" ca="1" si="166"/>
        <v>0</v>
      </c>
      <c r="S888">
        <f t="shared" ca="1" si="160"/>
        <v>0</v>
      </c>
      <c r="T888">
        <f t="shared" ca="1" si="167"/>
        <v>12</v>
      </c>
      <c r="U888" s="73">
        <f t="shared" ca="1" si="161"/>
        <v>0</v>
      </c>
    </row>
    <row r="889" spans="1:21" x14ac:dyDescent="0.25">
      <c r="A889" s="106" t="str">
        <f t="shared" ca="1" si="162"/>
        <v>General_All Other_2026_12</v>
      </c>
      <c r="B889" cm="1">
        <f t="array" ref="B889">INDEX('Rate Change Impact'!A:A, ROUNDUP(ROWS('Rate Change Impact'!$2:925)/36,0))</f>
        <v>25</v>
      </c>
      <c r="C889" t="str" cm="1">
        <f t="array" ref="C889">INDEX('Rate Change Impact'!B:B, ROUNDUP(ROWS('Rate Change Impact'!$2:925)/36,0))</f>
        <v>General</v>
      </c>
      <c r="D889" t="str" cm="1">
        <f t="array" ref="D889">INDEX('Rate Change Impact'!C:C, ROUNDUP(ROWS('Rate Change Impact'!$2:925)/36,0))</f>
        <v>All Other</v>
      </c>
      <c r="E889" t="str" cm="1">
        <f t="array" ref="E889">INDEX('Rate Change Impact'!D:D, ROUNDUP(ROWS('Rate Change Impact'!$2:925)/36,0))</f>
        <v>CA</v>
      </c>
      <c r="F889" s="107" cm="1">
        <f t="array" ref="F889">INDEX('Rate Change Impact'!E:E, ROUNDUP(ROWS('Rate Change Impact'!$2:925)/36,0))</f>
        <v>45658</v>
      </c>
      <c r="G889" s="81" cm="1">
        <f t="array" ref="G889">INDEX('Rate Change Impact'!F:F, ROUNDUP(ROWS('Rate Change Impact'!$2:925)/36,0))</f>
        <v>58088605</v>
      </c>
      <c r="H889" s="81" cm="1">
        <f t="array" ref="H889">INDEX('Rate Change Impact'!G:G, ROUNDUP(ROWS('Rate Change Impact'!$2:925)/36,0))</f>
        <v>90037337.75</v>
      </c>
      <c r="I889" s="81" cm="1">
        <f t="array" ref="I889">INDEX('Rate Change Impact'!H:H, ROUNDUP(ROWS('Rate Change Impact'!$2:925)/36,0))</f>
        <v>31948732.75</v>
      </c>
      <c r="J889" s="95" cm="1">
        <f t="array" ref="J889">INDEX('Rate Change Impact'!I:I, ROUNDUP(ROWS('Rate Change Impact'!$2:925)/36,0))</f>
        <v>0.55000000000000004</v>
      </c>
      <c r="K889" s="93">
        <f t="shared" si="163"/>
        <v>46022</v>
      </c>
      <c r="L889" s="94">
        <f t="shared" ca="1" si="164"/>
        <v>24</v>
      </c>
      <c r="M889" s="93">
        <f t="shared" ca="1" si="165"/>
        <v>46357</v>
      </c>
      <c r="N889">
        <f t="shared" ca="1" si="159"/>
        <v>2026</v>
      </c>
      <c r="O889">
        <f t="shared" ca="1" si="168"/>
        <v>12</v>
      </c>
      <c r="P889" s="74">
        <f t="shared" ref="P889:P901" si="169">I889/12</f>
        <v>2662394.3958333335</v>
      </c>
      <c r="Q889" s="74">
        <f t="shared" ref="Q889:Q901" si="170">I889/24</f>
        <v>1331197.1979166667</v>
      </c>
      <c r="R889">
        <f t="shared" ca="1" si="166"/>
        <v>0</v>
      </c>
      <c r="S889">
        <f t="shared" ca="1" si="160"/>
        <v>0</v>
      </c>
      <c r="T889">
        <f t="shared" ca="1" si="167"/>
        <v>12</v>
      </c>
      <c r="U889" s="73">
        <f t="shared" ca="1" si="161"/>
        <v>0</v>
      </c>
    </row>
    <row r="890" spans="1:21" x14ac:dyDescent="0.25">
      <c r="A890" s="106" t="str">
        <f t="shared" ca="1" si="162"/>
        <v>General_All Other_2027_1</v>
      </c>
      <c r="B890" cm="1">
        <f t="array" ref="B890">INDEX('Rate Change Impact'!A:A, ROUNDUP(ROWS('Rate Change Impact'!$2:926)/36,0))</f>
        <v>25</v>
      </c>
      <c r="C890" t="str" cm="1">
        <f t="array" ref="C890">INDEX('Rate Change Impact'!B:B, ROUNDUP(ROWS('Rate Change Impact'!$2:926)/36,0))</f>
        <v>General</v>
      </c>
      <c r="D890" t="str" cm="1">
        <f t="array" ref="D890">INDEX('Rate Change Impact'!C:C, ROUNDUP(ROWS('Rate Change Impact'!$2:926)/36,0))</f>
        <v>All Other</v>
      </c>
      <c r="E890" t="str" cm="1">
        <f t="array" ref="E890">INDEX('Rate Change Impact'!D:D, ROUNDUP(ROWS('Rate Change Impact'!$2:926)/36,0))</f>
        <v>CA</v>
      </c>
      <c r="F890" s="107" cm="1">
        <f t="array" ref="F890">INDEX('Rate Change Impact'!E:E, ROUNDUP(ROWS('Rate Change Impact'!$2:926)/36,0))</f>
        <v>45658</v>
      </c>
      <c r="G890" s="81" cm="1">
        <f t="array" ref="G890">INDEX('Rate Change Impact'!F:F, ROUNDUP(ROWS('Rate Change Impact'!$2:926)/36,0))</f>
        <v>58088605</v>
      </c>
      <c r="H890" s="81" cm="1">
        <f t="array" ref="H890">INDEX('Rate Change Impact'!G:G, ROUNDUP(ROWS('Rate Change Impact'!$2:926)/36,0))</f>
        <v>90037337.75</v>
      </c>
      <c r="I890" s="81" cm="1">
        <f t="array" ref="I890">INDEX('Rate Change Impact'!H:H, ROUNDUP(ROWS('Rate Change Impact'!$2:926)/36,0))</f>
        <v>31948732.75</v>
      </c>
      <c r="J890" s="95" cm="1">
        <f t="array" ref="J890">INDEX('Rate Change Impact'!I:I, ROUNDUP(ROWS('Rate Change Impact'!$2:926)/36,0))</f>
        <v>0.55000000000000004</v>
      </c>
      <c r="K890" s="93">
        <f t="shared" si="163"/>
        <v>46022</v>
      </c>
      <c r="L890" s="94">
        <f t="shared" ca="1" si="164"/>
        <v>25</v>
      </c>
      <c r="M890" s="93">
        <f t="shared" ca="1" si="165"/>
        <v>46388</v>
      </c>
      <c r="N890">
        <f t="shared" ref="N890:N901" ca="1" si="171">YEAR(M890)</f>
        <v>2027</v>
      </c>
      <c r="O890">
        <f t="shared" ca="1" si="168"/>
        <v>1</v>
      </c>
      <c r="P890" s="74">
        <f t="shared" si="169"/>
        <v>2662394.3958333335</v>
      </c>
      <c r="Q890" s="74">
        <f t="shared" si="170"/>
        <v>1331197.1979166667</v>
      </c>
      <c r="R890">
        <f t="shared" ca="1" si="166"/>
        <v>0</v>
      </c>
      <c r="S890">
        <f t="shared" ref="S890:S901" ca="1" si="172">IF(R890=0,0,R890+S889)</f>
        <v>0</v>
      </c>
      <c r="T890">
        <f t="shared" ca="1" si="167"/>
        <v>12</v>
      </c>
      <c r="U890" s="73">
        <f t="shared" ref="U890:U901" ca="1" si="173">IF(S890=0,0,IF(AND(T890=13,OR(S890=1,S890=13)),Q890,P890))</f>
        <v>0</v>
      </c>
    </row>
    <row r="891" spans="1:21" x14ac:dyDescent="0.25">
      <c r="A891" s="106" t="str">
        <f t="shared" ca="1" si="162"/>
        <v>General_All Other_2027_2</v>
      </c>
      <c r="B891" cm="1">
        <f t="array" ref="B891">INDEX('Rate Change Impact'!A:A, ROUNDUP(ROWS('Rate Change Impact'!$2:927)/36,0))</f>
        <v>25</v>
      </c>
      <c r="C891" t="str" cm="1">
        <f t="array" ref="C891">INDEX('Rate Change Impact'!B:B, ROUNDUP(ROWS('Rate Change Impact'!$2:927)/36,0))</f>
        <v>General</v>
      </c>
      <c r="D891" t="str" cm="1">
        <f t="array" ref="D891">INDEX('Rate Change Impact'!C:C, ROUNDUP(ROWS('Rate Change Impact'!$2:927)/36,0))</f>
        <v>All Other</v>
      </c>
      <c r="E891" t="str" cm="1">
        <f t="array" ref="E891">INDEX('Rate Change Impact'!D:D, ROUNDUP(ROWS('Rate Change Impact'!$2:927)/36,0))</f>
        <v>CA</v>
      </c>
      <c r="F891" s="107" cm="1">
        <f t="array" ref="F891">INDEX('Rate Change Impact'!E:E, ROUNDUP(ROWS('Rate Change Impact'!$2:927)/36,0))</f>
        <v>45658</v>
      </c>
      <c r="G891" s="81" cm="1">
        <f t="array" ref="G891">INDEX('Rate Change Impact'!F:F, ROUNDUP(ROWS('Rate Change Impact'!$2:927)/36,0))</f>
        <v>58088605</v>
      </c>
      <c r="H891" s="81" cm="1">
        <f t="array" ref="H891">INDEX('Rate Change Impact'!G:G, ROUNDUP(ROWS('Rate Change Impact'!$2:927)/36,0))</f>
        <v>90037337.75</v>
      </c>
      <c r="I891" s="81" cm="1">
        <f t="array" ref="I891">INDEX('Rate Change Impact'!H:H, ROUNDUP(ROWS('Rate Change Impact'!$2:927)/36,0))</f>
        <v>31948732.75</v>
      </c>
      <c r="J891" s="95" cm="1">
        <f t="array" ref="J891">INDEX('Rate Change Impact'!I:I, ROUNDUP(ROWS('Rate Change Impact'!$2:927)/36,0))</f>
        <v>0.55000000000000004</v>
      </c>
      <c r="K891" s="93">
        <f t="shared" si="163"/>
        <v>46022</v>
      </c>
      <c r="L891" s="94">
        <f t="shared" ca="1" si="164"/>
        <v>26</v>
      </c>
      <c r="M891" s="93">
        <f t="shared" ca="1" si="165"/>
        <v>46419</v>
      </c>
      <c r="N891">
        <f t="shared" ca="1" si="171"/>
        <v>2027</v>
      </c>
      <c r="O891">
        <f t="shared" ca="1" si="168"/>
        <v>2</v>
      </c>
      <c r="P891" s="74">
        <f t="shared" si="169"/>
        <v>2662394.3958333335</v>
      </c>
      <c r="Q891" s="74">
        <f t="shared" si="170"/>
        <v>1331197.1979166667</v>
      </c>
      <c r="R891">
        <f t="shared" ca="1" si="166"/>
        <v>0</v>
      </c>
      <c r="S891">
        <f t="shared" ca="1" si="172"/>
        <v>0</v>
      </c>
      <c r="T891">
        <f t="shared" ca="1" si="167"/>
        <v>12</v>
      </c>
      <c r="U891" s="73">
        <f t="shared" ca="1" si="173"/>
        <v>0</v>
      </c>
    </row>
    <row r="892" spans="1:21" x14ac:dyDescent="0.25">
      <c r="A892" s="106" t="str">
        <f t="shared" ca="1" si="162"/>
        <v>General_All Other_2027_3</v>
      </c>
      <c r="B892" cm="1">
        <f t="array" ref="B892">INDEX('Rate Change Impact'!A:A, ROUNDUP(ROWS('Rate Change Impact'!$2:928)/36,0))</f>
        <v>25</v>
      </c>
      <c r="C892" t="str" cm="1">
        <f t="array" ref="C892">INDEX('Rate Change Impact'!B:B, ROUNDUP(ROWS('Rate Change Impact'!$2:928)/36,0))</f>
        <v>General</v>
      </c>
      <c r="D892" t="str" cm="1">
        <f t="array" ref="D892">INDEX('Rate Change Impact'!C:C, ROUNDUP(ROWS('Rate Change Impact'!$2:928)/36,0))</f>
        <v>All Other</v>
      </c>
      <c r="E892" t="str" cm="1">
        <f t="array" ref="E892">INDEX('Rate Change Impact'!D:D, ROUNDUP(ROWS('Rate Change Impact'!$2:928)/36,0))</f>
        <v>CA</v>
      </c>
      <c r="F892" s="107" cm="1">
        <f t="array" ref="F892">INDEX('Rate Change Impact'!E:E, ROUNDUP(ROWS('Rate Change Impact'!$2:928)/36,0))</f>
        <v>45658</v>
      </c>
      <c r="G892" s="81" cm="1">
        <f t="array" ref="G892">INDEX('Rate Change Impact'!F:F, ROUNDUP(ROWS('Rate Change Impact'!$2:928)/36,0))</f>
        <v>58088605</v>
      </c>
      <c r="H892" s="81" cm="1">
        <f t="array" ref="H892">INDEX('Rate Change Impact'!G:G, ROUNDUP(ROWS('Rate Change Impact'!$2:928)/36,0))</f>
        <v>90037337.75</v>
      </c>
      <c r="I892" s="81" cm="1">
        <f t="array" ref="I892">INDEX('Rate Change Impact'!H:H, ROUNDUP(ROWS('Rate Change Impact'!$2:928)/36,0))</f>
        <v>31948732.75</v>
      </c>
      <c r="J892" s="95" cm="1">
        <f t="array" ref="J892">INDEX('Rate Change Impact'!I:I, ROUNDUP(ROWS('Rate Change Impact'!$2:928)/36,0))</f>
        <v>0.55000000000000004</v>
      </c>
      <c r="K892" s="93">
        <f t="shared" si="163"/>
        <v>46022</v>
      </c>
      <c r="L892" s="94">
        <f t="shared" ca="1" si="164"/>
        <v>27</v>
      </c>
      <c r="M892" s="93">
        <f t="shared" ca="1" si="165"/>
        <v>46447</v>
      </c>
      <c r="N892">
        <f t="shared" ca="1" si="171"/>
        <v>2027</v>
      </c>
      <c r="O892">
        <f t="shared" ca="1" si="168"/>
        <v>3</v>
      </c>
      <c r="P892" s="74">
        <f t="shared" si="169"/>
        <v>2662394.3958333335</v>
      </c>
      <c r="Q892" s="74">
        <f t="shared" si="170"/>
        <v>1331197.1979166667</v>
      </c>
      <c r="R892">
        <f t="shared" ca="1" si="166"/>
        <v>0</v>
      </c>
      <c r="S892">
        <f t="shared" ca="1" si="172"/>
        <v>0</v>
      </c>
      <c r="T892">
        <f t="shared" ca="1" si="167"/>
        <v>12</v>
      </c>
      <c r="U892" s="73">
        <f t="shared" ca="1" si="173"/>
        <v>0</v>
      </c>
    </row>
    <row r="893" spans="1:21" x14ac:dyDescent="0.25">
      <c r="A893" s="106" t="str">
        <f t="shared" ca="1" si="162"/>
        <v>General_All Other_2027_4</v>
      </c>
      <c r="B893" cm="1">
        <f t="array" ref="B893">INDEX('Rate Change Impact'!A:A, ROUNDUP(ROWS('Rate Change Impact'!$2:929)/36,0))</f>
        <v>25</v>
      </c>
      <c r="C893" t="str" cm="1">
        <f t="array" ref="C893">INDEX('Rate Change Impact'!B:B, ROUNDUP(ROWS('Rate Change Impact'!$2:929)/36,0))</f>
        <v>General</v>
      </c>
      <c r="D893" t="str" cm="1">
        <f t="array" ref="D893">INDEX('Rate Change Impact'!C:C, ROUNDUP(ROWS('Rate Change Impact'!$2:929)/36,0))</f>
        <v>All Other</v>
      </c>
      <c r="E893" t="str" cm="1">
        <f t="array" ref="E893">INDEX('Rate Change Impact'!D:D, ROUNDUP(ROWS('Rate Change Impact'!$2:929)/36,0))</f>
        <v>CA</v>
      </c>
      <c r="F893" s="107" cm="1">
        <f t="array" ref="F893">INDEX('Rate Change Impact'!E:E, ROUNDUP(ROWS('Rate Change Impact'!$2:929)/36,0))</f>
        <v>45658</v>
      </c>
      <c r="G893" s="81" cm="1">
        <f t="array" ref="G893">INDEX('Rate Change Impact'!F:F, ROUNDUP(ROWS('Rate Change Impact'!$2:929)/36,0))</f>
        <v>58088605</v>
      </c>
      <c r="H893" s="81" cm="1">
        <f t="array" ref="H893">INDEX('Rate Change Impact'!G:G, ROUNDUP(ROWS('Rate Change Impact'!$2:929)/36,0))</f>
        <v>90037337.75</v>
      </c>
      <c r="I893" s="81" cm="1">
        <f t="array" ref="I893">INDEX('Rate Change Impact'!H:H, ROUNDUP(ROWS('Rate Change Impact'!$2:929)/36,0))</f>
        <v>31948732.75</v>
      </c>
      <c r="J893" s="95" cm="1">
        <f t="array" ref="J893">INDEX('Rate Change Impact'!I:I, ROUNDUP(ROWS('Rate Change Impact'!$2:929)/36,0))</f>
        <v>0.55000000000000004</v>
      </c>
      <c r="K893" s="93">
        <f t="shared" si="163"/>
        <v>46022</v>
      </c>
      <c r="L893" s="94">
        <f t="shared" ca="1" si="164"/>
        <v>28</v>
      </c>
      <c r="M893" s="93">
        <f t="shared" ca="1" si="165"/>
        <v>46478</v>
      </c>
      <c r="N893">
        <f t="shared" ca="1" si="171"/>
        <v>2027</v>
      </c>
      <c r="O893">
        <f t="shared" ca="1" si="168"/>
        <v>4</v>
      </c>
      <c r="P893" s="74">
        <f t="shared" si="169"/>
        <v>2662394.3958333335</v>
      </c>
      <c r="Q893" s="74">
        <f t="shared" si="170"/>
        <v>1331197.1979166667</v>
      </c>
      <c r="R893">
        <f t="shared" ca="1" si="166"/>
        <v>0</v>
      </c>
      <c r="S893">
        <f t="shared" ca="1" si="172"/>
        <v>0</v>
      </c>
      <c r="T893">
        <f t="shared" ca="1" si="167"/>
        <v>12</v>
      </c>
      <c r="U893" s="73">
        <f t="shared" ca="1" si="173"/>
        <v>0</v>
      </c>
    </row>
    <row r="894" spans="1:21" x14ac:dyDescent="0.25">
      <c r="A894" s="106" t="str">
        <f t="shared" ca="1" si="162"/>
        <v>General_All Other_2027_5</v>
      </c>
      <c r="B894" cm="1">
        <f t="array" ref="B894">INDEX('Rate Change Impact'!A:A, ROUNDUP(ROWS('Rate Change Impact'!$2:930)/36,0))</f>
        <v>25</v>
      </c>
      <c r="C894" t="str" cm="1">
        <f t="array" ref="C894">INDEX('Rate Change Impact'!B:B, ROUNDUP(ROWS('Rate Change Impact'!$2:930)/36,0))</f>
        <v>General</v>
      </c>
      <c r="D894" t="str" cm="1">
        <f t="array" ref="D894">INDEX('Rate Change Impact'!C:C, ROUNDUP(ROWS('Rate Change Impact'!$2:930)/36,0))</f>
        <v>All Other</v>
      </c>
      <c r="E894" t="str" cm="1">
        <f t="array" ref="E894">INDEX('Rate Change Impact'!D:D, ROUNDUP(ROWS('Rate Change Impact'!$2:930)/36,0))</f>
        <v>CA</v>
      </c>
      <c r="F894" s="107" cm="1">
        <f t="array" ref="F894">INDEX('Rate Change Impact'!E:E, ROUNDUP(ROWS('Rate Change Impact'!$2:930)/36,0))</f>
        <v>45658</v>
      </c>
      <c r="G894" s="81" cm="1">
        <f t="array" ref="G894">INDEX('Rate Change Impact'!F:F, ROUNDUP(ROWS('Rate Change Impact'!$2:930)/36,0))</f>
        <v>58088605</v>
      </c>
      <c r="H894" s="81" cm="1">
        <f t="array" ref="H894">INDEX('Rate Change Impact'!G:G, ROUNDUP(ROWS('Rate Change Impact'!$2:930)/36,0))</f>
        <v>90037337.75</v>
      </c>
      <c r="I894" s="81" cm="1">
        <f t="array" ref="I894">INDEX('Rate Change Impact'!H:H, ROUNDUP(ROWS('Rate Change Impact'!$2:930)/36,0))</f>
        <v>31948732.75</v>
      </c>
      <c r="J894" s="95" cm="1">
        <f t="array" ref="J894">INDEX('Rate Change Impact'!I:I, ROUNDUP(ROWS('Rate Change Impact'!$2:930)/36,0))</f>
        <v>0.55000000000000004</v>
      </c>
      <c r="K894" s="93">
        <f t="shared" si="163"/>
        <v>46022</v>
      </c>
      <c r="L894" s="94">
        <f t="shared" ca="1" si="164"/>
        <v>29</v>
      </c>
      <c r="M894" s="93">
        <f t="shared" ca="1" si="165"/>
        <v>46508</v>
      </c>
      <c r="N894">
        <f t="shared" ca="1" si="171"/>
        <v>2027</v>
      </c>
      <c r="O894">
        <f t="shared" ca="1" si="168"/>
        <v>5</v>
      </c>
      <c r="P894" s="74">
        <f t="shared" si="169"/>
        <v>2662394.3958333335</v>
      </c>
      <c r="Q894" s="74">
        <f t="shared" si="170"/>
        <v>1331197.1979166667</v>
      </c>
      <c r="R894">
        <f t="shared" ca="1" si="166"/>
        <v>0</v>
      </c>
      <c r="S894">
        <f t="shared" ca="1" si="172"/>
        <v>0</v>
      </c>
      <c r="T894">
        <f t="shared" ca="1" si="167"/>
        <v>12</v>
      </c>
      <c r="U894" s="73">
        <f t="shared" ca="1" si="173"/>
        <v>0</v>
      </c>
    </row>
    <row r="895" spans="1:21" x14ac:dyDescent="0.25">
      <c r="A895" s="106" t="str">
        <f t="shared" ca="1" si="162"/>
        <v>General_All Other_2027_6</v>
      </c>
      <c r="B895" cm="1">
        <f t="array" ref="B895">INDEX('Rate Change Impact'!A:A, ROUNDUP(ROWS('Rate Change Impact'!$2:931)/36,0))</f>
        <v>25</v>
      </c>
      <c r="C895" t="str" cm="1">
        <f t="array" ref="C895">INDEX('Rate Change Impact'!B:B, ROUNDUP(ROWS('Rate Change Impact'!$2:931)/36,0))</f>
        <v>General</v>
      </c>
      <c r="D895" t="str" cm="1">
        <f t="array" ref="D895">INDEX('Rate Change Impact'!C:C, ROUNDUP(ROWS('Rate Change Impact'!$2:931)/36,0))</f>
        <v>All Other</v>
      </c>
      <c r="E895" t="str" cm="1">
        <f t="array" ref="E895">INDEX('Rate Change Impact'!D:D, ROUNDUP(ROWS('Rate Change Impact'!$2:931)/36,0))</f>
        <v>CA</v>
      </c>
      <c r="F895" s="107" cm="1">
        <f t="array" ref="F895">INDEX('Rate Change Impact'!E:E, ROUNDUP(ROWS('Rate Change Impact'!$2:931)/36,0))</f>
        <v>45658</v>
      </c>
      <c r="G895" s="81" cm="1">
        <f t="array" ref="G895">INDEX('Rate Change Impact'!F:F, ROUNDUP(ROWS('Rate Change Impact'!$2:931)/36,0))</f>
        <v>58088605</v>
      </c>
      <c r="H895" s="81" cm="1">
        <f t="array" ref="H895">INDEX('Rate Change Impact'!G:G, ROUNDUP(ROWS('Rate Change Impact'!$2:931)/36,0))</f>
        <v>90037337.75</v>
      </c>
      <c r="I895" s="81" cm="1">
        <f t="array" ref="I895">INDEX('Rate Change Impact'!H:H, ROUNDUP(ROWS('Rate Change Impact'!$2:931)/36,0))</f>
        <v>31948732.75</v>
      </c>
      <c r="J895" s="95" cm="1">
        <f t="array" ref="J895">INDEX('Rate Change Impact'!I:I, ROUNDUP(ROWS('Rate Change Impact'!$2:931)/36,0))</f>
        <v>0.55000000000000004</v>
      </c>
      <c r="K895" s="93">
        <f t="shared" si="163"/>
        <v>46022</v>
      </c>
      <c r="L895" s="94">
        <f t="shared" ca="1" si="164"/>
        <v>30</v>
      </c>
      <c r="M895" s="93">
        <f t="shared" ca="1" si="165"/>
        <v>46539</v>
      </c>
      <c r="N895">
        <f t="shared" ca="1" si="171"/>
        <v>2027</v>
      </c>
      <c r="O895">
        <f t="shared" ca="1" si="168"/>
        <v>6</v>
      </c>
      <c r="P895" s="74">
        <f t="shared" si="169"/>
        <v>2662394.3958333335</v>
      </c>
      <c r="Q895" s="74">
        <f t="shared" si="170"/>
        <v>1331197.1979166667</v>
      </c>
      <c r="R895">
        <f t="shared" ca="1" si="166"/>
        <v>0</v>
      </c>
      <c r="S895">
        <f t="shared" ca="1" si="172"/>
        <v>0</v>
      </c>
      <c r="T895">
        <f t="shared" ca="1" si="167"/>
        <v>12</v>
      </c>
      <c r="U895" s="73">
        <f t="shared" ca="1" si="173"/>
        <v>0</v>
      </c>
    </row>
    <row r="896" spans="1:21" x14ac:dyDescent="0.25">
      <c r="A896" s="106" t="str">
        <f t="shared" ca="1" si="162"/>
        <v>General_All Other_2027_7</v>
      </c>
      <c r="B896" cm="1">
        <f t="array" ref="B896">INDEX('Rate Change Impact'!A:A, ROUNDUP(ROWS('Rate Change Impact'!$2:932)/36,0))</f>
        <v>25</v>
      </c>
      <c r="C896" t="str" cm="1">
        <f t="array" ref="C896">INDEX('Rate Change Impact'!B:B, ROUNDUP(ROWS('Rate Change Impact'!$2:932)/36,0))</f>
        <v>General</v>
      </c>
      <c r="D896" t="str" cm="1">
        <f t="array" ref="D896">INDEX('Rate Change Impact'!C:C, ROUNDUP(ROWS('Rate Change Impact'!$2:932)/36,0))</f>
        <v>All Other</v>
      </c>
      <c r="E896" t="str" cm="1">
        <f t="array" ref="E896">INDEX('Rate Change Impact'!D:D, ROUNDUP(ROWS('Rate Change Impact'!$2:932)/36,0))</f>
        <v>CA</v>
      </c>
      <c r="F896" s="107" cm="1">
        <f t="array" ref="F896">INDEX('Rate Change Impact'!E:E, ROUNDUP(ROWS('Rate Change Impact'!$2:932)/36,0))</f>
        <v>45658</v>
      </c>
      <c r="G896" s="81" cm="1">
        <f t="array" ref="G896">INDEX('Rate Change Impact'!F:F, ROUNDUP(ROWS('Rate Change Impact'!$2:932)/36,0))</f>
        <v>58088605</v>
      </c>
      <c r="H896" s="81" cm="1">
        <f t="array" ref="H896">INDEX('Rate Change Impact'!G:G, ROUNDUP(ROWS('Rate Change Impact'!$2:932)/36,0))</f>
        <v>90037337.75</v>
      </c>
      <c r="I896" s="81" cm="1">
        <f t="array" ref="I896">INDEX('Rate Change Impact'!H:H, ROUNDUP(ROWS('Rate Change Impact'!$2:932)/36,0))</f>
        <v>31948732.75</v>
      </c>
      <c r="J896" s="95" cm="1">
        <f t="array" ref="J896">INDEX('Rate Change Impact'!I:I, ROUNDUP(ROWS('Rate Change Impact'!$2:932)/36,0))</f>
        <v>0.55000000000000004</v>
      </c>
      <c r="K896" s="93">
        <f t="shared" si="163"/>
        <v>46022</v>
      </c>
      <c r="L896" s="94">
        <f t="shared" ca="1" si="164"/>
        <v>31</v>
      </c>
      <c r="M896" s="93">
        <f t="shared" ca="1" si="165"/>
        <v>46569</v>
      </c>
      <c r="N896">
        <f t="shared" ca="1" si="171"/>
        <v>2027</v>
      </c>
      <c r="O896">
        <f t="shared" ca="1" si="168"/>
        <v>7</v>
      </c>
      <c r="P896" s="74">
        <f t="shared" si="169"/>
        <v>2662394.3958333335</v>
      </c>
      <c r="Q896" s="74">
        <f t="shared" si="170"/>
        <v>1331197.1979166667</v>
      </c>
      <c r="R896">
        <f t="shared" ca="1" si="166"/>
        <v>0</v>
      </c>
      <c r="S896">
        <f t="shared" ca="1" si="172"/>
        <v>0</v>
      </c>
      <c r="T896">
        <f t="shared" ca="1" si="167"/>
        <v>12</v>
      </c>
      <c r="U896" s="73">
        <f t="shared" ca="1" si="173"/>
        <v>0</v>
      </c>
    </row>
    <row r="897" spans="1:21" x14ac:dyDescent="0.25">
      <c r="A897" s="106" t="str">
        <f t="shared" ca="1" si="162"/>
        <v>General_All Other_2027_8</v>
      </c>
      <c r="B897" cm="1">
        <f t="array" ref="B897">INDEX('Rate Change Impact'!A:A, ROUNDUP(ROWS('Rate Change Impact'!$2:933)/36,0))</f>
        <v>25</v>
      </c>
      <c r="C897" t="str" cm="1">
        <f t="array" ref="C897">INDEX('Rate Change Impact'!B:B, ROUNDUP(ROWS('Rate Change Impact'!$2:933)/36,0))</f>
        <v>General</v>
      </c>
      <c r="D897" t="str" cm="1">
        <f t="array" ref="D897">INDEX('Rate Change Impact'!C:C, ROUNDUP(ROWS('Rate Change Impact'!$2:933)/36,0))</f>
        <v>All Other</v>
      </c>
      <c r="E897" t="str" cm="1">
        <f t="array" ref="E897">INDEX('Rate Change Impact'!D:D, ROUNDUP(ROWS('Rate Change Impact'!$2:933)/36,0))</f>
        <v>CA</v>
      </c>
      <c r="F897" s="107" cm="1">
        <f t="array" ref="F897">INDEX('Rate Change Impact'!E:E, ROUNDUP(ROWS('Rate Change Impact'!$2:933)/36,0))</f>
        <v>45658</v>
      </c>
      <c r="G897" s="81" cm="1">
        <f t="array" ref="G897">INDEX('Rate Change Impact'!F:F, ROUNDUP(ROWS('Rate Change Impact'!$2:933)/36,0))</f>
        <v>58088605</v>
      </c>
      <c r="H897" s="81" cm="1">
        <f t="array" ref="H897">INDEX('Rate Change Impact'!G:G, ROUNDUP(ROWS('Rate Change Impact'!$2:933)/36,0))</f>
        <v>90037337.75</v>
      </c>
      <c r="I897" s="81" cm="1">
        <f t="array" ref="I897">INDEX('Rate Change Impact'!H:H, ROUNDUP(ROWS('Rate Change Impact'!$2:933)/36,0))</f>
        <v>31948732.75</v>
      </c>
      <c r="J897" s="95" cm="1">
        <f t="array" ref="J897">INDEX('Rate Change Impact'!I:I, ROUNDUP(ROWS('Rate Change Impact'!$2:933)/36,0))</f>
        <v>0.55000000000000004</v>
      </c>
      <c r="K897" s="93">
        <f t="shared" si="163"/>
        <v>46022</v>
      </c>
      <c r="L897" s="94">
        <f t="shared" ca="1" si="164"/>
        <v>32</v>
      </c>
      <c r="M897" s="93">
        <f t="shared" ca="1" si="165"/>
        <v>46600</v>
      </c>
      <c r="N897">
        <f t="shared" ca="1" si="171"/>
        <v>2027</v>
      </c>
      <c r="O897">
        <f t="shared" ca="1" si="168"/>
        <v>8</v>
      </c>
      <c r="P897" s="74">
        <f t="shared" si="169"/>
        <v>2662394.3958333335</v>
      </c>
      <c r="Q897" s="74">
        <f t="shared" si="170"/>
        <v>1331197.1979166667</v>
      </c>
      <c r="R897">
        <f t="shared" ca="1" si="166"/>
        <v>0</v>
      </c>
      <c r="S897">
        <f t="shared" ca="1" si="172"/>
        <v>0</v>
      </c>
      <c r="T897">
        <f t="shared" ca="1" si="167"/>
        <v>12</v>
      </c>
      <c r="U897" s="73">
        <f t="shared" ca="1" si="173"/>
        <v>0</v>
      </c>
    </row>
    <row r="898" spans="1:21" x14ac:dyDescent="0.25">
      <c r="A898" s="106" t="str">
        <f t="shared" ca="1" si="162"/>
        <v>General_All Other_2027_9</v>
      </c>
      <c r="B898" cm="1">
        <f t="array" ref="B898">INDEX('Rate Change Impact'!A:A, ROUNDUP(ROWS('Rate Change Impact'!$2:934)/36,0))</f>
        <v>25</v>
      </c>
      <c r="C898" t="str" cm="1">
        <f t="array" ref="C898">INDEX('Rate Change Impact'!B:B, ROUNDUP(ROWS('Rate Change Impact'!$2:934)/36,0))</f>
        <v>General</v>
      </c>
      <c r="D898" t="str" cm="1">
        <f t="array" ref="D898">INDEX('Rate Change Impact'!C:C, ROUNDUP(ROWS('Rate Change Impact'!$2:934)/36,0))</f>
        <v>All Other</v>
      </c>
      <c r="E898" t="str" cm="1">
        <f t="array" ref="E898">INDEX('Rate Change Impact'!D:D, ROUNDUP(ROWS('Rate Change Impact'!$2:934)/36,0))</f>
        <v>CA</v>
      </c>
      <c r="F898" s="107" cm="1">
        <f t="array" ref="F898">INDEX('Rate Change Impact'!E:E, ROUNDUP(ROWS('Rate Change Impact'!$2:934)/36,0))</f>
        <v>45658</v>
      </c>
      <c r="G898" s="81" cm="1">
        <f t="array" ref="G898">INDEX('Rate Change Impact'!F:F, ROUNDUP(ROWS('Rate Change Impact'!$2:934)/36,0))</f>
        <v>58088605</v>
      </c>
      <c r="H898" s="81" cm="1">
        <f t="array" ref="H898">INDEX('Rate Change Impact'!G:G, ROUNDUP(ROWS('Rate Change Impact'!$2:934)/36,0))</f>
        <v>90037337.75</v>
      </c>
      <c r="I898" s="81" cm="1">
        <f t="array" ref="I898">INDEX('Rate Change Impact'!H:H, ROUNDUP(ROWS('Rate Change Impact'!$2:934)/36,0))</f>
        <v>31948732.75</v>
      </c>
      <c r="J898" s="95" cm="1">
        <f t="array" ref="J898">INDEX('Rate Change Impact'!I:I, ROUNDUP(ROWS('Rate Change Impact'!$2:934)/36,0))</f>
        <v>0.55000000000000004</v>
      </c>
      <c r="K898" s="93">
        <f t="shared" si="163"/>
        <v>46022</v>
      </c>
      <c r="L898" s="94">
        <f t="shared" ca="1" si="164"/>
        <v>33</v>
      </c>
      <c r="M898" s="93">
        <f t="shared" ref="M898:M901" ca="1" si="174">DATE(YEAR(F898),L898,1)</f>
        <v>46631</v>
      </c>
      <c r="N898">
        <f t="shared" ca="1" si="171"/>
        <v>2027</v>
      </c>
      <c r="O898">
        <f t="shared" ca="1" si="168"/>
        <v>9</v>
      </c>
      <c r="P898" s="74">
        <f t="shared" si="169"/>
        <v>2662394.3958333335</v>
      </c>
      <c r="Q898" s="74">
        <f t="shared" si="170"/>
        <v>1331197.1979166667</v>
      </c>
      <c r="R898">
        <f t="shared" ca="1" si="166"/>
        <v>0</v>
      </c>
      <c r="S898">
        <f t="shared" ca="1" si="172"/>
        <v>0</v>
      </c>
      <c r="T898">
        <f t="shared" ca="1" si="167"/>
        <v>12</v>
      </c>
      <c r="U898" s="73">
        <f t="shared" ca="1" si="173"/>
        <v>0</v>
      </c>
    </row>
    <row r="899" spans="1:21" x14ac:dyDescent="0.25">
      <c r="A899" s="106" t="str">
        <f t="shared" ca="1" si="162"/>
        <v>General_All Other_2027_10</v>
      </c>
      <c r="B899" cm="1">
        <f t="array" ref="B899">INDEX('Rate Change Impact'!A:A, ROUNDUP(ROWS('Rate Change Impact'!$2:935)/36,0))</f>
        <v>25</v>
      </c>
      <c r="C899" t="str" cm="1">
        <f t="array" ref="C899">INDEX('Rate Change Impact'!B:B, ROUNDUP(ROWS('Rate Change Impact'!$2:935)/36,0))</f>
        <v>General</v>
      </c>
      <c r="D899" t="str" cm="1">
        <f t="array" ref="D899">INDEX('Rate Change Impact'!C:C, ROUNDUP(ROWS('Rate Change Impact'!$2:935)/36,0))</f>
        <v>All Other</v>
      </c>
      <c r="E899" t="str" cm="1">
        <f t="array" ref="E899">INDEX('Rate Change Impact'!D:D, ROUNDUP(ROWS('Rate Change Impact'!$2:935)/36,0))</f>
        <v>CA</v>
      </c>
      <c r="F899" s="107" cm="1">
        <f t="array" ref="F899">INDEX('Rate Change Impact'!E:E, ROUNDUP(ROWS('Rate Change Impact'!$2:935)/36,0))</f>
        <v>45658</v>
      </c>
      <c r="G899" s="81" cm="1">
        <f t="array" ref="G899">INDEX('Rate Change Impact'!F:F, ROUNDUP(ROWS('Rate Change Impact'!$2:935)/36,0))</f>
        <v>58088605</v>
      </c>
      <c r="H899" s="81" cm="1">
        <f t="array" ref="H899">INDEX('Rate Change Impact'!G:G, ROUNDUP(ROWS('Rate Change Impact'!$2:935)/36,0))</f>
        <v>90037337.75</v>
      </c>
      <c r="I899" s="81" cm="1">
        <f t="array" ref="I899">INDEX('Rate Change Impact'!H:H, ROUNDUP(ROWS('Rate Change Impact'!$2:935)/36,0))</f>
        <v>31948732.75</v>
      </c>
      <c r="J899" s="95" cm="1">
        <f t="array" ref="J899">INDEX('Rate Change Impact'!I:I, ROUNDUP(ROWS('Rate Change Impact'!$2:935)/36,0))</f>
        <v>0.55000000000000004</v>
      </c>
      <c r="K899" s="93">
        <f t="shared" si="163"/>
        <v>46022</v>
      </c>
      <c r="L899" s="94">
        <f t="shared" ca="1" si="164"/>
        <v>34</v>
      </c>
      <c r="M899" s="93">
        <f t="shared" ca="1" si="174"/>
        <v>46661</v>
      </c>
      <c r="N899">
        <f t="shared" ca="1" si="171"/>
        <v>2027</v>
      </c>
      <c r="O899">
        <f t="shared" ca="1" si="168"/>
        <v>10</v>
      </c>
      <c r="P899" s="74">
        <f t="shared" si="169"/>
        <v>2662394.3958333335</v>
      </c>
      <c r="Q899" s="74">
        <f t="shared" si="170"/>
        <v>1331197.1979166667</v>
      </c>
      <c r="R899">
        <f t="shared" ca="1" si="166"/>
        <v>0</v>
      </c>
      <c r="S899">
        <f t="shared" ca="1" si="172"/>
        <v>0</v>
      </c>
      <c r="T899">
        <f t="shared" ca="1" si="167"/>
        <v>12</v>
      </c>
      <c r="U899" s="73">
        <f t="shared" ca="1" si="173"/>
        <v>0</v>
      </c>
    </row>
    <row r="900" spans="1:21" x14ac:dyDescent="0.25">
      <c r="A900" s="106" t="str">
        <f t="shared" ca="1" si="162"/>
        <v>General_All Other_2027_11</v>
      </c>
      <c r="B900" cm="1">
        <f t="array" ref="B900">INDEX('Rate Change Impact'!A:A, ROUNDUP(ROWS('Rate Change Impact'!$2:936)/36,0))</f>
        <v>25</v>
      </c>
      <c r="C900" t="str" cm="1">
        <f t="array" ref="C900">INDEX('Rate Change Impact'!B:B, ROUNDUP(ROWS('Rate Change Impact'!$2:936)/36,0))</f>
        <v>General</v>
      </c>
      <c r="D900" t="str" cm="1">
        <f t="array" ref="D900">INDEX('Rate Change Impact'!C:C, ROUNDUP(ROWS('Rate Change Impact'!$2:936)/36,0))</f>
        <v>All Other</v>
      </c>
      <c r="E900" t="str" cm="1">
        <f t="array" ref="E900">INDEX('Rate Change Impact'!D:D, ROUNDUP(ROWS('Rate Change Impact'!$2:936)/36,0))</f>
        <v>CA</v>
      </c>
      <c r="F900" s="107" cm="1">
        <f t="array" ref="F900">INDEX('Rate Change Impact'!E:E, ROUNDUP(ROWS('Rate Change Impact'!$2:936)/36,0))</f>
        <v>45658</v>
      </c>
      <c r="G900" s="81" cm="1">
        <f t="array" ref="G900">INDEX('Rate Change Impact'!F:F, ROUNDUP(ROWS('Rate Change Impact'!$2:936)/36,0))</f>
        <v>58088605</v>
      </c>
      <c r="H900" s="81" cm="1">
        <f t="array" ref="H900">INDEX('Rate Change Impact'!G:G, ROUNDUP(ROWS('Rate Change Impact'!$2:936)/36,0))</f>
        <v>90037337.75</v>
      </c>
      <c r="I900" s="81" cm="1">
        <f t="array" ref="I900">INDEX('Rate Change Impact'!H:H, ROUNDUP(ROWS('Rate Change Impact'!$2:936)/36,0))</f>
        <v>31948732.75</v>
      </c>
      <c r="J900" s="95" cm="1">
        <f t="array" ref="J900">INDEX('Rate Change Impact'!I:I, ROUNDUP(ROWS('Rate Change Impact'!$2:936)/36,0))</f>
        <v>0.55000000000000004</v>
      </c>
      <c r="K900" s="93">
        <f t="shared" si="163"/>
        <v>46022</v>
      </c>
      <c r="L900" s="94">
        <f t="shared" ca="1" si="164"/>
        <v>35</v>
      </c>
      <c r="M900" s="93">
        <f t="shared" ca="1" si="174"/>
        <v>46692</v>
      </c>
      <c r="N900">
        <f t="shared" ca="1" si="171"/>
        <v>2027</v>
      </c>
      <c r="O900">
        <f t="shared" ca="1" si="168"/>
        <v>11</v>
      </c>
      <c r="P900" s="74">
        <f t="shared" si="169"/>
        <v>2662394.3958333335</v>
      </c>
      <c r="Q900" s="74">
        <f t="shared" si="170"/>
        <v>1331197.1979166667</v>
      </c>
      <c r="R900">
        <f t="shared" ca="1" si="166"/>
        <v>0</v>
      </c>
      <c r="S900">
        <f t="shared" ca="1" si="172"/>
        <v>0</v>
      </c>
      <c r="T900">
        <f t="shared" ca="1" si="167"/>
        <v>12</v>
      </c>
      <c r="U900" s="73">
        <f t="shared" ca="1" si="173"/>
        <v>0</v>
      </c>
    </row>
    <row r="901" spans="1:21" x14ac:dyDescent="0.25">
      <c r="A901" s="106" t="str">
        <f t="shared" ca="1" si="162"/>
        <v>General_All Other_2027_12</v>
      </c>
      <c r="B901" cm="1">
        <f t="array" ref="B901">INDEX('Rate Change Impact'!A:A, ROUNDUP(ROWS('Rate Change Impact'!$2:937)/36,0))</f>
        <v>25</v>
      </c>
      <c r="C901" t="str" cm="1">
        <f t="array" ref="C901">INDEX('Rate Change Impact'!B:B, ROUNDUP(ROWS('Rate Change Impact'!$2:937)/36,0))</f>
        <v>General</v>
      </c>
      <c r="D901" t="str" cm="1">
        <f t="array" ref="D901">INDEX('Rate Change Impact'!C:C, ROUNDUP(ROWS('Rate Change Impact'!$2:937)/36,0))</f>
        <v>All Other</v>
      </c>
      <c r="E901" t="str" cm="1">
        <f t="array" ref="E901">INDEX('Rate Change Impact'!D:D, ROUNDUP(ROWS('Rate Change Impact'!$2:937)/36,0))</f>
        <v>CA</v>
      </c>
      <c r="F901" s="107" cm="1">
        <f t="array" ref="F901">INDEX('Rate Change Impact'!E:E, ROUNDUP(ROWS('Rate Change Impact'!$2:937)/36,0))</f>
        <v>45658</v>
      </c>
      <c r="G901" s="81" cm="1">
        <f t="array" ref="G901">INDEX('Rate Change Impact'!F:F, ROUNDUP(ROWS('Rate Change Impact'!$2:937)/36,0))</f>
        <v>58088605</v>
      </c>
      <c r="H901" s="81" cm="1">
        <f t="array" ref="H901">INDEX('Rate Change Impact'!G:G, ROUNDUP(ROWS('Rate Change Impact'!$2:937)/36,0))</f>
        <v>90037337.75</v>
      </c>
      <c r="I901" s="81" cm="1">
        <f t="array" ref="I901">INDEX('Rate Change Impact'!H:H, ROUNDUP(ROWS('Rate Change Impact'!$2:937)/36,0))</f>
        <v>31948732.75</v>
      </c>
      <c r="J901" s="95" cm="1">
        <f t="array" ref="J901">INDEX('Rate Change Impact'!I:I, ROUNDUP(ROWS('Rate Change Impact'!$2:937)/36,0))</f>
        <v>0.55000000000000004</v>
      </c>
      <c r="K901" s="93">
        <f t="shared" si="163"/>
        <v>46022</v>
      </c>
      <c r="L901" s="94">
        <f t="shared" ca="1" si="164"/>
        <v>36</v>
      </c>
      <c r="M901" s="93">
        <f t="shared" ca="1" si="174"/>
        <v>46722</v>
      </c>
      <c r="N901">
        <f t="shared" ca="1" si="171"/>
        <v>2027</v>
      </c>
      <c r="O901">
        <f t="shared" ca="1" si="168"/>
        <v>12</v>
      </c>
      <c r="P901" s="74">
        <f t="shared" si="169"/>
        <v>2662394.3958333335</v>
      </c>
      <c r="Q901" s="74">
        <f t="shared" si="170"/>
        <v>1331197.1979166667</v>
      </c>
      <c r="R901">
        <f t="shared" ca="1" si="166"/>
        <v>0</v>
      </c>
      <c r="S901">
        <f t="shared" ca="1" si="172"/>
        <v>0</v>
      </c>
      <c r="T901">
        <f t="shared" ca="1" si="167"/>
        <v>12</v>
      </c>
      <c r="U901" s="73">
        <f t="shared" ca="1" si="173"/>
        <v>0</v>
      </c>
    </row>
    <row r="902" spans="1:21" x14ac:dyDescent="0.25">
      <c r="F902" s="107"/>
      <c r="H902" s="81"/>
      <c r="K902" s="93"/>
      <c r="L902" s="94"/>
      <c r="M902" s="93"/>
      <c r="P902" s="74"/>
      <c r="Q902" s="74"/>
    </row>
    <row r="903" spans="1:21" x14ac:dyDescent="0.25">
      <c r="F903" s="107"/>
      <c r="H903" s="81"/>
      <c r="K903" s="93"/>
      <c r="L903" s="94"/>
      <c r="M903" s="93"/>
      <c r="P903" s="74"/>
      <c r="Q903" s="74"/>
    </row>
    <row r="904" spans="1:21" x14ac:dyDescent="0.25">
      <c r="F904" s="107"/>
      <c r="H904" s="81"/>
      <c r="K904" s="93"/>
      <c r="L904" s="94"/>
      <c r="M904" s="93"/>
      <c r="P904" s="74"/>
      <c r="Q904" s="74"/>
    </row>
    <row r="905" spans="1:21" x14ac:dyDescent="0.25">
      <c r="F905" s="107"/>
      <c r="H905" s="81"/>
      <c r="K905" s="93"/>
      <c r="L905" s="94"/>
      <c r="M905" s="93"/>
      <c r="P905" s="74"/>
      <c r="Q905" s="74"/>
    </row>
    <row r="906" spans="1:21" x14ac:dyDescent="0.25">
      <c r="F906" s="107"/>
      <c r="H906" s="81"/>
      <c r="K906" s="93"/>
      <c r="L906" s="94"/>
      <c r="M906" s="93"/>
      <c r="P906" s="74"/>
      <c r="Q906" s="74"/>
    </row>
    <row r="907" spans="1:21" x14ac:dyDescent="0.25">
      <c r="F907" s="107"/>
      <c r="H907" s="81"/>
      <c r="K907" s="93"/>
      <c r="L907" s="94"/>
      <c r="M907" s="93"/>
      <c r="P907" s="74"/>
      <c r="Q907" s="74"/>
    </row>
    <row r="908" spans="1:21" x14ac:dyDescent="0.25">
      <c r="F908" s="107"/>
      <c r="H908" s="81"/>
      <c r="K908" s="93"/>
      <c r="L908" s="94"/>
      <c r="M908" s="93"/>
      <c r="P908" s="74"/>
      <c r="Q908" s="74"/>
    </row>
    <row r="909" spans="1:21" x14ac:dyDescent="0.25">
      <c r="F909" s="107"/>
      <c r="H909" s="81"/>
      <c r="K909" s="93"/>
      <c r="L909" s="94"/>
      <c r="M909" s="93"/>
      <c r="P909" s="74"/>
      <c r="Q909" s="74"/>
    </row>
    <row r="910" spans="1:21" x14ac:dyDescent="0.25">
      <c r="F910" s="107"/>
      <c r="H910" s="81"/>
      <c r="K910" s="93"/>
      <c r="L910" s="94"/>
      <c r="M910" s="93"/>
      <c r="P910" s="74"/>
      <c r="Q910" s="74"/>
    </row>
    <row r="911" spans="1:21" x14ac:dyDescent="0.25">
      <c r="F911" s="107"/>
      <c r="H911" s="81"/>
      <c r="K911" s="93"/>
      <c r="L911" s="94"/>
      <c r="M911" s="93"/>
      <c r="P911" s="74"/>
      <c r="Q911" s="74"/>
    </row>
    <row r="912" spans="1:21" x14ac:dyDescent="0.25">
      <c r="F912" s="107"/>
      <c r="H912" s="81"/>
      <c r="K912" s="93"/>
      <c r="L912" s="94"/>
      <c r="M912" s="93"/>
      <c r="P912" s="74"/>
      <c r="Q912" s="74"/>
    </row>
    <row r="913" spans="6:17" x14ac:dyDescent="0.25">
      <c r="F913" s="107"/>
      <c r="H913" s="81"/>
      <c r="K913" s="93"/>
      <c r="L913" s="94"/>
      <c r="M913" s="93"/>
      <c r="P913" s="74"/>
      <c r="Q913" s="74"/>
    </row>
    <row r="914" spans="6:17" x14ac:dyDescent="0.25">
      <c r="F914" s="107"/>
      <c r="H914" s="81"/>
      <c r="K914" s="93"/>
      <c r="L914" s="94"/>
      <c r="M914" s="93"/>
      <c r="P914" s="74"/>
      <c r="Q914" s="74"/>
    </row>
    <row r="915" spans="6:17" x14ac:dyDescent="0.25">
      <c r="F915" s="107"/>
      <c r="H915" s="81"/>
      <c r="K915" s="93"/>
      <c r="L915" s="94"/>
      <c r="M915" s="93"/>
      <c r="P915" s="74"/>
      <c r="Q915" s="74"/>
    </row>
    <row r="916" spans="6:17" x14ac:dyDescent="0.25">
      <c r="F916" s="107"/>
      <c r="H916" s="81"/>
      <c r="K916" s="93"/>
      <c r="L916" s="94"/>
      <c r="M916" s="93"/>
      <c r="P916" s="74"/>
      <c r="Q916" s="74"/>
    </row>
    <row r="917" spans="6:17" x14ac:dyDescent="0.25">
      <c r="F917" s="107"/>
      <c r="H917" s="81"/>
      <c r="K917" s="93"/>
      <c r="L917" s="94"/>
      <c r="M917" s="93"/>
      <c r="P917" s="74"/>
      <c r="Q917" s="74"/>
    </row>
    <row r="918" spans="6:17" x14ac:dyDescent="0.25">
      <c r="F918" s="107"/>
      <c r="H918" s="81"/>
      <c r="K918" s="93"/>
      <c r="L918" s="94"/>
      <c r="M918" s="93"/>
      <c r="P918" s="74"/>
      <c r="Q918" s="74"/>
    </row>
    <row r="919" spans="6:17" x14ac:dyDescent="0.25">
      <c r="F919" s="107"/>
      <c r="H919" s="81"/>
      <c r="K919" s="93"/>
      <c r="L919" s="94"/>
      <c r="M919" s="93"/>
      <c r="P919" s="74"/>
      <c r="Q919" s="74"/>
    </row>
    <row r="920" spans="6:17" x14ac:dyDescent="0.25">
      <c r="F920" s="107"/>
      <c r="H920" s="81"/>
      <c r="K920" s="93"/>
      <c r="L920" s="94"/>
      <c r="M920" s="93"/>
      <c r="P920" s="74"/>
      <c r="Q920" s="74"/>
    </row>
    <row r="921" spans="6:17" x14ac:dyDescent="0.25">
      <c r="F921" s="107"/>
      <c r="H921" s="81"/>
      <c r="K921" s="93"/>
      <c r="L921" s="94"/>
      <c r="M921" s="93"/>
      <c r="P921" s="74"/>
      <c r="Q921" s="74"/>
    </row>
    <row r="922" spans="6:17" x14ac:dyDescent="0.25">
      <c r="F922" s="107"/>
      <c r="H922" s="81"/>
      <c r="K922" s="93"/>
      <c r="L922" s="94"/>
      <c r="M922" s="93"/>
      <c r="P922" s="74"/>
      <c r="Q922" s="74"/>
    </row>
    <row r="923" spans="6:17" x14ac:dyDescent="0.25">
      <c r="F923" s="107"/>
      <c r="H923" s="81"/>
      <c r="K923" s="93"/>
      <c r="L923" s="94"/>
      <c r="M923" s="93"/>
      <c r="P923" s="74"/>
      <c r="Q923" s="74"/>
    </row>
    <row r="924" spans="6:17" x14ac:dyDescent="0.25">
      <c r="F924" s="107"/>
      <c r="H924" s="81"/>
      <c r="K924" s="93"/>
      <c r="L924" s="94"/>
      <c r="M924" s="93"/>
      <c r="P924" s="74"/>
      <c r="Q924" s="74"/>
    </row>
    <row r="925" spans="6:17" x14ac:dyDescent="0.25">
      <c r="F925" s="107"/>
      <c r="H925" s="81"/>
      <c r="K925" s="93"/>
      <c r="L925" s="94"/>
      <c r="M925" s="93"/>
      <c r="P925" s="74"/>
      <c r="Q925" s="74"/>
    </row>
    <row r="926" spans="6:17" x14ac:dyDescent="0.25">
      <c r="F926" s="107"/>
      <c r="H926" s="81"/>
      <c r="K926" s="93"/>
      <c r="L926" s="94"/>
      <c r="M926" s="93"/>
      <c r="P926" s="74"/>
      <c r="Q926" s="74"/>
    </row>
    <row r="927" spans="6:17" x14ac:dyDescent="0.25">
      <c r="F927" s="107"/>
      <c r="H927" s="81"/>
      <c r="K927" s="93"/>
      <c r="L927" s="94"/>
      <c r="M927" s="93"/>
      <c r="P927" s="74"/>
      <c r="Q927" s="74"/>
    </row>
    <row r="928" spans="6:17" x14ac:dyDescent="0.25">
      <c r="F928" s="107"/>
      <c r="H928" s="81"/>
      <c r="K928" s="93"/>
      <c r="L928" s="94"/>
      <c r="M928" s="93"/>
      <c r="P928" s="74"/>
      <c r="Q928" s="74"/>
    </row>
    <row r="929" spans="6:17" x14ac:dyDescent="0.25">
      <c r="F929" s="107"/>
      <c r="H929" s="81"/>
      <c r="K929" s="93"/>
      <c r="L929" s="94"/>
      <c r="M929" s="93"/>
      <c r="P929" s="74"/>
      <c r="Q929" s="74"/>
    </row>
    <row r="930" spans="6:17" x14ac:dyDescent="0.25">
      <c r="F930" s="107"/>
      <c r="H930" s="81"/>
      <c r="K930" s="93"/>
      <c r="L930" s="94"/>
      <c r="M930" s="93"/>
      <c r="P930" s="74"/>
      <c r="Q930" s="74"/>
    </row>
    <row r="931" spans="6:17" x14ac:dyDescent="0.25">
      <c r="F931" s="107"/>
      <c r="H931" s="81"/>
      <c r="K931" s="93"/>
      <c r="L931" s="94"/>
      <c r="M931" s="93"/>
      <c r="P931" s="74"/>
      <c r="Q931" s="74"/>
    </row>
    <row r="932" spans="6:17" x14ac:dyDescent="0.25">
      <c r="F932" s="107"/>
      <c r="H932" s="81"/>
      <c r="K932" s="93"/>
      <c r="L932" s="94"/>
      <c r="M932" s="93"/>
      <c r="P932" s="74"/>
      <c r="Q932" s="74"/>
    </row>
    <row r="933" spans="6:17" x14ac:dyDescent="0.25">
      <c r="F933" s="107"/>
      <c r="H933" s="81"/>
      <c r="K933" s="93"/>
      <c r="L933" s="94"/>
      <c r="M933" s="93"/>
      <c r="P933" s="74"/>
      <c r="Q933" s="74"/>
    </row>
    <row r="934" spans="6:17" x14ac:dyDescent="0.25">
      <c r="F934" s="107"/>
      <c r="H934" s="81"/>
      <c r="K934" s="93"/>
      <c r="L934" s="94"/>
      <c r="M934" s="93"/>
      <c r="P934" s="74"/>
      <c r="Q934" s="74"/>
    </row>
    <row r="935" spans="6:17" x14ac:dyDescent="0.25">
      <c r="F935" s="107"/>
      <c r="H935" s="81"/>
      <c r="K935" s="93"/>
      <c r="L935" s="94"/>
      <c r="M935" s="93"/>
      <c r="P935" s="74"/>
      <c r="Q935" s="74"/>
    </row>
    <row r="936" spans="6:17" x14ac:dyDescent="0.25">
      <c r="F936" s="107"/>
      <c r="H936" s="81"/>
      <c r="K936" s="93"/>
      <c r="L936" s="94"/>
      <c r="M936" s="93"/>
      <c r="P936" s="74"/>
      <c r="Q936" s="74"/>
    </row>
    <row r="937" spans="6:17" x14ac:dyDescent="0.25">
      <c r="F937" s="107"/>
      <c r="H937" s="81"/>
      <c r="K937" s="93"/>
      <c r="L937" s="94"/>
      <c r="M937" s="93"/>
      <c r="P937" s="74"/>
      <c r="Q937" s="74"/>
    </row>
    <row r="938" spans="6:17" x14ac:dyDescent="0.25">
      <c r="F938" s="107"/>
      <c r="H938" s="81"/>
      <c r="K938" s="93"/>
      <c r="L938" s="94"/>
      <c r="M938" s="93"/>
      <c r="P938" s="74"/>
      <c r="Q938" s="74"/>
    </row>
    <row r="939" spans="6:17" x14ac:dyDescent="0.25">
      <c r="F939" s="107"/>
      <c r="H939" s="81"/>
      <c r="K939" s="93"/>
      <c r="L939" s="94"/>
      <c r="M939" s="93"/>
      <c r="P939" s="74"/>
      <c r="Q939" s="74"/>
    </row>
    <row r="940" spans="6:17" x14ac:dyDescent="0.25">
      <c r="F940" s="107"/>
      <c r="H940" s="81"/>
      <c r="K940" s="93"/>
      <c r="L940" s="94"/>
      <c r="M940" s="93"/>
      <c r="P940" s="74"/>
      <c r="Q940" s="74"/>
    </row>
    <row r="941" spans="6:17" x14ac:dyDescent="0.25">
      <c r="F941" s="107"/>
      <c r="H941" s="81"/>
      <c r="K941" s="93"/>
      <c r="L941" s="94"/>
      <c r="M941" s="93"/>
      <c r="P941" s="74"/>
      <c r="Q941" s="74"/>
    </row>
    <row r="942" spans="6:17" x14ac:dyDescent="0.25">
      <c r="F942" s="107"/>
      <c r="H942" s="81"/>
      <c r="K942" s="93"/>
      <c r="L942" s="94"/>
      <c r="M942" s="93"/>
      <c r="P942" s="74"/>
      <c r="Q942" s="74"/>
    </row>
    <row r="943" spans="6:17" x14ac:dyDescent="0.25">
      <c r="F943" s="107"/>
      <c r="H943" s="81"/>
      <c r="K943" s="93"/>
      <c r="L943" s="94"/>
      <c r="M943" s="93"/>
      <c r="P943" s="74"/>
      <c r="Q943" s="74"/>
    </row>
    <row r="944" spans="6:17" x14ac:dyDescent="0.25">
      <c r="F944" s="107"/>
      <c r="H944" s="81"/>
      <c r="K944" s="93"/>
      <c r="L944" s="94"/>
      <c r="M944" s="93"/>
      <c r="P944" s="74"/>
      <c r="Q944" s="74"/>
    </row>
    <row r="945" spans="6:17" x14ac:dyDescent="0.25">
      <c r="F945" s="107"/>
      <c r="H945" s="81"/>
      <c r="K945" s="93"/>
      <c r="L945" s="94"/>
      <c r="M945" s="93"/>
      <c r="P945" s="74"/>
      <c r="Q945" s="74"/>
    </row>
    <row r="946" spans="6:17" x14ac:dyDescent="0.25">
      <c r="F946" s="107"/>
      <c r="H946" s="81"/>
      <c r="K946" s="93"/>
      <c r="L946" s="94"/>
      <c r="M946" s="93"/>
      <c r="P946" s="74"/>
      <c r="Q946" s="74"/>
    </row>
    <row r="947" spans="6:17" x14ac:dyDescent="0.25">
      <c r="F947" s="107"/>
      <c r="H947" s="81"/>
      <c r="K947" s="93"/>
      <c r="L947" s="94"/>
      <c r="M947" s="93"/>
      <c r="P947" s="74"/>
      <c r="Q947" s="74"/>
    </row>
    <row r="948" spans="6:17" x14ac:dyDescent="0.25">
      <c r="F948" s="107"/>
      <c r="H948" s="81"/>
      <c r="K948" s="93"/>
      <c r="L948" s="94"/>
      <c r="M948" s="93"/>
      <c r="P948" s="74"/>
      <c r="Q948" s="74"/>
    </row>
    <row r="949" spans="6:17" x14ac:dyDescent="0.25">
      <c r="F949" s="107"/>
      <c r="H949" s="81"/>
      <c r="K949" s="93"/>
      <c r="L949" s="94"/>
      <c r="M949" s="93"/>
      <c r="P949" s="74"/>
      <c r="Q949" s="74"/>
    </row>
    <row r="950" spans="6:17" x14ac:dyDescent="0.25">
      <c r="F950" s="107"/>
      <c r="H950" s="81"/>
      <c r="K950" s="93"/>
      <c r="L950" s="94"/>
      <c r="M950" s="93"/>
      <c r="P950" s="74"/>
      <c r="Q950" s="74"/>
    </row>
    <row r="951" spans="6:17" x14ac:dyDescent="0.25">
      <c r="F951" s="107"/>
      <c r="H951" s="81"/>
      <c r="K951" s="93"/>
      <c r="L951" s="94"/>
      <c r="M951" s="93"/>
      <c r="P951" s="74"/>
      <c r="Q951" s="74"/>
    </row>
    <row r="952" spans="6:17" x14ac:dyDescent="0.25">
      <c r="F952" s="107"/>
      <c r="H952" s="81"/>
      <c r="K952" s="93"/>
      <c r="L952" s="94"/>
      <c r="M952" s="93"/>
      <c r="P952" s="74"/>
      <c r="Q952" s="74"/>
    </row>
    <row r="953" spans="6:17" x14ac:dyDescent="0.25">
      <c r="F953" s="107"/>
      <c r="H953" s="81"/>
      <c r="K953" s="93"/>
      <c r="L953" s="94"/>
      <c r="M953" s="93"/>
      <c r="P953" s="74"/>
      <c r="Q953" s="74"/>
    </row>
    <row r="954" spans="6:17" x14ac:dyDescent="0.25">
      <c r="F954" s="107"/>
      <c r="H954" s="81"/>
      <c r="K954" s="93"/>
      <c r="L954" s="94"/>
      <c r="M954" s="93"/>
      <c r="P954" s="74"/>
      <c r="Q954" s="74"/>
    </row>
    <row r="955" spans="6:17" x14ac:dyDescent="0.25">
      <c r="F955" s="107"/>
      <c r="H955" s="81"/>
      <c r="K955" s="93"/>
      <c r="L955" s="94"/>
      <c r="M955" s="93"/>
      <c r="P955" s="74"/>
      <c r="Q955" s="74"/>
    </row>
    <row r="956" spans="6:17" x14ac:dyDescent="0.25">
      <c r="F956" s="107"/>
      <c r="H956" s="81"/>
      <c r="K956" s="93"/>
      <c r="L956" s="94"/>
      <c r="M956" s="93"/>
      <c r="P956" s="74"/>
      <c r="Q956" s="74"/>
    </row>
    <row r="957" spans="6:17" x14ac:dyDescent="0.25">
      <c r="F957" s="107"/>
      <c r="H957" s="81"/>
      <c r="K957" s="93"/>
      <c r="L957" s="94"/>
      <c r="M957" s="93"/>
      <c r="P957" s="74"/>
      <c r="Q957" s="74"/>
    </row>
    <row r="958" spans="6:17" x14ac:dyDescent="0.25">
      <c r="F958" s="107"/>
      <c r="H958" s="81"/>
      <c r="K958" s="93"/>
      <c r="L958" s="94"/>
      <c r="M958" s="93"/>
      <c r="P958" s="74"/>
      <c r="Q958" s="74"/>
    </row>
    <row r="959" spans="6:17" x14ac:dyDescent="0.25">
      <c r="F959" s="107"/>
      <c r="H959" s="81"/>
      <c r="K959" s="93"/>
      <c r="L959" s="94"/>
      <c r="M959" s="93"/>
      <c r="P959" s="74"/>
      <c r="Q959" s="74"/>
    </row>
    <row r="960" spans="6:17" x14ac:dyDescent="0.25">
      <c r="F960" s="107"/>
      <c r="H960" s="81"/>
      <c r="K960" s="93"/>
      <c r="L960" s="94"/>
      <c r="M960" s="93"/>
      <c r="P960" s="74"/>
      <c r="Q960" s="74"/>
    </row>
    <row r="961" spans="6:17" x14ac:dyDescent="0.25">
      <c r="F961" s="107"/>
      <c r="H961" s="81"/>
      <c r="K961" s="93"/>
      <c r="L961" s="94"/>
      <c r="M961" s="93"/>
      <c r="P961" s="74"/>
      <c r="Q961" s="74"/>
    </row>
    <row r="962" spans="6:17" x14ac:dyDescent="0.25">
      <c r="F962" s="107"/>
      <c r="H962" s="81"/>
      <c r="K962" s="93"/>
      <c r="L962" s="94"/>
      <c r="M962" s="93"/>
      <c r="P962" s="74"/>
      <c r="Q962" s="74"/>
    </row>
    <row r="963" spans="6:17" x14ac:dyDescent="0.25">
      <c r="F963" s="107"/>
      <c r="H963" s="81"/>
      <c r="K963" s="93"/>
      <c r="L963" s="94"/>
      <c r="M963" s="93"/>
      <c r="P963" s="74"/>
      <c r="Q963" s="74"/>
    </row>
    <row r="964" spans="6:17" x14ac:dyDescent="0.25">
      <c r="F964" s="107"/>
      <c r="H964" s="81"/>
      <c r="K964" s="93"/>
      <c r="L964" s="94"/>
      <c r="M964" s="93"/>
      <c r="P964" s="74"/>
      <c r="Q964" s="74"/>
    </row>
    <row r="965" spans="6:17" x14ac:dyDescent="0.25">
      <c r="F965" s="107"/>
      <c r="H965" s="81"/>
      <c r="K965" s="93"/>
      <c r="L965" s="94"/>
      <c r="M965" s="93"/>
      <c r="P965" s="74"/>
      <c r="Q965" s="74"/>
    </row>
    <row r="966" spans="6:17" x14ac:dyDescent="0.25">
      <c r="F966" s="107"/>
      <c r="H966" s="81"/>
      <c r="K966" s="93"/>
      <c r="L966" s="94"/>
      <c r="M966" s="93"/>
      <c r="P966" s="74"/>
      <c r="Q966" s="74"/>
    </row>
    <row r="967" spans="6:17" x14ac:dyDescent="0.25">
      <c r="F967" s="107"/>
      <c r="H967" s="81"/>
      <c r="K967" s="93"/>
      <c r="L967" s="94"/>
      <c r="M967" s="93"/>
      <c r="P967" s="74"/>
      <c r="Q967" s="74"/>
    </row>
    <row r="968" spans="6:17" x14ac:dyDescent="0.25">
      <c r="F968" s="107"/>
      <c r="H968" s="81"/>
      <c r="K968" s="93"/>
      <c r="L968" s="94"/>
      <c r="M968" s="93"/>
      <c r="P968" s="74"/>
      <c r="Q968" s="74"/>
    </row>
    <row r="969" spans="6:17" x14ac:dyDescent="0.25">
      <c r="F969" s="107"/>
      <c r="H969" s="81"/>
      <c r="K969" s="93"/>
      <c r="L969" s="94"/>
      <c r="M969" s="93"/>
      <c r="P969" s="74"/>
      <c r="Q969" s="74"/>
    </row>
    <row r="970" spans="6:17" x14ac:dyDescent="0.25">
      <c r="F970" s="107"/>
      <c r="H970" s="81"/>
      <c r="K970" s="93"/>
      <c r="L970" s="94"/>
      <c r="M970" s="93"/>
      <c r="P970" s="74"/>
      <c r="Q970" s="74"/>
    </row>
    <row r="971" spans="6:17" x14ac:dyDescent="0.25">
      <c r="F971" s="107"/>
      <c r="H971" s="81"/>
      <c r="K971" s="93"/>
      <c r="L971" s="94"/>
      <c r="M971" s="93"/>
      <c r="P971" s="74"/>
      <c r="Q971" s="74"/>
    </row>
    <row r="972" spans="6:17" x14ac:dyDescent="0.25">
      <c r="F972" s="107"/>
      <c r="H972" s="81"/>
      <c r="K972" s="93"/>
      <c r="L972" s="94"/>
      <c r="M972" s="93"/>
      <c r="P972" s="74"/>
      <c r="Q972" s="74"/>
    </row>
    <row r="973" spans="6:17" x14ac:dyDescent="0.25">
      <c r="F973" s="107"/>
      <c r="H973" s="81"/>
      <c r="K973" s="93"/>
      <c r="L973" s="94"/>
      <c r="M973" s="93"/>
      <c r="P973" s="74"/>
      <c r="Q973" s="74"/>
    </row>
    <row r="974" spans="6:17" x14ac:dyDescent="0.25">
      <c r="F974" s="107"/>
      <c r="H974" s="81"/>
      <c r="K974" s="93"/>
      <c r="L974" s="94"/>
      <c r="M974" s="93"/>
      <c r="P974" s="74"/>
      <c r="Q974" s="74"/>
    </row>
    <row r="975" spans="6:17" x14ac:dyDescent="0.25">
      <c r="F975" s="107"/>
      <c r="H975" s="81"/>
      <c r="K975" s="93"/>
      <c r="L975" s="94"/>
      <c r="M975" s="93"/>
      <c r="P975" s="74"/>
      <c r="Q975" s="74"/>
    </row>
    <row r="976" spans="6:17" x14ac:dyDescent="0.25">
      <c r="F976" s="107"/>
      <c r="H976" s="81"/>
      <c r="K976" s="93"/>
      <c r="L976" s="94"/>
      <c r="M976" s="93"/>
      <c r="P976" s="74"/>
      <c r="Q976" s="74"/>
    </row>
    <row r="977" spans="6:17" x14ac:dyDescent="0.25">
      <c r="F977" s="107"/>
      <c r="H977" s="81"/>
      <c r="K977" s="93"/>
      <c r="L977" s="94"/>
      <c r="M977" s="93"/>
      <c r="P977" s="74"/>
      <c r="Q977" s="74"/>
    </row>
    <row r="978" spans="6:17" x14ac:dyDescent="0.25">
      <c r="F978" s="107"/>
      <c r="H978" s="81"/>
      <c r="K978" s="93"/>
      <c r="L978" s="94"/>
      <c r="M978" s="93"/>
      <c r="P978" s="74"/>
      <c r="Q978" s="74"/>
    </row>
    <row r="979" spans="6:17" x14ac:dyDescent="0.25">
      <c r="F979" s="107"/>
      <c r="H979" s="81"/>
      <c r="K979" s="93"/>
      <c r="L979" s="94"/>
      <c r="M979" s="93"/>
      <c r="P979" s="74"/>
      <c r="Q979" s="74"/>
    </row>
    <row r="980" spans="6:17" x14ac:dyDescent="0.25">
      <c r="F980" s="107"/>
      <c r="H980" s="81"/>
      <c r="K980" s="93"/>
      <c r="L980" s="94"/>
      <c r="M980" s="93"/>
      <c r="P980" s="74"/>
      <c r="Q980" s="74"/>
    </row>
    <row r="981" spans="6:17" x14ac:dyDescent="0.25">
      <c r="F981" s="107"/>
      <c r="H981" s="81"/>
      <c r="K981" s="93"/>
      <c r="L981" s="94"/>
      <c r="M981" s="93"/>
      <c r="P981" s="74"/>
      <c r="Q981" s="74"/>
    </row>
    <row r="982" spans="6:17" x14ac:dyDescent="0.25">
      <c r="F982" s="107"/>
      <c r="H982" s="81"/>
      <c r="K982" s="93"/>
      <c r="L982" s="94"/>
      <c r="M982" s="93"/>
      <c r="P982" s="74"/>
      <c r="Q982" s="74"/>
    </row>
    <row r="983" spans="6:17" x14ac:dyDescent="0.25">
      <c r="F983" s="107"/>
      <c r="H983" s="81"/>
      <c r="K983" s="93"/>
      <c r="L983" s="94"/>
      <c r="M983" s="93"/>
      <c r="P983" s="74"/>
      <c r="Q983" s="74"/>
    </row>
    <row r="984" spans="6:17" x14ac:dyDescent="0.25">
      <c r="F984" s="107"/>
      <c r="H984" s="81"/>
      <c r="K984" s="93"/>
      <c r="L984" s="94"/>
      <c r="M984" s="93"/>
      <c r="P984" s="74"/>
      <c r="Q984" s="74"/>
    </row>
    <row r="985" spans="6:17" x14ac:dyDescent="0.25">
      <c r="F985" s="107"/>
      <c r="H985" s="81"/>
      <c r="K985" s="93"/>
      <c r="L985" s="94"/>
      <c r="M985" s="93"/>
      <c r="P985" s="74"/>
      <c r="Q985" s="74"/>
    </row>
    <row r="986" spans="6:17" x14ac:dyDescent="0.25">
      <c r="F986" s="107"/>
      <c r="H986" s="81"/>
      <c r="K986" s="93"/>
      <c r="L986" s="94"/>
      <c r="M986" s="93"/>
      <c r="P986" s="74"/>
      <c r="Q986" s="74"/>
    </row>
    <row r="987" spans="6:17" x14ac:dyDescent="0.25">
      <c r="F987" s="107"/>
      <c r="H987" s="81"/>
      <c r="K987" s="93"/>
      <c r="L987" s="94"/>
      <c r="M987" s="93"/>
      <c r="P987" s="74"/>
      <c r="Q987" s="74"/>
    </row>
    <row r="988" spans="6:17" x14ac:dyDescent="0.25">
      <c r="F988" s="107"/>
      <c r="H988" s="81"/>
      <c r="K988" s="93"/>
      <c r="L988" s="94"/>
      <c r="M988" s="93"/>
      <c r="P988" s="74"/>
      <c r="Q988" s="74"/>
    </row>
    <row r="989" spans="6:17" x14ac:dyDescent="0.25">
      <c r="F989" s="107"/>
      <c r="H989" s="81"/>
      <c r="K989" s="93"/>
      <c r="L989" s="94"/>
      <c r="M989" s="93"/>
      <c r="P989" s="74"/>
      <c r="Q989" s="74"/>
    </row>
    <row r="990" spans="6:17" x14ac:dyDescent="0.25">
      <c r="F990" s="107"/>
      <c r="H990" s="81"/>
      <c r="K990" s="93"/>
      <c r="L990" s="94"/>
      <c r="M990" s="93"/>
      <c r="P990" s="74"/>
      <c r="Q990" s="74"/>
    </row>
    <row r="991" spans="6:17" x14ac:dyDescent="0.25">
      <c r="F991" s="107"/>
      <c r="H991" s="81"/>
      <c r="K991" s="93"/>
      <c r="L991" s="94"/>
      <c r="M991" s="93"/>
      <c r="P991" s="74"/>
      <c r="Q991" s="74"/>
    </row>
    <row r="992" spans="6:17" x14ac:dyDescent="0.25">
      <c r="F992" s="107"/>
      <c r="H992" s="81"/>
      <c r="K992" s="93"/>
      <c r="L992" s="94"/>
      <c r="M992" s="93"/>
      <c r="P992" s="74"/>
      <c r="Q992" s="74"/>
    </row>
    <row r="993" spans="6:17" x14ac:dyDescent="0.25">
      <c r="F993" s="107"/>
      <c r="H993" s="81"/>
      <c r="K993" s="93"/>
      <c r="L993" s="94"/>
      <c r="M993" s="93"/>
      <c r="P993" s="74"/>
      <c r="Q993" s="74"/>
    </row>
    <row r="994" spans="6:17" x14ac:dyDescent="0.25">
      <c r="F994" s="107"/>
      <c r="H994" s="81"/>
      <c r="K994" s="93"/>
      <c r="L994" s="94"/>
      <c r="M994" s="93"/>
      <c r="P994" s="74"/>
      <c r="Q994" s="74"/>
    </row>
    <row r="995" spans="6:17" x14ac:dyDescent="0.25">
      <c r="F995" s="107"/>
      <c r="H995" s="81"/>
      <c r="K995" s="93"/>
      <c r="L995" s="94"/>
      <c r="M995" s="93"/>
      <c r="P995" s="74"/>
      <c r="Q995" s="74"/>
    </row>
    <row r="996" spans="6:17" x14ac:dyDescent="0.25">
      <c r="F996" s="107"/>
      <c r="H996" s="81"/>
      <c r="K996" s="93"/>
      <c r="L996" s="94"/>
      <c r="M996" s="93"/>
      <c r="P996" s="74"/>
      <c r="Q996" s="74"/>
    </row>
    <row r="997" spans="6:17" x14ac:dyDescent="0.25">
      <c r="F997" s="107"/>
      <c r="H997" s="81"/>
      <c r="K997" s="93"/>
      <c r="L997" s="94"/>
      <c r="M997" s="93"/>
      <c r="P997" s="74"/>
      <c r="Q997" s="74"/>
    </row>
    <row r="998" spans="6:17" x14ac:dyDescent="0.25">
      <c r="F998" s="107"/>
      <c r="H998" s="81"/>
      <c r="K998" s="93"/>
      <c r="L998" s="94"/>
      <c r="M998" s="93"/>
      <c r="P998" s="74"/>
      <c r="Q998" s="74"/>
    </row>
    <row r="999" spans="6:17" x14ac:dyDescent="0.25">
      <c r="F999" s="107"/>
      <c r="H999" s="81"/>
      <c r="K999" s="93"/>
      <c r="L999" s="94"/>
      <c r="M999" s="93"/>
      <c r="P999" s="74"/>
      <c r="Q999" s="74"/>
    </row>
    <row r="1000" spans="6:17" x14ac:dyDescent="0.25">
      <c r="F1000" s="107"/>
      <c r="H1000" s="81"/>
      <c r="K1000" s="93"/>
      <c r="L1000" s="94"/>
      <c r="M1000" s="93"/>
      <c r="P1000" s="74"/>
      <c r="Q1000" s="74"/>
    </row>
    <row r="1001" spans="6:17" x14ac:dyDescent="0.25">
      <c r="F1001" s="107"/>
      <c r="H1001" s="81"/>
      <c r="K1001" s="93"/>
      <c r="L1001" s="94"/>
      <c r="M1001" s="93"/>
      <c r="P1001" s="74"/>
      <c r="Q1001" s="74"/>
    </row>
    <row r="1002" spans="6:17" x14ac:dyDescent="0.25">
      <c r="F1002" s="107"/>
      <c r="H1002" s="81"/>
      <c r="K1002" s="93"/>
      <c r="L1002" s="94"/>
      <c r="M1002" s="93"/>
      <c r="P1002" s="74"/>
      <c r="Q1002" s="74"/>
    </row>
    <row r="1003" spans="6:17" x14ac:dyDescent="0.25">
      <c r="F1003" s="107"/>
      <c r="H1003" s="81"/>
      <c r="K1003" s="93"/>
      <c r="L1003" s="94"/>
      <c r="M1003" s="93"/>
      <c r="P1003" s="74"/>
      <c r="Q1003" s="74"/>
    </row>
    <row r="1004" spans="6:17" x14ac:dyDescent="0.25">
      <c r="F1004" s="107"/>
      <c r="H1004" s="81"/>
      <c r="K1004" s="93"/>
      <c r="L1004" s="94"/>
      <c r="M1004" s="93"/>
      <c r="P1004" s="74"/>
      <c r="Q1004" s="74"/>
    </row>
    <row r="1005" spans="6:17" x14ac:dyDescent="0.25">
      <c r="F1005" s="107"/>
      <c r="H1005" s="81"/>
      <c r="K1005" s="93"/>
      <c r="L1005" s="94"/>
      <c r="M1005" s="93"/>
      <c r="P1005" s="74"/>
      <c r="Q1005" s="74"/>
    </row>
    <row r="1006" spans="6:17" x14ac:dyDescent="0.25">
      <c r="F1006" s="107"/>
      <c r="H1006" s="81"/>
      <c r="K1006" s="93"/>
      <c r="L1006" s="94"/>
      <c r="M1006" s="93"/>
      <c r="P1006" s="74"/>
      <c r="Q1006" s="74"/>
    </row>
    <row r="1007" spans="6:17" x14ac:dyDescent="0.25">
      <c r="F1007" s="107"/>
      <c r="H1007" s="81"/>
      <c r="K1007" s="93"/>
      <c r="L1007" s="94"/>
      <c r="M1007" s="93"/>
      <c r="P1007" s="74"/>
      <c r="Q1007" s="74"/>
    </row>
    <row r="1008" spans="6:17" x14ac:dyDescent="0.25">
      <c r="F1008" s="107"/>
      <c r="H1008" s="81"/>
      <c r="K1008" s="93"/>
      <c r="L1008" s="94"/>
      <c r="M1008" s="93"/>
      <c r="P1008" s="74"/>
      <c r="Q1008" s="74"/>
    </row>
    <row r="1009" spans="6:17" x14ac:dyDescent="0.25">
      <c r="F1009" s="107"/>
      <c r="H1009" s="81"/>
      <c r="K1009" s="93"/>
      <c r="L1009" s="94"/>
      <c r="M1009" s="93"/>
      <c r="P1009" s="74"/>
      <c r="Q1009" s="74"/>
    </row>
    <row r="1010" spans="6:17" x14ac:dyDescent="0.25">
      <c r="F1010" s="107"/>
      <c r="H1010" s="81"/>
      <c r="K1010" s="93"/>
      <c r="L1010" s="94"/>
      <c r="M1010" s="93"/>
      <c r="P1010" s="74"/>
      <c r="Q1010" s="74"/>
    </row>
    <row r="1011" spans="6:17" x14ac:dyDescent="0.25">
      <c r="F1011" s="107"/>
      <c r="H1011" s="81"/>
      <c r="K1011" s="93"/>
      <c r="L1011" s="94"/>
      <c r="M1011" s="93"/>
      <c r="P1011" s="74"/>
      <c r="Q1011" s="74"/>
    </row>
    <row r="1012" spans="6:17" x14ac:dyDescent="0.25">
      <c r="F1012" s="107"/>
      <c r="H1012" s="81"/>
      <c r="K1012" s="93"/>
      <c r="L1012" s="94"/>
      <c r="M1012" s="93"/>
      <c r="P1012" s="74"/>
      <c r="Q1012" s="74"/>
    </row>
    <row r="1013" spans="6:17" x14ac:dyDescent="0.25">
      <c r="F1013" s="107"/>
      <c r="H1013" s="81"/>
      <c r="K1013" s="93"/>
      <c r="L1013" s="94"/>
      <c r="M1013" s="93"/>
      <c r="P1013" s="74"/>
      <c r="Q1013" s="74"/>
    </row>
    <row r="1014" spans="6:17" x14ac:dyDescent="0.25">
      <c r="F1014" s="107"/>
      <c r="H1014" s="81"/>
      <c r="K1014" s="93"/>
      <c r="L1014" s="94"/>
      <c r="M1014" s="93"/>
      <c r="P1014" s="74"/>
      <c r="Q1014" s="74"/>
    </row>
    <row r="1015" spans="6:17" x14ac:dyDescent="0.25">
      <c r="F1015" s="107"/>
      <c r="H1015" s="81"/>
      <c r="K1015" s="93"/>
      <c r="L1015" s="94"/>
      <c r="M1015" s="93"/>
      <c r="P1015" s="74"/>
      <c r="Q1015" s="74"/>
    </row>
    <row r="1016" spans="6:17" x14ac:dyDescent="0.25">
      <c r="F1016" s="107"/>
      <c r="H1016" s="81"/>
      <c r="K1016" s="93"/>
      <c r="L1016" s="94"/>
      <c r="M1016" s="93"/>
      <c r="P1016" s="74"/>
      <c r="Q1016" s="74"/>
    </row>
    <row r="1017" spans="6:17" x14ac:dyDescent="0.25">
      <c r="F1017" s="107"/>
      <c r="H1017" s="81"/>
      <c r="K1017" s="93"/>
      <c r="L1017" s="94"/>
      <c r="M1017" s="93"/>
      <c r="P1017" s="74"/>
      <c r="Q1017" s="74"/>
    </row>
    <row r="1018" spans="6:17" x14ac:dyDescent="0.25">
      <c r="F1018" s="107"/>
      <c r="H1018" s="81"/>
      <c r="K1018" s="93"/>
      <c r="L1018" s="94"/>
      <c r="M1018" s="93"/>
      <c r="P1018" s="74"/>
      <c r="Q1018" s="74"/>
    </row>
    <row r="1019" spans="6:17" x14ac:dyDescent="0.25">
      <c r="F1019" s="107"/>
      <c r="H1019" s="81"/>
      <c r="K1019" s="93"/>
      <c r="L1019" s="94"/>
      <c r="M1019" s="93"/>
      <c r="P1019" s="74"/>
      <c r="Q1019" s="74"/>
    </row>
    <row r="1020" spans="6:17" x14ac:dyDescent="0.25">
      <c r="F1020" s="107"/>
      <c r="H1020" s="81"/>
      <c r="K1020" s="93"/>
      <c r="L1020" s="94"/>
      <c r="M1020" s="93"/>
      <c r="P1020" s="74"/>
      <c r="Q1020" s="74"/>
    </row>
    <row r="1021" spans="6:17" x14ac:dyDescent="0.25">
      <c r="F1021" s="107"/>
      <c r="H1021" s="81"/>
      <c r="K1021" s="93"/>
      <c r="L1021" s="94"/>
      <c r="M1021" s="93"/>
      <c r="P1021" s="74"/>
      <c r="Q1021" s="74"/>
    </row>
    <row r="1022" spans="6:17" x14ac:dyDescent="0.25">
      <c r="F1022" s="107"/>
      <c r="H1022" s="81"/>
      <c r="K1022" s="93"/>
      <c r="L1022" s="94"/>
      <c r="M1022" s="93"/>
      <c r="P1022" s="74"/>
      <c r="Q1022" s="74"/>
    </row>
    <row r="1023" spans="6:17" x14ac:dyDescent="0.25">
      <c r="F1023" s="107"/>
      <c r="H1023" s="81"/>
      <c r="K1023" s="93"/>
      <c r="L1023" s="94"/>
      <c r="M1023" s="93"/>
      <c r="P1023" s="74"/>
      <c r="Q1023" s="74"/>
    </row>
    <row r="1024" spans="6:17" x14ac:dyDescent="0.25">
      <c r="F1024" s="107"/>
      <c r="H1024" s="81"/>
      <c r="K1024" s="93"/>
      <c r="L1024" s="94"/>
      <c r="M1024" s="93"/>
      <c r="P1024" s="74"/>
      <c r="Q1024" s="74"/>
    </row>
    <row r="1025" spans="6:17" x14ac:dyDescent="0.25">
      <c r="F1025" s="107"/>
      <c r="H1025" s="81"/>
      <c r="K1025" s="93"/>
      <c r="L1025" s="94"/>
      <c r="M1025" s="93"/>
      <c r="P1025" s="74"/>
      <c r="Q1025" s="74"/>
    </row>
    <row r="1026" spans="6:17" x14ac:dyDescent="0.25">
      <c r="F1026" s="107"/>
      <c r="H1026" s="81"/>
      <c r="K1026" s="93"/>
      <c r="L1026" s="94"/>
      <c r="M1026" s="93"/>
      <c r="P1026" s="74"/>
      <c r="Q1026" s="74"/>
    </row>
    <row r="1027" spans="6:17" x14ac:dyDescent="0.25">
      <c r="F1027" s="107"/>
      <c r="H1027" s="81"/>
      <c r="K1027" s="93"/>
      <c r="L1027" s="94"/>
      <c r="M1027" s="93"/>
      <c r="P1027" s="74"/>
      <c r="Q1027" s="74"/>
    </row>
    <row r="1028" spans="6:17" x14ac:dyDescent="0.25">
      <c r="F1028" s="107"/>
      <c r="H1028" s="81"/>
      <c r="K1028" s="93"/>
      <c r="L1028" s="94"/>
      <c r="M1028" s="93"/>
      <c r="P1028" s="74"/>
      <c r="Q1028" s="74"/>
    </row>
    <row r="1029" spans="6:17" x14ac:dyDescent="0.25">
      <c r="F1029" s="107"/>
      <c r="H1029" s="81"/>
      <c r="K1029" s="93"/>
      <c r="L1029" s="94"/>
      <c r="M1029" s="93"/>
      <c r="P1029" s="74"/>
      <c r="Q1029" s="74"/>
    </row>
    <row r="1030" spans="6:17" x14ac:dyDescent="0.25">
      <c r="F1030" s="107"/>
      <c r="H1030" s="81"/>
      <c r="K1030" s="93"/>
      <c r="L1030" s="94"/>
      <c r="M1030" s="93"/>
      <c r="P1030" s="74"/>
      <c r="Q1030" s="74"/>
    </row>
    <row r="1031" spans="6:17" x14ac:dyDescent="0.25">
      <c r="F1031" s="107"/>
      <c r="H1031" s="81"/>
      <c r="K1031" s="93"/>
      <c r="L1031" s="94"/>
      <c r="M1031" s="93"/>
      <c r="P1031" s="74"/>
      <c r="Q1031" s="74"/>
    </row>
    <row r="1032" spans="6:17" x14ac:dyDescent="0.25">
      <c r="F1032" s="107"/>
      <c r="H1032" s="81"/>
      <c r="K1032" s="93"/>
      <c r="L1032" s="94"/>
      <c r="M1032" s="93"/>
      <c r="P1032" s="74"/>
      <c r="Q1032" s="74"/>
    </row>
    <row r="1033" spans="6:17" x14ac:dyDescent="0.25">
      <c r="F1033" s="107"/>
      <c r="H1033" s="81"/>
      <c r="K1033" s="93"/>
      <c r="L1033" s="94"/>
      <c r="M1033" s="93"/>
      <c r="P1033" s="74"/>
      <c r="Q1033" s="74"/>
    </row>
    <row r="1034" spans="6:17" x14ac:dyDescent="0.25">
      <c r="F1034" s="107"/>
      <c r="H1034" s="81"/>
      <c r="K1034" s="93"/>
      <c r="L1034" s="94"/>
      <c r="M1034" s="93"/>
      <c r="P1034" s="74"/>
      <c r="Q1034" s="74"/>
    </row>
    <row r="1035" spans="6:17" x14ac:dyDescent="0.25">
      <c r="F1035" s="107"/>
      <c r="H1035" s="81"/>
      <c r="K1035" s="93"/>
      <c r="L1035" s="94"/>
      <c r="M1035" s="93"/>
      <c r="P1035" s="74"/>
      <c r="Q1035" s="74"/>
    </row>
    <row r="1036" spans="6:17" x14ac:dyDescent="0.25">
      <c r="F1036" s="107"/>
      <c r="H1036" s="81"/>
      <c r="K1036" s="93"/>
      <c r="L1036" s="94"/>
      <c r="M1036" s="93"/>
      <c r="P1036" s="74"/>
      <c r="Q1036" s="74"/>
    </row>
    <row r="1037" spans="6:17" x14ac:dyDescent="0.25">
      <c r="F1037" s="107"/>
      <c r="H1037" s="81"/>
      <c r="K1037" s="93"/>
      <c r="L1037" s="94"/>
      <c r="M1037" s="93"/>
      <c r="P1037" s="74"/>
      <c r="Q1037" s="74"/>
    </row>
    <row r="1038" spans="6:17" x14ac:dyDescent="0.25">
      <c r="F1038" s="107"/>
      <c r="H1038" s="81"/>
      <c r="K1038" s="93"/>
      <c r="L1038" s="94"/>
      <c r="M1038" s="93"/>
      <c r="P1038" s="74"/>
      <c r="Q1038" s="74"/>
    </row>
    <row r="1039" spans="6:17" x14ac:dyDescent="0.25">
      <c r="F1039" s="107"/>
      <c r="H1039" s="81"/>
      <c r="K1039" s="93"/>
      <c r="L1039" s="94"/>
      <c r="M1039" s="93"/>
      <c r="P1039" s="74"/>
      <c r="Q1039" s="74"/>
    </row>
    <row r="1040" spans="6:17" x14ac:dyDescent="0.25">
      <c r="F1040" s="107"/>
      <c r="H1040" s="81"/>
      <c r="K1040" s="93"/>
      <c r="L1040" s="94"/>
      <c r="M1040" s="93"/>
      <c r="P1040" s="74"/>
      <c r="Q1040" s="74"/>
    </row>
    <row r="1041" spans="6:17" x14ac:dyDescent="0.25">
      <c r="F1041" s="107"/>
      <c r="H1041" s="81"/>
      <c r="K1041" s="93"/>
      <c r="L1041" s="94"/>
      <c r="M1041" s="93"/>
      <c r="P1041" s="74"/>
      <c r="Q1041" s="74"/>
    </row>
    <row r="1042" spans="6:17" x14ac:dyDescent="0.25">
      <c r="F1042" s="107"/>
      <c r="H1042" s="81"/>
      <c r="K1042" s="93"/>
      <c r="L1042" s="94"/>
      <c r="M1042" s="93"/>
      <c r="P1042" s="74"/>
      <c r="Q1042" s="74"/>
    </row>
    <row r="1043" spans="6:17" x14ac:dyDescent="0.25">
      <c r="F1043" s="107"/>
      <c r="H1043" s="81"/>
      <c r="K1043" s="93"/>
      <c r="L1043" s="94"/>
      <c r="M1043" s="93"/>
      <c r="P1043" s="74"/>
      <c r="Q1043" s="74"/>
    </row>
    <row r="1044" spans="6:17" x14ac:dyDescent="0.25">
      <c r="F1044" s="107"/>
      <c r="H1044" s="81"/>
      <c r="K1044" s="93"/>
      <c r="L1044" s="94"/>
      <c r="M1044" s="93"/>
      <c r="P1044" s="74"/>
      <c r="Q1044" s="74"/>
    </row>
    <row r="1045" spans="6:17" x14ac:dyDescent="0.25">
      <c r="F1045" s="107"/>
      <c r="H1045" s="81"/>
      <c r="K1045" s="93"/>
      <c r="L1045" s="94"/>
      <c r="M1045" s="93"/>
      <c r="P1045" s="74"/>
      <c r="Q1045" s="74"/>
    </row>
    <row r="1046" spans="6:17" x14ac:dyDescent="0.25">
      <c r="F1046" s="107"/>
      <c r="H1046" s="81"/>
      <c r="K1046" s="93"/>
      <c r="L1046" s="94"/>
      <c r="M1046" s="93"/>
      <c r="P1046" s="74"/>
      <c r="Q1046" s="74"/>
    </row>
    <row r="1047" spans="6:17" x14ac:dyDescent="0.25">
      <c r="F1047" s="107"/>
      <c r="H1047" s="81"/>
      <c r="K1047" s="93"/>
      <c r="L1047" s="94"/>
      <c r="M1047" s="93"/>
      <c r="P1047" s="74"/>
      <c r="Q1047" s="74"/>
    </row>
    <row r="1048" spans="6:17" x14ac:dyDescent="0.25">
      <c r="F1048" s="107"/>
      <c r="H1048" s="81"/>
      <c r="K1048" s="93"/>
      <c r="L1048" s="94"/>
      <c r="M1048" s="93"/>
      <c r="P1048" s="74"/>
      <c r="Q1048" s="74"/>
    </row>
    <row r="1049" spans="6:17" x14ac:dyDescent="0.25">
      <c r="F1049" s="107"/>
      <c r="H1049" s="81"/>
      <c r="K1049" s="93"/>
      <c r="L1049" s="94"/>
      <c r="M1049" s="93"/>
      <c r="P1049" s="74"/>
      <c r="Q1049" s="74"/>
    </row>
    <row r="1050" spans="6:17" x14ac:dyDescent="0.25">
      <c r="F1050" s="107"/>
      <c r="H1050" s="81"/>
      <c r="K1050" s="93"/>
      <c r="L1050" s="94"/>
      <c r="M1050" s="93"/>
      <c r="P1050" s="74"/>
      <c r="Q1050" s="74"/>
    </row>
    <row r="1051" spans="6:17" x14ac:dyDescent="0.25">
      <c r="F1051" s="107"/>
      <c r="H1051" s="81"/>
      <c r="K1051" s="93"/>
      <c r="L1051" s="94"/>
      <c r="M1051" s="93"/>
      <c r="P1051" s="74"/>
      <c r="Q1051" s="74"/>
    </row>
    <row r="1052" spans="6:17" x14ac:dyDescent="0.25">
      <c r="F1052" s="107"/>
      <c r="H1052" s="81"/>
      <c r="K1052" s="93"/>
      <c r="L1052" s="94"/>
      <c r="M1052" s="93"/>
      <c r="P1052" s="74"/>
      <c r="Q1052" s="74"/>
    </row>
    <row r="1053" spans="6:17" x14ac:dyDescent="0.25">
      <c r="F1053" s="107"/>
      <c r="H1053" s="81"/>
      <c r="K1053" s="93"/>
      <c r="L1053" s="94"/>
      <c r="M1053" s="93"/>
      <c r="P1053" s="74"/>
      <c r="Q1053" s="74"/>
    </row>
    <row r="1054" spans="6:17" x14ac:dyDescent="0.25">
      <c r="F1054" s="107"/>
      <c r="H1054" s="81"/>
      <c r="K1054" s="93"/>
      <c r="L1054" s="94"/>
      <c r="M1054" s="93"/>
      <c r="P1054" s="74"/>
      <c r="Q1054" s="74"/>
    </row>
    <row r="1055" spans="6:17" x14ac:dyDescent="0.25">
      <c r="F1055" s="107"/>
      <c r="H1055" s="81"/>
      <c r="K1055" s="93"/>
      <c r="L1055" s="94"/>
      <c r="M1055" s="93"/>
      <c r="P1055" s="74"/>
      <c r="Q1055" s="74"/>
    </row>
    <row r="1056" spans="6:17" x14ac:dyDescent="0.25">
      <c r="F1056" s="107"/>
      <c r="H1056" s="81"/>
      <c r="K1056" s="93"/>
      <c r="L1056" s="94"/>
      <c r="M1056" s="93"/>
      <c r="P1056" s="74"/>
      <c r="Q1056" s="74"/>
    </row>
    <row r="1057" spans="6:17" x14ac:dyDescent="0.25">
      <c r="F1057" s="107"/>
      <c r="H1057" s="81"/>
      <c r="K1057" s="93"/>
      <c r="L1057" s="94"/>
      <c r="M1057" s="93"/>
      <c r="P1057" s="74"/>
      <c r="Q1057" s="74"/>
    </row>
    <row r="1058" spans="6:17" x14ac:dyDescent="0.25">
      <c r="F1058" s="107"/>
      <c r="H1058" s="81"/>
      <c r="K1058" s="93"/>
      <c r="L1058" s="94"/>
      <c r="M1058" s="93"/>
      <c r="P1058" s="74"/>
      <c r="Q1058" s="74"/>
    </row>
    <row r="1059" spans="6:17" x14ac:dyDescent="0.25">
      <c r="F1059" s="107"/>
      <c r="H1059" s="81"/>
      <c r="K1059" s="93"/>
      <c r="L1059" s="94"/>
      <c r="M1059" s="93"/>
      <c r="P1059" s="74"/>
      <c r="Q1059" s="74"/>
    </row>
    <row r="1060" spans="6:17" x14ac:dyDescent="0.25">
      <c r="F1060" s="107"/>
      <c r="H1060" s="81"/>
      <c r="K1060" s="93"/>
      <c r="L1060" s="94"/>
      <c r="M1060" s="93"/>
      <c r="P1060" s="74"/>
      <c r="Q1060" s="74"/>
    </row>
    <row r="1061" spans="6:17" x14ac:dyDescent="0.25">
      <c r="F1061" s="107"/>
      <c r="H1061" s="81"/>
      <c r="K1061" s="93"/>
      <c r="L1061" s="94"/>
      <c r="M1061" s="93"/>
      <c r="P1061" s="74"/>
      <c r="Q1061" s="74"/>
    </row>
    <row r="1062" spans="6:17" x14ac:dyDescent="0.25">
      <c r="F1062" s="107"/>
      <c r="H1062" s="81"/>
      <c r="K1062" s="93"/>
      <c r="L1062" s="94"/>
      <c r="M1062" s="93"/>
      <c r="P1062" s="74"/>
      <c r="Q1062" s="74"/>
    </row>
    <row r="1063" spans="6:17" x14ac:dyDescent="0.25">
      <c r="F1063" s="107"/>
      <c r="H1063" s="81"/>
      <c r="K1063" s="93"/>
      <c r="L1063" s="94"/>
      <c r="M1063" s="93"/>
      <c r="P1063" s="74"/>
      <c r="Q1063" s="74"/>
    </row>
    <row r="1064" spans="6:17" x14ac:dyDescent="0.25">
      <c r="F1064" s="107"/>
      <c r="H1064" s="81"/>
      <c r="K1064" s="93"/>
      <c r="L1064" s="94"/>
      <c r="M1064" s="93"/>
      <c r="P1064" s="74"/>
      <c r="Q1064" s="74"/>
    </row>
    <row r="1065" spans="6:17" x14ac:dyDescent="0.25">
      <c r="F1065" s="107"/>
      <c r="H1065" s="81"/>
      <c r="K1065" s="93"/>
      <c r="L1065" s="94"/>
      <c r="M1065" s="93"/>
      <c r="P1065" s="74"/>
      <c r="Q1065" s="74"/>
    </row>
    <row r="1066" spans="6:17" x14ac:dyDescent="0.25">
      <c r="F1066" s="107"/>
      <c r="H1066" s="81"/>
      <c r="K1066" s="93"/>
      <c r="L1066" s="94"/>
      <c r="M1066" s="93"/>
      <c r="P1066" s="74"/>
      <c r="Q1066" s="74"/>
    </row>
    <row r="1067" spans="6:17" x14ac:dyDescent="0.25">
      <c r="F1067" s="107"/>
      <c r="H1067" s="81"/>
      <c r="K1067" s="93"/>
      <c r="L1067" s="94"/>
      <c r="M1067" s="93"/>
      <c r="P1067" s="74"/>
      <c r="Q1067" s="74"/>
    </row>
    <row r="1068" spans="6:17" x14ac:dyDescent="0.25">
      <c r="F1068" s="107"/>
      <c r="H1068" s="81"/>
      <c r="K1068" s="93"/>
      <c r="L1068" s="94"/>
      <c r="M1068" s="93"/>
      <c r="P1068" s="74"/>
      <c r="Q1068" s="74"/>
    </row>
    <row r="1069" spans="6:17" x14ac:dyDescent="0.25">
      <c r="F1069" s="107"/>
      <c r="H1069" s="81"/>
      <c r="K1069" s="93"/>
      <c r="L1069" s="94"/>
      <c r="M1069" s="93"/>
      <c r="P1069" s="74"/>
      <c r="Q1069" s="74"/>
    </row>
    <row r="1070" spans="6:17" x14ac:dyDescent="0.25">
      <c r="F1070" s="107"/>
      <c r="H1070" s="81"/>
      <c r="K1070" s="93"/>
      <c r="L1070" s="94"/>
      <c r="M1070" s="93"/>
      <c r="P1070" s="74"/>
      <c r="Q1070" s="74"/>
    </row>
    <row r="1071" spans="6:17" x14ac:dyDescent="0.25">
      <c r="F1071" s="107"/>
      <c r="H1071" s="81"/>
      <c r="K1071" s="93"/>
      <c r="L1071" s="94"/>
      <c r="M1071" s="93"/>
      <c r="P1071" s="74"/>
      <c r="Q1071" s="74"/>
    </row>
    <row r="1072" spans="6:17" x14ac:dyDescent="0.25">
      <c r="F1072" s="107"/>
      <c r="H1072" s="81"/>
      <c r="K1072" s="93"/>
      <c r="L1072" s="94"/>
      <c r="M1072" s="93"/>
      <c r="P1072" s="74"/>
      <c r="Q1072" s="74"/>
    </row>
    <row r="1073" spans="6:17" x14ac:dyDescent="0.25">
      <c r="F1073" s="107"/>
      <c r="H1073" s="81"/>
      <c r="K1073" s="93"/>
      <c r="L1073" s="94"/>
      <c r="M1073" s="93"/>
      <c r="P1073" s="74"/>
      <c r="Q1073" s="74"/>
    </row>
    <row r="1074" spans="6:17" x14ac:dyDescent="0.25">
      <c r="F1074" s="107"/>
      <c r="H1074" s="81"/>
      <c r="K1074" s="93"/>
      <c r="L1074" s="94"/>
      <c r="M1074" s="93"/>
      <c r="P1074" s="74"/>
      <c r="Q1074" s="74"/>
    </row>
    <row r="1075" spans="6:17" x14ac:dyDescent="0.25">
      <c r="F1075" s="107"/>
      <c r="H1075" s="81"/>
      <c r="K1075" s="93"/>
      <c r="L1075" s="94"/>
      <c r="M1075" s="93"/>
      <c r="P1075" s="74"/>
      <c r="Q1075" s="74"/>
    </row>
    <row r="1076" spans="6:17" x14ac:dyDescent="0.25">
      <c r="F1076" s="107"/>
      <c r="H1076" s="81"/>
      <c r="K1076" s="93"/>
      <c r="L1076" s="94"/>
      <c r="M1076" s="93"/>
      <c r="P1076" s="74"/>
      <c r="Q1076" s="74"/>
    </row>
    <row r="1077" spans="6:17" x14ac:dyDescent="0.25">
      <c r="F1077" s="107"/>
      <c r="H1077" s="81"/>
      <c r="K1077" s="93"/>
      <c r="L1077" s="94"/>
      <c r="M1077" s="93"/>
      <c r="P1077" s="74"/>
      <c r="Q1077" s="74"/>
    </row>
    <row r="1078" spans="6:17" x14ac:dyDescent="0.25">
      <c r="F1078" s="107"/>
      <c r="H1078" s="81"/>
      <c r="K1078" s="93"/>
      <c r="L1078" s="94"/>
      <c r="M1078" s="93"/>
      <c r="P1078" s="74"/>
      <c r="Q1078" s="74"/>
    </row>
    <row r="1079" spans="6:17" x14ac:dyDescent="0.25">
      <c r="F1079" s="107"/>
      <c r="H1079" s="81"/>
      <c r="K1079" s="93"/>
      <c r="L1079" s="94"/>
      <c r="M1079" s="93"/>
      <c r="P1079" s="74"/>
      <c r="Q1079" s="74"/>
    </row>
    <row r="1080" spans="6:17" x14ac:dyDescent="0.25">
      <c r="F1080" s="107"/>
      <c r="H1080" s="81"/>
      <c r="K1080" s="93"/>
      <c r="L1080" s="94"/>
      <c r="M1080" s="93"/>
      <c r="P1080" s="74"/>
      <c r="Q1080" s="74"/>
    </row>
    <row r="1081" spans="6:17" x14ac:dyDescent="0.25">
      <c r="F1081" s="107"/>
      <c r="H1081" s="81"/>
      <c r="K1081" s="93"/>
      <c r="L1081" s="94"/>
      <c r="M1081" s="93"/>
      <c r="P1081" s="74"/>
      <c r="Q1081" s="74"/>
    </row>
    <row r="1082" spans="6:17" x14ac:dyDescent="0.25">
      <c r="F1082" s="107"/>
      <c r="H1082" s="81"/>
      <c r="K1082" s="93"/>
      <c r="L1082" s="94"/>
      <c r="M1082" s="93"/>
      <c r="P1082" s="74"/>
      <c r="Q1082" s="74"/>
    </row>
    <row r="1083" spans="6:17" x14ac:dyDescent="0.25">
      <c r="F1083" s="107"/>
      <c r="H1083" s="81"/>
      <c r="K1083" s="93"/>
      <c r="L1083" s="94"/>
      <c r="M1083" s="93"/>
      <c r="P1083" s="74"/>
      <c r="Q1083" s="74"/>
    </row>
    <row r="1084" spans="6:17" x14ac:dyDescent="0.25">
      <c r="F1084" s="107"/>
      <c r="H1084" s="81"/>
      <c r="K1084" s="93"/>
      <c r="L1084" s="94"/>
      <c r="M1084" s="93"/>
      <c r="P1084" s="74"/>
      <c r="Q1084" s="74"/>
    </row>
    <row r="1085" spans="6:17" x14ac:dyDescent="0.25">
      <c r="F1085" s="107"/>
      <c r="H1085" s="81"/>
      <c r="K1085" s="93"/>
      <c r="L1085" s="94"/>
      <c r="M1085" s="93"/>
      <c r="P1085" s="74"/>
      <c r="Q1085" s="74"/>
    </row>
    <row r="1086" spans="6:17" x14ac:dyDescent="0.25">
      <c r="F1086" s="107"/>
      <c r="H1086" s="81"/>
      <c r="K1086" s="93"/>
      <c r="L1086" s="94"/>
      <c r="M1086" s="93"/>
      <c r="P1086" s="74"/>
      <c r="Q1086" s="74"/>
    </row>
    <row r="1087" spans="6:17" x14ac:dyDescent="0.25">
      <c r="F1087" s="107"/>
      <c r="H1087" s="81"/>
      <c r="K1087" s="93"/>
      <c r="L1087" s="94"/>
      <c r="M1087" s="93"/>
      <c r="P1087" s="74"/>
      <c r="Q1087" s="74"/>
    </row>
    <row r="1088" spans="6:17" x14ac:dyDescent="0.25">
      <c r="F1088" s="107"/>
      <c r="H1088" s="81"/>
      <c r="K1088" s="93"/>
      <c r="L1088" s="94"/>
      <c r="M1088" s="93"/>
      <c r="P1088" s="74"/>
      <c r="Q1088" s="74"/>
    </row>
    <row r="1089" spans="6:17" x14ac:dyDescent="0.25">
      <c r="F1089" s="107"/>
      <c r="H1089" s="81"/>
      <c r="K1089" s="93"/>
      <c r="L1089" s="94"/>
      <c r="M1089" s="93"/>
      <c r="P1089" s="74"/>
      <c r="Q1089" s="74"/>
    </row>
    <row r="1090" spans="6:17" x14ac:dyDescent="0.25">
      <c r="F1090" s="107"/>
      <c r="H1090" s="81"/>
      <c r="K1090" s="93"/>
      <c r="L1090" s="94"/>
      <c r="M1090" s="93"/>
      <c r="P1090" s="74"/>
      <c r="Q1090" s="74"/>
    </row>
    <row r="1091" spans="6:17" x14ac:dyDescent="0.25">
      <c r="F1091" s="107"/>
      <c r="H1091" s="81"/>
      <c r="K1091" s="93"/>
      <c r="L1091" s="94"/>
      <c r="M1091" s="93"/>
      <c r="P1091" s="74"/>
      <c r="Q1091" s="74"/>
    </row>
    <row r="1092" spans="6:17" x14ac:dyDescent="0.25">
      <c r="F1092" s="107"/>
      <c r="H1092" s="81"/>
      <c r="K1092" s="93"/>
      <c r="L1092" s="94"/>
      <c r="M1092" s="93"/>
      <c r="P1092" s="74"/>
      <c r="Q1092" s="74"/>
    </row>
    <row r="1093" spans="6:17" x14ac:dyDescent="0.25">
      <c r="F1093" s="107"/>
      <c r="H1093" s="81"/>
      <c r="K1093" s="93"/>
      <c r="L1093" s="94"/>
      <c r="M1093" s="93"/>
      <c r="P1093" s="74"/>
      <c r="Q1093" s="74"/>
    </row>
    <row r="1094" spans="6:17" x14ac:dyDescent="0.25">
      <c r="F1094" s="107"/>
      <c r="H1094" s="81"/>
      <c r="K1094" s="93"/>
      <c r="L1094" s="94"/>
      <c r="M1094" s="93"/>
      <c r="P1094" s="74"/>
      <c r="Q1094" s="74"/>
    </row>
    <row r="1095" spans="6:17" x14ac:dyDescent="0.25">
      <c r="F1095" s="107"/>
      <c r="H1095" s="81"/>
      <c r="K1095" s="93"/>
      <c r="L1095" s="94"/>
      <c r="M1095" s="93"/>
      <c r="P1095" s="74"/>
      <c r="Q1095" s="74"/>
    </row>
    <row r="1096" spans="6:17" x14ac:dyDescent="0.25">
      <c r="F1096" s="107"/>
      <c r="H1096" s="81"/>
      <c r="K1096" s="93"/>
      <c r="L1096" s="94"/>
      <c r="M1096" s="93"/>
      <c r="P1096" s="74"/>
      <c r="Q1096" s="74"/>
    </row>
    <row r="1097" spans="6:17" x14ac:dyDescent="0.25">
      <c r="F1097" s="107"/>
      <c r="H1097" s="81"/>
      <c r="K1097" s="93"/>
      <c r="L1097" s="94"/>
      <c r="M1097" s="93"/>
      <c r="P1097" s="74"/>
      <c r="Q1097" s="74"/>
    </row>
    <row r="1098" spans="6:17" x14ac:dyDescent="0.25">
      <c r="F1098" s="107"/>
      <c r="H1098" s="81"/>
      <c r="K1098" s="93"/>
      <c r="L1098" s="94"/>
      <c r="M1098" s="93"/>
      <c r="P1098" s="74"/>
      <c r="Q1098" s="74"/>
    </row>
    <row r="1099" spans="6:17" x14ac:dyDescent="0.25">
      <c r="F1099" s="107"/>
      <c r="H1099" s="81"/>
      <c r="K1099" s="93"/>
      <c r="L1099" s="94"/>
      <c r="M1099" s="93"/>
      <c r="P1099" s="74"/>
      <c r="Q1099" s="74"/>
    </row>
    <row r="1100" spans="6:17" x14ac:dyDescent="0.25">
      <c r="F1100" s="107"/>
      <c r="H1100" s="81"/>
      <c r="K1100" s="93"/>
      <c r="L1100" s="94"/>
      <c r="M1100" s="93"/>
      <c r="P1100" s="74"/>
      <c r="Q1100" s="74"/>
    </row>
    <row r="1101" spans="6:17" x14ac:dyDescent="0.25">
      <c r="F1101" s="107"/>
      <c r="H1101" s="81"/>
      <c r="K1101" s="93"/>
      <c r="L1101" s="94"/>
      <c r="M1101" s="93"/>
      <c r="P1101" s="74"/>
      <c r="Q1101" s="74"/>
    </row>
    <row r="1102" spans="6:17" x14ac:dyDescent="0.25">
      <c r="F1102" s="107"/>
      <c r="H1102" s="81"/>
      <c r="K1102" s="93"/>
      <c r="L1102" s="94"/>
      <c r="M1102" s="93"/>
      <c r="P1102" s="74"/>
      <c r="Q1102" s="74"/>
    </row>
    <row r="1103" spans="6:17" x14ac:dyDescent="0.25">
      <c r="F1103" s="107"/>
      <c r="H1103" s="81"/>
      <c r="K1103" s="93"/>
      <c r="L1103" s="94"/>
      <c r="M1103" s="93"/>
      <c r="P1103" s="74"/>
      <c r="Q1103" s="74"/>
    </row>
    <row r="1104" spans="6:17" x14ac:dyDescent="0.25">
      <c r="F1104" s="107"/>
      <c r="H1104" s="81"/>
      <c r="K1104" s="93"/>
      <c r="L1104" s="94"/>
      <c r="M1104" s="93"/>
      <c r="P1104" s="74"/>
      <c r="Q1104" s="74"/>
    </row>
    <row r="1105" spans="6:17" x14ac:dyDescent="0.25">
      <c r="F1105" s="107"/>
      <c r="H1105" s="81"/>
      <c r="K1105" s="93"/>
      <c r="L1105" s="94"/>
      <c r="M1105" s="93"/>
      <c r="P1105" s="74"/>
      <c r="Q1105" s="74"/>
    </row>
    <row r="1106" spans="6:17" x14ac:dyDescent="0.25">
      <c r="F1106" s="107"/>
      <c r="H1106" s="81"/>
      <c r="K1106" s="93"/>
      <c r="L1106" s="94"/>
      <c r="M1106" s="93"/>
      <c r="P1106" s="74"/>
      <c r="Q1106" s="74"/>
    </row>
    <row r="1107" spans="6:17" x14ac:dyDescent="0.25">
      <c r="F1107" s="107"/>
      <c r="H1107" s="81"/>
      <c r="K1107" s="93"/>
      <c r="L1107" s="94"/>
      <c r="M1107" s="93"/>
      <c r="P1107" s="74"/>
      <c r="Q1107" s="74"/>
    </row>
    <row r="1108" spans="6:17" x14ac:dyDescent="0.25">
      <c r="F1108" s="107"/>
      <c r="H1108" s="81"/>
      <c r="K1108" s="93"/>
      <c r="L1108" s="94"/>
      <c r="M1108" s="93"/>
      <c r="P1108" s="74"/>
      <c r="Q1108" s="74"/>
    </row>
    <row r="1109" spans="6:17" x14ac:dyDescent="0.25">
      <c r="F1109" s="107"/>
      <c r="H1109" s="81"/>
      <c r="K1109" s="93"/>
      <c r="L1109" s="94"/>
      <c r="M1109" s="93"/>
      <c r="P1109" s="74"/>
      <c r="Q1109" s="74"/>
    </row>
    <row r="1110" spans="6:17" x14ac:dyDescent="0.25">
      <c r="F1110" s="107"/>
      <c r="H1110" s="81"/>
      <c r="K1110" s="93"/>
      <c r="L1110" s="94"/>
      <c r="M1110" s="93"/>
      <c r="P1110" s="74"/>
      <c r="Q1110" s="74"/>
    </row>
    <row r="1111" spans="6:17" x14ac:dyDescent="0.25">
      <c r="F1111" s="107"/>
      <c r="H1111" s="81"/>
      <c r="K1111" s="93"/>
      <c r="L1111" s="94"/>
      <c r="M1111" s="93"/>
      <c r="P1111" s="74"/>
      <c r="Q1111" s="74"/>
    </row>
    <row r="1112" spans="6:17" x14ac:dyDescent="0.25">
      <c r="F1112" s="107"/>
      <c r="H1112" s="81"/>
      <c r="K1112" s="93"/>
      <c r="L1112" s="94"/>
      <c r="M1112" s="93"/>
      <c r="P1112" s="74"/>
      <c r="Q1112" s="74"/>
    </row>
    <row r="1113" spans="6:17" x14ac:dyDescent="0.25">
      <c r="F1113" s="107"/>
      <c r="H1113" s="81"/>
      <c r="K1113" s="93"/>
      <c r="L1113" s="94"/>
      <c r="M1113" s="93"/>
      <c r="P1113" s="74"/>
      <c r="Q1113" s="74"/>
    </row>
    <row r="1114" spans="6:17" x14ac:dyDescent="0.25">
      <c r="F1114" s="107"/>
      <c r="H1114" s="81"/>
      <c r="K1114" s="93"/>
      <c r="L1114" s="94"/>
      <c r="M1114" s="93"/>
      <c r="P1114" s="74"/>
      <c r="Q1114" s="74"/>
    </row>
    <row r="1115" spans="6:17" x14ac:dyDescent="0.25">
      <c r="F1115" s="107"/>
      <c r="H1115" s="81"/>
      <c r="K1115" s="93"/>
      <c r="L1115" s="94"/>
      <c r="M1115" s="93"/>
      <c r="P1115" s="74"/>
      <c r="Q1115" s="74"/>
    </row>
    <row r="1116" spans="6:17" x14ac:dyDescent="0.25">
      <c r="F1116" s="107"/>
      <c r="H1116" s="81"/>
      <c r="K1116" s="93"/>
      <c r="L1116" s="94"/>
      <c r="M1116" s="93"/>
      <c r="P1116" s="74"/>
      <c r="Q1116" s="74"/>
    </row>
    <row r="1117" spans="6:17" x14ac:dyDescent="0.25">
      <c r="F1117" s="107"/>
      <c r="H1117" s="81"/>
      <c r="K1117" s="93"/>
      <c r="L1117" s="94"/>
      <c r="M1117" s="93"/>
      <c r="P1117" s="74"/>
      <c r="Q1117" s="74"/>
    </row>
    <row r="1118" spans="6:17" x14ac:dyDescent="0.25">
      <c r="F1118" s="107"/>
      <c r="H1118" s="81"/>
      <c r="K1118" s="93"/>
      <c r="L1118" s="94"/>
      <c r="M1118" s="93"/>
      <c r="P1118" s="74"/>
      <c r="Q1118" s="74"/>
    </row>
    <row r="1119" spans="6:17" x14ac:dyDescent="0.25">
      <c r="F1119" s="107"/>
      <c r="H1119" s="81"/>
      <c r="K1119" s="93"/>
      <c r="L1119" s="94"/>
      <c r="M1119" s="93"/>
      <c r="P1119" s="74"/>
      <c r="Q1119" s="74"/>
    </row>
    <row r="1120" spans="6:17" x14ac:dyDescent="0.25">
      <c r="F1120" s="107"/>
      <c r="H1120" s="81"/>
      <c r="K1120" s="93"/>
      <c r="L1120" s="94"/>
      <c r="M1120" s="93"/>
      <c r="P1120" s="74"/>
      <c r="Q1120" s="74"/>
    </row>
    <row r="1121" spans="6:17" x14ac:dyDescent="0.25">
      <c r="F1121" s="107"/>
      <c r="H1121" s="81"/>
      <c r="K1121" s="93"/>
      <c r="L1121" s="94"/>
      <c r="M1121" s="93"/>
      <c r="P1121" s="74"/>
      <c r="Q1121" s="74"/>
    </row>
    <row r="1122" spans="6:17" x14ac:dyDescent="0.25">
      <c r="F1122" s="107"/>
      <c r="H1122" s="81"/>
      <c r="K1122" s="93"/>
      <c r="L1122" s="94"/>
      <c r="M1122" s="93"/>
      <c r="P1122" s="74"/>
      <c r="Q1122" s="74"/>
    </row>
    <row r="1123" spans="6:17" x14ac:dyDescent="0.25">
      <c r="F1123" s="107"/>
      <c r="H1123" s="81"/>
      <c r="K1123" s="93"/>
      <c r="L1123" s="94"/>
      <c r="M1123" s="93"/>
      <c r="P1123" s="74"/>
      <c r="Q1123" s="74"/>
    </row>
    <row r="1124" spans="6:17" x14ac:dyDescent="0.25">
      <c r="F1124" s="107"/>
      <c r="H1124" s="81"/>
      <c r="K1124" s="93"/>
      <c r="L1124" s="94"/>
      <c r="M1124" s="93"/>
      <c r="P1124" s="74"/>
      <c r="Q1124" s="74"/>
    </row>
    <row r="1125" spans="6:17" x14ac:dyDescent="0.25">
      <c r="F1125" s="107"/>
      <c r="H1125" s="81"/>
      <c r="K1125" s="93"/>
      <c r="L1125" s="94"/>
      <c r="M1125" s="93"/>
      <c r="P1125" s="74"/>
      <c r="Q1125" s="74"/>
    </row>
    <row r="1126" spans="6:17" x14ac:dyDescent="0.25">
      <c r="F1126" s="107"/>
      <c r="H1126" s="81"/>
      <c r="K1126" s="93"/>
      <c r="L1126" s="94"/>
      <c r="M1126" s="93"/>
      <c r="P1126" s="74"/>
      <c r="Q1126" s="74"/>
    </row>
    <row r="1127" spans="6:17" x14ac:dyDescent="0.25">
      <c r="F1127" s="107"/>
      <c r="H1127" s="81"/>
      <c r="K1127" s="93"/>
      <c r="L1127" s="94"/>
      <c r="M1127" s="93"/>
      <c r="P1127" s="74"/>
      <c r="Q1127" s="74"/>
    </row>
    <row r="1128" spans="6:17" x14ac:dyDescent="0.25">
      <c r="F1128" s="107"/>
      <c r="H1128" s="81"/>
      <c r="K1128" s="93"/>
      <c r="L1128" s="94"/>
      <c r="M1128" s="93"/>
      <c r="P1128" s="74"/>
      <c r="Q1128" s="74"/>
    </row>
    <row r="1129" spans="6:17" x14ac:dyDescent="0.25">
      <c r="F1129" s="107"/>
      <c r="H1129" s="81"/>
      <c r="K1129" s="93"/>
      <c r="L1129" s="94"/>
      <c r="M1129" s="93"/>
      <c r="P1129" s="74"/>
      <c r="Q1129" s="74"/>
    </row>
    <row r="1130" spans="6:17" x14ac:dyDescent="0.25">
      <c r="F1130" s="107"/>
      <c r="H1130" s="81"/>
      <c r="K1130" s="93"/>
      <c r="L1130" s="94"/>
      <c r="M1130" s="93"/>
      <c r="P1130" s="74"/>
      <c r="Q1130" s="74"/>
    </row>
    <row r="1131" spans="6:17" x14ac:dyDescent="0.25">
      <c r="F1131" s="107"/>
      <c r="H1131" s="81"/>
      <c r="K1131" s="93"/>
      <c r="L1131" s="94"/>
      <c r="M1131" s="93"/>
      <c r="P1131" s="74"/>
      <c r="Q1131" s="74"/>
    </row>
    <row r="1132" spans="6:17" x14ac:dyDescent="0.25">
      <c r="F1132" s="107"/>
      <c r="H1132" s="81"/>
      <c r="K1132" s="93"/>
      <c r="L1132" s="94"/>
      <c r="M1132" s="93"/>
      <c r="P1132" s="74"/>
      <c r="Q1132" s="74"/>
    </row>
    <row r="1133" spans="6:17" x14ac:dyDescent="0.25">
      <c r="F1133" s="107"/>
      <c r="H1133" s="81"/>
      <c r="K1133" s="93"/>
      <c r="L1133" s="94"/>
      <c r="M1133" s="93"/>
      <c r="P1133" s="74"/>
      <c r="Q1133" s="74"/>
    </row>
    <row r="1134" spans="6:17" x14ac:dyDescent="0.25">
      <c r="F1134" s="107"/>
      <c r="H1134" s="81"/>
      <c r="K1134" s="93"/>
      <c r="L1134" s="94"/>
      <c r="M1134" s="93"/>
      <c r="P1134" s="74"/>
      <c r="Q1134" s="74"/>
    </row>
    <row r="1135" spans="6:17" x14ac:dyDescent="0.25">
      <c r="F1135" s="107"/>
      <c r="H1135" s="81"/>
      <c r="K1135" s="93"/>
      <c r="L1135" s="94"/>
      <c r="M1135" s="93"/>
      <c r="P1135" s="74"/>
      <c r="Q1135" s="74"/>
    </row>
    <row r="1136" spans="6:17" x14ac:dyDescent="0.25">
      <c r="F1136" s="107"/>
      <c r="H1136" s="81"/>
      <c r="K1136" s="93"/>
      <c r="L1136" s="94"/>
      <c r="M1136" s="93"/>
      <c r="P1136" s="74"/>
      <c r="Q1136" s="74"/>
    </row>
    <row r="1137" spans="6:17" x14ac:dyDescent="0.25">
      <c r="F1137" s="107"/>
      <c r="H1137" s="81"/>
      <c r="K1137" s="93"/>
      <c r="L1137" s="94"/>
      <c r="M1137" s="93"/>
      <c r="P1137" s="74"/>
      <c r="Q1137" s="74"/>
    </row>
    <row r="1138" spans="6:17" x14ac:dyDescent="0.25">
      <c r="F1138" s="107"/>
      <c r="H1138" s="81"/>
      <c r="K1138" s="93"/>
      <c r="L1138" s="94"/>
      <c r="M1138" s="93"/>
      <c r="P1138" s="74"/>
      <c r="Q1138" s="74"/>
    </row>
    <row r="1139" spans="6:17" x14ac:dyDescent="0.25">
      <c r="F1139" s="107"/>
      <c r="H1139" s="81"/>
      <c r="K1139" s="93"/>
      <c r="L1139" s="94"/>
      <c r="M1139" s="93"/>
      <c r="P1139" s="74"/>
      <c r="Q1139" s="74"/>
    </row>
    <row r="1140" spans="6:17" x14ac:dyDescent="0.25">
      <c r="F1140" s="107"/>
      <c r="H1140" s="81"/>
      <c r="K1140" s="93"/>
      <c r="L1140" s="94"/>
      <c r="M1140" s="93"/>
      <c r="P1140" s="74"/>
      <c r="Q1140" s="74"/>
    </row>
    <row r="1141" spans="6:17" x14ac:dyDescent="0.25">
      <c r="F1141" s="107"/>
      <c r="H1141" s="81"/>
      <c r="K1141" s="93"/>
      <c r="L1141" s="94"/>
      <c r="M1141" s="93"/>
      <c r="P1141" s="74"/>
      <c r="Q1141" s="74"/>
    </row>
    <row r="1142" spans="6:17" x14ac:dyDescent="0.25">
      <c r="F1142" s="107"/>
      <c r="H1142" s="81"/>
      <c r="K1142" s="93"/>
      <c r="L1142" s="94"/>
      <c r="M1142" s="93"/>
      <c r="P1142" s="74"/>
      <c r="Q1142" s="74"/>
    </row>
    <row r="1143" spans="6:17" x14ac:dyDescent="0.25">
      <c r="F1143" s="107"/>
      <c r="H1143" s="81"/>
      <c r="K1143" s="93"/>
      <c r="L1143" s="94"/>
      <c r="M1143" s="93"/>
      <c r="P1143" s="74"/>
      <c r="Q1143" s="74"/>
    </row>
    <row r="1144" spans="6:17" x14ac:dyDescent="0.25">
      <c r="F1144" s="107"/>
      <c r="H1144" s="81"/>
      <c r="K1144" s="93"/>
      <c r="L1144" s="94"/>
      <c r="M1144" s="93"/>
      <c r="P1144" s="74"/>
      <c r="Q1144" s="74"/>
    </row>
    <row r="1145" spans="6:17" x14ac:dyDescent="0.25">
      <c r="F1145" s="107"/>
      <c r="H1145" s="81"/>
      <c r="K1145" s="93"/>
      <c r="L1145" s="94"/>
      <c r="M1145" s="93"/>
      <c r="P1145" s="74"/>
      <c r="Q1145" s="74"/>
    </row>
    <row r="1146" spans="6:17" x14ac:dyDescent="0.25">
      <c r="F1146" s="107"/>
      <c r="H1146" s="81"/>
      <c r="K1146" s="93"/>
      <c r="L1146" s="94"/>
      <c r="M1146" s="93"/>
      <c r="P1146" s="74"/>
      <c r="Q1146" s="74"/>
    </row>
    <row r="1147" spans="6:17" x14ac:dyDescent="0.25">
      <c r="F1147" s="107"/>
      <c r="H1147" s="81"/>
      <c r="K1147" s="93"/>
      <c r="L1147" s="94"/>
      <c r="M1147" s="93"/>
      <c r="P1147" s="74"/>
      <c r="Q1147" s="74"/>
    </row>
    <row r="1148" spans="6:17" x14ac:dyDescent="0.25">
      <c r="F1148" s="107"/>
      <c r="H1148" s="81"/>
      <c r="K1148" s="93"/>
      <c r="L1148" s="94"/>
      <c r="M1148" s="93"/>
      <c r="P1148" s="74"/>
      <c r="Q1148" s="74"/>
    </row>
    <row r="1149" spans="6:17" x14ac:dyDescent="0.25">
      <c r="F1149" s="107"/>
      <c r="H1149" s="81"/>
      <c r="K1149" s="93"/>
      <c r="L1149" s="94"/>
      <c r="M1149" s="93"/>
      <c r="P1149" s="74"/>
      <c r="Q1149" s="74"/>
    </row>
    <row r="1150" spans="6:17" x14ac:dyDescent="0.25">
      <c r="F1150" s="107"/>
      <c r="H1150" s="81"/>
      <c r="K1150" s="93"/>
      <c r="L1150" s="94"/>
      <c r="M1150" s="93"/>
      <c r="P1150" s="74"/>
      <c r="Q1150" s="74"/>
    </row>
    <row r="1151" spans="6:17" x14ac:dyDescent="0.25">
      <c r="F1151" s="107"/>
      <c r="H1151" s="81"/>
      <c r="K1151" s="93"/>
      <c r="L1151" s="94"/>
      <c r="M1151" s="93"/>
      <c r="P1151" s="74"/>
      <c r="Q1151" s="74"/>
    </row>
    <row r="1152" spans="6:17" x14ac:dyDescent="0.25">
      <c r="F1152" s="107"/>
      <c r="H1152" s="81"/>
      <c r="K1152" s="93"/>
      <c r="L1152" s="94"/>
      <c r="M1152" s="93"/>
      <c r="P1152" s="74"/>
      <c r="Q1152" s="74"/>
    </row>
    <row r="1153" spans="6:17" x14ac:dyDescent="0.25">
      <c r="F1153" s="107"/>
      <c r="H1153" s="81"/>
      <c r="K1153" s="93"/>
      <c r="L1153" s="94"/>
      <c r="M1153" s="93"/>
      <c r="P1153" s="74"/>
      <c r="Q1153" s="74"/>
    </row>
    <row r="1154" spans="6:17" x14ac:dyDescent="0.25">
      <c r="F1154" s="107"/>
      <c r="H1154" s="81"/>
      <c r="K1154" s="93"/>
      <c r="L1154" s="94"/>
      <c r="M1154" s="93"/>
      <c r="P1154" s="74"/>
      <c r="Q1154" s="74"/>
    </row>
    <row r="1155" spans="6:17" x14ac:dyDescent="0.25">
      <c r="F1155" s="107"/>
      <c r="H1155" s="81"/>
      <c r="K1155" s="93"/>
      <c r="L1155" s="94"/>
      <c r="M1155" s="93"/>
      <c r="P1155" s="74"/>
      <c r="Q1155" s="74"/>
    </row>
    <row r="1156" spans="6:17" x14ac:dyDescent="0.25">
      <c r="F1156" s="107"/>
      <c r="H1156" s="81"/>
      <c r="K1156" s="93"/>
      <c r="L1156" s="94"/>
      <c r="M1156" s="93"/>
      <c r="P1156" s="74"/>
      <c r="Q1156" s="74"/>
    </row>
    <row r="1157" spans="6:17" x14ac:dyDescent="0.25">
      <c r="F1157" s="107"/>
      <c r="H1157" s="81"/>
      <c r="K1157" s="93"/>
      <c r="L1157" s="94"/>
      <c r="M1157" s="93"/>
      <c r="P1157" s="74"/>
      <c r="Q1157" s="74"/>
    </row>
    <row r="1158" spans="6:17" x14ac:dyDescent="0.25">
      <c r="F1158" s="107"/>
      <c r="H1158" s="81"/>
      <c r="K1158" s="93"/>
      <c r="L1158" s="94"/>
      <c r="M1158" s="93"/>
      <c r="P1158" s="74"/>
      <c r="Q1158" s="74"/>
    </row>
    <row r="1159" spans="6:17" x14ac:dyDescent="0.25">
      <c r="F1159" s="107"/>
      <c r="H1159" s="81"/>
      <c r="K1159" s="93"/>
      <c r="L1159" s="94"/>
      <c r="M1159" s="93"/>
      <c r="P1159" s="74"/>
      <c r="Q1159" s="74"/>
    </row>
    <row r="1160" spans="6:17" x14ac:dyDescent="0.25">
      <c r="F1160" s="107"/>
      <c r="H1160" s="81"/>
      <c r="K1160" s="93"/>
      <c r="L1160" s="94"/>
      <c r="M1160" s="93"/>
      <c r="P1160" s="74"/>
      <c r="Q1160" s="74"/>
    </row>
    <row r="1161" spans="6:17" x14ac:dyDescent="0.25">
      <c r="F1161" s="107"/>
      <c r="H1161" s="81"/>
      <c r="K1161" s="93"/>
      <c r="L1161" s="94"/>
      <c r="M1161" s="93"/>
      <c r="P1161" s="74"/>
      <c r="Q1161" s="74"/>
    </row>
    <row r="1162" spans="6:17" x14ac:dyDescent="0.25">
      <c r="F1162" s="107"/>
      <c r="H1162" s="81"/>
      <c r="K1162" s="93"/>
      <c r="L1162" s="94"/>
      <c r="M1162" s="93"/>
      <c r="P1162" s="74"/>
      <c r="Q1162" s="74"/>
    </row>
    <row r="1163" spans="6:17" x14ac:dyDescent="0.25">
      <c r="F1163" s="107"/>
      <c r="H1163" s="81"/>
      <c r="K1163" s="93"/>
      <c r="L1163" s="94"/>
      <c r="M1163" s="93"/>
      <c r="P1163" s="74"/>
      <c r="Q1163" s="74"/>
    </row>
    <row r="1164" spans="6:17" x14ac:dyDescent="0.25">
      <c r="F1164" s="107"/>
      <c r="H1164" s="81"/>
      <c r="K1164" s="93"/>
      <c r="L1164" s="94"/>
      <c r="M1164" s="93"/>
      <c r="P1164" s="74"/>
      <c r="Q1164" s="74"/>
    </row>
    <row r="1165" spans="6:17" x14ac:dyDescent="0.25">
      <c r="F1165" s="107"/>
      <c r="H1165" s="81"/>
      <c r="K1165" s="93"/>
      <c r="L1165" s="94"/>
      <c r="M1165" s="93"/>
      <c r="P1165" s="74"/>
      <c r="Q1165" s="74"/>
    </row>
    <row r="1166" spans="6:17" x14ac:dyDescent="0.25">
      <c r="F1166" s="107"/>
      <c r="H1166" s="81"/>
      <c r="K1166" s="93"/>
      <c r="L1166" s="94"/>
      <c r="M1166" s="93"/>
      <c r="P1166" s="74"/>
      <c r="Q1166" s="74"/>
    </row>
    <row r="1167" spans="6:17" x14ac:dyDescent="0.25">
      <c r="F1167" s="107"/>
      <c r="H1167" s="81"/>
      <c r="K1167" s="93"/>
      <c r="L1167" s="94"/>
      <c r="M1167" s="93"/>
      <c r="P1167" s="74"/>
      <c r="Q1167" s="74"/>
    </row>
    <row r="1168" spans="6:17" x14ac:dyDescent="0.25">
      <c r="F1168" s="107"/>
      <c r="H1168" s="81"/>
      <c r="K1168" s="93"/>
      <c r="L1168" s="94"/>
      <c r="M1168" s="93"/>
      <c r="P1168" s="74"/>
      <c r="Q1168" s="74"/>
    </row>
    <row r="1169" spans="6:17" x14ac:dyDescent="0.25">
      <c r="F1169" s="107"/>
      <c r="H1169" s="81"/>
      <c r="K1169" s="93"/>
      <c r="L1169" s="94"/>
      <c r="M1169" s="93"/>
      <c r="P1169" s="74"/>
      <c r="Q1169" s="74"/>
    </row>
    <row r="1170" spans="6:17" x14ac:dyDescent="0.25">
      <c r="F1170" s="107"/>
      <c r="H1170" s="81"/>
      <c r="K1170" s="93"/>
      <c r="L1170" s="94"/>
      <c r="M1170" s="93"/>
      <c r="P1170" s="74"/>
      <c r="Q1170" s="74"/>
    </row>
    <row r="1171" spans="6:17" x14ac:dyDescent="0.25">
      <c r="F1171" s="107"/>
      <c r="H1171" s="81"/>
      <c r="K1171" s="93"/>
      <c r="L1171" s="94"/>
      <c r="M1171" s="93"/>
      <c r="P1171" s="74"/>
      <c r="Q1171" s="74"/>
    </row>
    <row r="1172" spans="6:17" x14ac:dyDescent="0.25">
      <c r="F1172" s="107"/>
      <c r="H1172" s="81"/>
      <c r="K1172" s="93"/>
      <c r="L1172" s="94"/>
      <c r="M1172" s="93"/>
      <c r="P1172" s="74"/>
      <c r="Q1172" s="74"/>
    </row>
    <row r="1173" spans="6:17" x14ac:dyDescent="0.25">
      <c r="F1173" s="107"/>
      <c r="H1173" s="81"/>
      <c r="K1173" s="93"/>
      <c r="L1173" s="94"/>
      <c r="M1173" s="93"/>
      <c r="P1173" s="74"/>
      <c r="Q1173" s="74"/>
    </row>
    <row r="1174" spans="6:17" x14ac:dyDescent="0.25">
      <c r="F1174" s="107"/>
      <c r="H1174" s="81"/>
      <c r="K1174" s="93"/>
      <c r="L1174" s="94"/>
      <c r="M1174" s="93"/>
      <c r="P1174" s="74"/>
      <c r="Q1174" s="74"/>
    </row>
    <row r="1175" spans="6:17" x14ac:dyDescent="0.25">
      <c r="F1175" s="107"/>
      <c r="H1175" s="81"/>
      <c r="K1175" s="93"/>
      <c r="L1175" s="94"/>
      <c r="M1175" s="93"/>
      <c r="P1175" s="74"/>
      <c r="Q1175" s="74"/>
    </row>
    <row r="1176" spans="6:17" x14ac:dyDescent="0.25">
      <c r="F1176" s="107"/>
      <c r="H1176" s="81"/>
      <c r="K1176" s="93"/>
      <c r="L1176" s="94"/>
      <c r="M1176" s="93"/>
      <c r="P1176" s="74"/>
      <c r="Q1176" s="74"/>
    </row>
    <row r="1177" spans="6:17" x14ac:dyDescent="0.25">
      <c r="F1177" s="107"/>
      <c r="H1177" s="81"/>
      <c r="K1177" s="93"/>
      <c r="L1177" s="94"/>
      <c r="M1177" s="93"/>
      <c r="P1177" s="74"/>
      <c r="Q1177" s="74"/>
    </row>
    <row r="1178" spans="6:17" x14ac:dyDescent="0.25">
      <c r="F1178" s="107"/>
      <c r="H1178" s="81"/>
      <c r="K1178" s="93"/>
      <c r="L1178" s="94"/>
      <c r="M1178" s="93"/>
      <c r="P1178" s="74"/>
      <c r="Q1178" s="74"/>
    </row>
    <row r="1179" spans="6:17" x14ac:dyDescent="0.25">
      <c r="F1179" s="107"/>
      <c r="H1179" s="81"/>
      <c r="K1179" s="93"/>
      <c r="L1179" s="94"/>
      <c r="M1179" s="93"/>
      <c r="P1179" s="74"/>
      <c r="Q1179" s="74"/>
    </row>
    <row r="1180" spans="6:17" x14ac:dyDescent="0.25">
      <c r="F1180" s="107"/>
      <c r="H1180" s="81"/>
      <c r="K1180" s="93"/>
      <c r="L1180" s="94"/>
      <c r="M1180" s="93"/>
      <c r="P1180" s="74"/>
      <c r="Q1180" s="74"/>
    </row>
    <row r="1181" spans="6:17" x14ac:dyDescent="0.25">
      <c r="F1181" s="107"/>
      <c r="H1181" s="81"/>
      <c r="K1181" s="93"/>
      <c r="L1181" s="94"/>
      <c r="M1181" s="93"/>
      <c r="P1181" s="74"/>
      <c r="Q1181" s="74"/>
    </row>
    <row r="1182" spans="6:17" x14ac:dyDescent="0.25">
      <c r="F1182" s="107"/>
    </row>
    <row r="1183" spans="6:17" x14ac:dyDescent="0.25">
      <c r="F1183" s="107"/>
    </row>
    <row r="1184" spans="6:17" x14ac:dyDescent="0.25">
      <c r="F1184" s="107"/>
    </row>
    <row r="1185" spans="6:6" x14ac:dyDescent="0.25">
      <c r="F1185" s="107"/>
    </row>
    <row r="1186" spans="6:6" x14ac:dyDescent="0.25">
      <c r="F1186" s="107"/>
    </row>
    <row r="1187" spans="6:6" x14ac:dyDescent="0.25">
      <c r="F1187" s="107"/>
    </row>
    <row r="1188" spans="6:6" x14ac:dyDescent="0.25">
      <c r="F1188" s="107"/>
    </row>
    <row r="1189" spans="6:6" x14ac:dyDescent="0.25">
      <c r="F1189" s="107"/>
    </row>
    <row r="1190" spans="6:6" x14ac:dyDescent="0.25">
      <c r="F1190" s="107"/>
    </row>
    <row r="1191" spans="6:6" x14ac:dyDescent="0.25">
      <c r="F1191" s="107"/>
    </row>
    <row r="1192" spans="6:6" x14ac:dyDescent="0.25">
      <c r="F1192" s="107"/>
    </row>
    <row r="1193" spans="6:6" x14ac:dyDescent="0.25">
      <c r="F1193" s="107"/>
    </row>
    <row r="1194" spans="6:6" x14ac:dyDescent="0.25">
      <c r="F1194" s="107"/>
    </row>
    <row r="1195" spans="6:6" x14ac:dyDescent="0.25">
      <c r="F1195" s="107"/>
    </row>
    <row r="1196" spans="6:6" x14ac:dyDescent="0.25">
      <c r="F1196" s="107"/>
    </row>
    <row r="1197" spans="6:6" x14ac:dyDescent="0.25">
      <c r="F1197" s="107"/>
    </row>
    <row r="1198" spans="6:6" x14ac:dyDescent="0.25">
      <c r="F1198" s="107"/>
    </row>
    <row r="1199" spans="6:6" x14ac:dyDescent="0.25">
      <c r="F1199" s="107"/>
    </row>
    <row r="1200" spans="6:6" x14ac:dyDescent="0.25">
      <c r="F1200" s="107"/>
    </row>
    <row r="1201" spans="6:6" x14ac:dyDescent="0.25">
      <c r="F1201" s="107"/>
    </row>
    <row r="1202" spans="6:6" x14ac:dyDescent="0.25">
      <c r="F1202" s="107"/>
    </row>
    <row r="1203" spans="6:6" x14ac:dyDescent="0.25">
      <c r="F1203" s="107"/>
    </row>
    <row r="1204" spans="6:6" x14ac:dyDescent="0.25">
      <c r="F1204" s="107"/>
    </row>
    <row r="1205" spans="6:6" x14ac:dyDescent="0.25">
      <c r="F1205" s="107"/>
    </row>
    <row r="1206" spans="6:6" x14ac:dyDescent="0.25">
      <c r="F1206" s="107"/>
    </row>
    <row r="1207" spans="6:6" x14ac:dyDescent="0.25">
      <c r="F1207" s="107"/>
    </row>
    <row r="1208" spans="6:6" x14ac:dyDescent="0.25">
      <c r="F1208" s="107"/>
    </row>
    <row r="1209" spans="6:6" x14ac:dyDescent="0.25">
      <c r="F1209" s="107"/>
    </row>
    <row r="1210" spans="6:6" x14ac:dyDescent="0.25">
      <c r="F1210" s="107"/>
    </row>
    <row r="1211" spans="6:6" x14ac:dyDescent="0.25">
      <c r="F1211" s="107"/>
    </row>
    <row r="1212" spans="6:6" x14ac:dyDescent="0.25">
      <c r="F1212" s="107"/>
    </row>
    <row r="1213" spans="6:6" x14ac:dyDescent="0.25">
      <c r="F1213" s="107"/>
    </row>
    <row r="1214" spans="6:6" x14ac:dyDescent="0.25">
      <c r="F1214" s="107"/>
    </row>
    <row r="1215" spans="6:6" x14ac:dyDescent="0.25">
      <c r="F1215" s="107"/>
    </row>
    <row r="1216" spans="6:6" x14ac:dyDescent="0.25">
      <c r="F1216" s="107"/>
    </row>
    <row r="1217" spans="6:6" x14ac:dyDescent="0.25">
      <c r="F1217" s="107"/>
    </row>
    <row r="1218" spans="6:6" x14ac:dyDescent="0.25">
      <c r="F1218" s="107"/>
    </row>
    <row r="1219" spans="6:6" x14ac:dyDescent="0.25">
      <c r="F1219" s="107"/>
    </row>
    <row r="1220" spans="6:6" x14ac:dyDescent="0.25">
      <c r="F1220" s="107"/>
    </row>
    <row r="1221" spans="6:6" x14ac:dyDescent="0.25">
      <c r="F1221" s="107"/>
    </row>
    <row r="1222" spans="6:6" x14ac:dyDescent="0.25">
      <c r="F1222" s="107"/>
    </row>
    <row r="1223" spans="6:6" x14ac:dyDescent="0.25">
      <c r="F1223" s="107"/>
    </row>
    <row r="1224" spans="6:6" x14ac:dyDescent="0.25">
      <c r="F1224" s="107"/>
    </row>
    <row r="1225" spans="6:6" x14ac:dyDescent="0.25">
      <c r="F1225" s="107"/>
    </row>
    <row r="1226" spans="6:6" x14ac:dyDescent="0.25">
      <c r="F1226" s="107"/>
    </row>
    <row r="1227" spans="6:6" x14ac:dyDescent="0.25">
      <c r="F1227" s="107"/>
    </row>
    <row r="1228" spans="6:6" x14ac:dyDescent="0.25">
      <c r="F1228" s="107"/>
    </row>
    <row r="1229" spans="6:6" x14ac:dyDescent="0.25">
      <c r="F1229" s="107"/>
    </row>
    <row r="1230" spans="6:6" x14ac:dyDescent="0.25">
      <c r="F1230" s="107"/>
    </row>
    <row r="1231" spans="6:6" x14ac:dyDescent="0.25">
      <c r="F1231" s="107"/>
    </row>
    <row r="1232" spans="6:6" x14ac:dyDescent="0.25">
      <c r="F1232" s="107"/>
    </row>
    <row r="1233" spans="6:6" x14ac:dyDescent="0.25">
      <c r="F1233" s="107"/>
    </row>
    <row r="1234" spans="6:6" x14ac:dyDescent="0.25">
      <c r="F1234" s="107"/>
    </row>
    <row r="1235" spans="6:6" x14ac:dyDescent="0.25">
      <c r="F1235" s="107"/>
    </row>
    <row r="1236" spans="6:6" x14ac:dyDescent="0.25">
      <c r="F1236" s="107"/>
    </row>
    <row r="1237" spans="6:6" x14ac:dyDescent="0.25">
      <c r="F1237" s="107"/>
    </row>
    <row r="1238" spans="6:6" x14ac:dyDescent="0.25">
      <c r="F1238" s="107"/>
    </row>
    <row r="1239" spans="6:6" x14ac:dyDescent="0.25">
      <c r="F1239" s="107"/>
    </row>
    <row r="1240" spans="6:6" x14ac:dyDescent="0.25">
      <c r="F1240" s="107"/>
    </row>
    <row r="1241" spans="6:6" x14ac:dyDescent="0.25">
      <c r="F1241" s="107"/>
    </row>
    <row r="1242" spans="6:6" x14ac:dyDescent="0.25">
      <c r="F1242" s="107"/>
    </row>
    <row r="1243" spans="6:6" x14ac:dyDescent="0.25">
      <c r="F1243" s="107"/>
    </row>
    <row r="1244" spans="6:6" x14ac:dyDescent="0.25">
      <c r="F1244" s="107"/>
    </row>
    <row r="1245" spans="6:6" x14ac:dyDescent="0.25">
      <c r="F1245" s="107"/>
    </row>
    <row r="1246" spans="6:6" x14ac:dyDescent="0.25">
      <c r="F1246" s="107"/>
    </row>
    <row r="1247" spans="6:6" x14ac:dyDescent="0.25">
      <c r="F1247" s="107"/>
    </row>
    <row r="1248" spans="6:6" x14ac:dyDescent="0.25">
      <c r="F1248" s="107"/>
    </row>
    <row r="1249" spans="6:6" x14ac:dyDescent="0.25">
      <c r="F1249" s="107"/>
    </row>
    <row r="1250" spans="6:6" x14ac:dyDescent="0.25">
      <c r="F1250" s="107"/>
    </row>
    <row r="1251" spans="6:6" x14ac:dyDescent="0.25">
      <c r="F1251" s="107"/>
    </row>
    <row r="1252" spans="6:6" x14ac:dyDescent="0.25">
      <c r="F1252" s="107"/>
    </row>
    <row r="1253" spans="6:6" x14ac:dyDescent="0.25">
      <c r="F1253" s="107"/>
    </row>
    <row r="1254" spans="6:6" x14ac:dyDescent="0.25">
      <c r="F1254" s="107"/>
    </row>
    <row r="1255" spans="6:6" x14ac:dyDescent="0.25">
      <c r="F1255" s="107"/>
    </row>
    <row r="1256" spans="6:6" x14ac:dyDescent="0.25">
      <c r="F1256" s="107"/>
    </row>
    <row r="1257" spans="6:6" x14ac:dyDescent="0.25">
      <c r="F1257" s="107"/>
    </row>
    <row r="1258" spans="6:6" x14ac:dyDescent="0.25">
      <c r="F1258" s="107"/>
    </row>
    <row r="1259" spans="6:6" x14ac:dyDescent="0.25">
      <c r="F1259" s="107"/>
    </row>
    <row r="1260" spans="6:6" x14ac:dyDescent="0.25">
      <c r="F1260" s="107"/>
    </row>
    <row r="1261" spans="6:6" x14ac:dyDescent="0.25">
      <c r="F1261" s="107"/>
    </row>
    <row r="1262" spans="6:6" x14ac:dyDescent="0.25">
      <c r="F1262" s="107"/>
    </row>
    <row r="1263" spans="6:6" x14ac:dyDescent="0.25">
      <c r="F1263" s="107"/>
    </row>
    <row r="1264" spans="6:6" x14ac:dyDescent="0.25">
      <c r="F1264" s="107"/>
    </row>
    <row r="1265" spans="6:6" x14ac:dyDescent="0.25">
      <c r="F1265" s="107"/>
    </row>
    <row r="1266" spans="6:6" x14ac:dyDescent="0.25">
      <c r="F1266" s="107"/>
    </row>
    <row r="1267" spans="6:6" x14ac:dyDescent="0.25">
      <c r="F1267" s="107"/>
    </row>
    <row r="1268" spans="6:6" x14ac:dyDescent="0.25">
      <c r="F1268" s="107"/>
    </row>
    <row r="1269" spans="6:6" x14ac:dyDescent="0.25">
      <c r="F1269" s="107"/>
    </row>
    <row r="1270" spans="6:6" x14ac:dyDescent="0.25">
      <c r="F1270" s="107"/>
    </row>
    <row r="1271" spans="6:6" x14ac:dyDescent="0.25">
      <c r="F1271" s="107"/>
    </row>
    <row r="1272" spans="6:6" x14ac:dyDescent="0.25">
      <c r="F1272" s="107"/>
    </row>
    <row r="1273" spans="6:6" x14ac:dyDescent="0.25">
      <c r="F1273" s="107"/>
    </row>
    <row r="1274" spans="6:6" x14ac:dyDescent="0.25">
      <c r="F1274" s="107"/>
    </row>
    <row r="1275" spans="6:6" x14ac:dyDescent="0.25">
      <c r="F1275" s="107"/>
    </row>
    <row r="1276" spans="6:6" x14ac:dyDescent="0.25">
      <c r="F1276" s="107"/>
    </row>
    <row r="1277" spans="6:6" x14ac:dyDescent="0.25">
      <c r="F1277" s="107"/>
    </row>
    <row r="1278" spans="6:6" x14ac:dyDescent="0.25">
      <c r="F1278" s="107"/>
    </row>
    <row r="1279" spans="6:6" x14ac:dyDescent="0.25">
      <c r="F1279" s="107"/>
    </row>
    <row r="1280" spans="6:6" x14ac:dyDescent="0.25">
      <c r="F1280" s="107"/>
    </row>
    <row r="1281" spans="6:6" x14ac:dyDescent="0.25">
      <c r="F1281" s="107"/>
    </row>
    <row r="1282" spans="6:6" x14ac:dyDescent="0.25">
      <c r="F1282" s="107"/>
    </row>
    <row r="1283" spans="6:6" x14ac:dyDescent="0.25">
      <c r="F1283" s="107"/>
    </row>
    <row r="1284" spans="6:6" x14ac:dyDescent="0.25">
      <c r="F1284" s="107"/>
    </row>
    <row r="1285" spans="6:6" x14ac:dyDescent="0.25">
      <c r="F1285" s="107"/>
    </row>
    <row r="1286" spans="6:6" x14ac:dyDescent="0.25">
      <c r="F1286" s="107"/>
    </row>
    <row r="1287" spans="6:6" x14ac:dyDescent="0.25">
      <c r="F1287" s="107"/>
    </row>
    <row r="1288" spans="6:6" x14ac:dyDescent="0.25">
      <c r="F1288" s="107"/>
    </row>
    <row r="1289" spans="6:6" x14ac:dyDescent="0.25">
      <c r="F1289" s="107"/>
    </row>
    <row r="1290" spans="6:6" x14ac:dyDescent="0.25">
      <c r="F1290" s="107"/>
    </row>
    <row r="1291" spans="6:6" x14ac:dyDescent="0.25">
      <c r="F1291" s="107"/>
    </row>
    <row r="1292" spans="6:6" x14ac:dyDescent="0.25">
      <c r="F1292" s="107"/>
    </row>
    <row r="1293" spans="6:6" x14ac:dyDescent="0.25">
      <c r="F1293" s="107"/>
    </row>
    <row r="1294" spans="6:6" x14ac:dyDescent="0.25">
      <c r="F1294" s="107"/>
    </row>
    <row r="1295" spans="6:6" x14ac:dyDescent="0.25">
      <c r="F1295" s="107"/>
    </row>
    <row r="1296" spans="6:6" x14ac:dyDescent="0.25">
      <c r="F1296" s="107"/>
    </row>
    <row r="1297" spans="6:6" x14ac:dyDescent="0.25">
      <c r="F1297" s="107"/>
    </row>
    <row r="1298" spans="6:6" x14ac:dyDescent="0.25">
      <c r="F1298" s="107"/>
    </row>
    <row r="1299" spans="6:6" x14ac:dyDescent="0.25">
      <c r="F1299" s="107"/>
    </row>
    <row r="1300" spans="6:6" x14ac:dyDescent="0.25">
      <c r="F1300" s="107"/>
    </row>
    <row r="1301" spans="6:6" x14ac:dyDescent="0.25">
      <c r="F1301" s="107"/>
    </row>
    <row r="1302" spans="6:6" x14ac:dyDescent="0.25">
      <c r="F1302" s="107"/>
    </row>
    <row r="1303" spans="6:6" x14ac:dyDescent="0.25">
      <c r="F1303" s="107"/>
    </row>
    <row r="1304" spans="6:6" x14ac:dyDescent="0.25">
      <c r="F1304" s="107"/>
    </row>
    <row r="1305" spans="6:6" x14ac:dyDescent="0.25">
      <c r="F1305" s="107"/>
    </row>
    <row r="1306" spans="6:6" x14ac:dyDescent="0.25">
      <c r="F1306" s="107"/>
    </row>
    <row r="1307" spans="6:6" x14ac:dyDescent="0.25">
      <c r="F1307" s="107"/>
    </row>
    <row r="1308" spans="6:6" x14ac:dyDescent="0.25">
      <c r="F1308" s="107"/>
    </row>
    <row r="1309" spans="6:6" x14ac:dyDescent="0.25">
      <c r="F1309" s="107"/>
    </row>
    <row r="1310" spans="6:6" x14ac:dyDescent="0.25">
      <c r="F1310" s="107"/>
    </row>
    <row r="1311" spans="6:6" x14ac:dyDescent="0.25">
      <c r="F1311" s="107"/>
    </row>
    <row r="1312" spans="6:6" x14ac:dyDescent="0.25">
      <c r="F1312" s="107"/>
    </row>
    <row r="1313" spans="6:6" x14ac:dyDescent="0.25">
      <c r="F1313" s="107"/>
    </row>
    <row r="1314" spans="6:6" x14ac:dyDescent="0.25">
      <c r="F1314" s="107"/>
    </row>
    <row r="1315" spans="6:6" x14ac:dyDescent="0.25">
      <c r="F1315" s="107"/>
    </row>
    <row r="1316" spans="6:6" x14ac:dyDescent="0.25">
      <c r="F1316" s="107"/>
    </row>
    <row r="1317" spans="6:6" x14ac:dyDescent="0.25">
      <c r="F1317" s="107"/>
    </row>
    <row r="1318" spans="6:6" x14ac:dyDescent="0.25">
      <c r="F1318" s="107"/>
    </row>
    <row r="1319" spans="6:6" x14ac:dyDescent="0.25">
      <c r="F1319" s="107"/>
    </row>
    <row r="1320" spans="6:6" x14ac:dyDescent="0.25">
      <c r="F1320" s="107"/>
    </row>
    <row r="1321" spans="6:6" x14ac:dyDescent="0.25">
      <c r="F1321" s="107"/>
    </row>
    <row r="1322" spans="6:6" x14ac:dyDescent="0.25">
      <c r="F1322" s="107"/>
    </row>
    <row r="1323" spans="6:6" x14ac:dyDescent="0.25">
      <c r="F1323" s="107"/>
    </row>
    <row r="1324" spans="6:6" x14ac:dyDescent="0.25">
      <c r="F1324" s="107"/>
    </row>
    <row r="1325" spans="6:6" x14ac:dyDescent="0.25">
      <c r="F1325" s="107"/>
    </row>
    <row r="1326" spans="6:6" x14ac:dyDescent="0.25">
      <c r="F1326" s="107"/>
    </row>
    <row r="1327" spans="6:6" x14ac:dyDescent="0.25">
      <c r="F1327" s="107"/>
    </row>
    <row r="1328" spans="6:6" x14ac:dyDescent="0.25">
      <c r="F1328" s="107"/>
    </row>
    <row r="1329" spans="6:6" x14ac:dyDescent="0.25">
      <c r="F1329" s="107"/>
    </row>
    <row r="1330" spans="6:6" x14ac:dyDescent="0.25">
      <c r="F1330" s="107"/>
    </row>
    <row r="1331" spans="6:6" x14ac:dyDescent="0.25">
      <c r="F1331" s="107"/>
    </row>
    <row r="1332" spans="6:6" x14ac:dyDescent="0.25">
      <c r="F1332" s="107"/>
    </row>
    <row r="1333" spans="6:6" x14ac:dyDescent="0.25">
      <c r="F1333" s="107"/>
    </row>
    <row r="1334" spans="6:6" x14ac:dyDescent="0.25">
      <c r="F1334" s="107"/>
    </row>
    <row r="1335" spans="6:6" x14ac:dyDescent="0.25">
      <c r="F1335" s="107"/>
    </row>
    <row r="1336" spans="6:6" x14ac:dyDescent="0.25">
      <c r="F1336" s="107"/>
    </row>
    <row r="1337" spans="6:6" x14ac:dyDescent="0.25">
      <c r="F1337" s="107"/>
    </row>
    <row r="1338" spans="6:6" x14ac:dyDescent="0.25">
      <c r="F1338" s="107"/>
    </row>
    <row r="1339" spans="6:6" x14ac:dyDescent="0.25">
      <c r="F1339" s="107"/>
    </row>
    <row r="1340" spans="6:6" x14ac:dyDescent="0.25">
      <c r="F1340" s="107"/>
    </row>
    <row r="1341" spans="6:6" x14ac:dyDescent="0.25">
      <c r="F1341" s="107"/>
    </row>
    <row r="1342" spans="6:6" x14ac:dyDescent="0.25">
      <c r="F1342" s="107"/>
    </row>
    <row r="1343" spans="6:6" x14ac:dyDescent="0.25">
      <c r="F1343" s="107"/>
    </row>
    <row r="1344" spans="6:6" x14ac:dyDescent="0.25">
      <c r="F1344" s="107"/>
    </row>
    <row r="1345" spans="6:6" x14ac:dyDescent="0.25">
      <c r="F1345" s="107"/>
    </row>
    <row r="1346" spans="6:6" x14ac:dyDescent="0.25">
      <c r="F1346" s="107"/>
    </row>
    <row r="1347" spans="6:6" x14ac:dyDescent="0.25">
      <c r="F1347" s="107"/>
    </row>
    <row r="1348" spans="6:6" x14ac:dyDescent="0.25">
      <c r="F1348" s="107"/>
    </row>
    <row r="1349" spans="6:6" x14ac:dyDescent="0.25">
      <c r="F1349" s="107"/>
    </row>
    <row r="1350" spans="6:6" x14ac:dyDescent="0.25">
      <c r="F1350" s="107"/>
    </row>
    <row r="1351" spans="6:6" x14ac:dyDescent="0.25">
      <c r="F1351" s="107"/>
    </row>
    <row r="1352" spans="6:6" x14ac:dyDescent="0.25">
      <c r="F1352" s="107"/>
    </row>
    <row r="1353" spans="6:6" x14ac:dyDescent="0.25">
      <c r="F1353" s="107"/>
    </row>
    <row r="1354" spans="6:6" x14ac:dyDescent="0.25">
      <c r="F1354" s="107"/>
    </row>
    <row r="1355" spans="6:6" x14ac:dyDescent="0.25">
      <c r="F1355" s="107"/>
    </row>
    <row r="1356" spans="6:6" x14ac:dyDescent="0.25">
      <c r="F1356" s="107"/>
    </row>
    <row r="1357" spans="6:6" x14ac:dyDescent="0.25">
      <c r="F1357" s="107"/>
    </row>
    <row r="1358" spans="6:6" x14ac:dyDescent="0.25">
      <c r="F1358" s="107"/>
    </row>
    <row r="1359" spans="6:6" x14ac:dyDescent="0.25">
      <c r="F1359" s="107"/>
    </row>
    <row r="1360" spans="6:6" x14ac:dyDescent="0.25">
      <c r="F1360" s="107"/>
    </row>
    <row r="1361" spans="6:6" x14ac:dyDescent="0.25">
      <c r="F1361" s="107"/>
    </row>
    <row r="1362" spans="6:6" x14ac:dyDescent="0.25">
      <c r="F1362" s="107"/>
    </row>
    <row r="1363" spans="6:6" x14ac:dyDescent="0.25">
      <c r="F1363" s="107"/>
    </row>
    <row r="1364" spans="6:6" x14ac:dyDescent="0.25">
      <c r="F1364" s="107"/>
    </row>
    <row r="1365" spans="6:6" x14ac:dyDescent="0.25">
      <c r="F1365" s="107"/>
    </row>
    <row r="1366" spans="6:6" x14ac:dyDescent="0.25">
      <c r="F1366" s="107"/>
    </row>
    <row r="1367" spans="6:6" x14ac:dyDescent="0.25">
      <c r="F1367" s="107"/>
    </row>
    <row r="1368" spans="6:6" x14ac:dyDescent="0.25">
      <c r="F1368" s="107"/>
    </row>
    <row r="1369" spans="6:6" x14ac:dyDescent="0.25">
      <c r="F1369" s="107"/>
    </row>
    <row r="1370" spans="6:6" x14ac:dyDescent="0.25">
      <c r="F1370" s="107"/>
    </row>
    <row r="1371" spans="6:6" x14ac:dyDescent="0.25">
      <c r="F1371" s="107"/>
    </row>
    <row r="1372" spans="6:6" x14ac:dyDescent="0.25">
      <c r="F1372" s="107"/>
    </row>
    <row r="1373" spans="6:6" x14ac:dyDescent="0.25">
      <c r="F1373" s="107"/>
    </row>
    <row r="1374" spans="6:6" x14ac:dyDescent="0.25">
      <c r="F1374" s="107"/>
    </row>
    <row r="1375" spans="6:6" x14ac:dyDescent="0.25">
      <c r="F1375" s="107"/>
    </row>
    <row r="1376" spans="6:6" x14ac:dyDescent="0.25">
      <c r="F1376" s="107"/>
    </row>
    <row r="1377" spans="6:6" x14ac:dyDescent="0.25">
      <c r="F1377" s="107"/>
    </row>
    <row r="1378" spans="6:6" x14ac:dyDescent="0.25">
      <c r="F1378" s="107"/>
    </row>
    <row r="1379" spans="6:6" x14ac:dyDescent="0.25">
      <c r="F1379" s="107"/>
    </row>
    <row r="1380" spans="6:6" x14ac:dyDescent="0.25">
      <c r="F1380" s="107"/>
    </row>
    <row r="1381" spans="6:6" x14ac:dyDescent="0.25">
      <c r="F1381" s="107"/>
    </row>
    <row r="1382" spans="6:6" x14ac:dyDescent="0.25">
      <c r="F1382" s="107"/>
    </row>
    <row r="1383" spans="6:6" x14ac:dyDescent="0.25">
      <c r="F1383" s="107"/>
    </row>
    <row r="1384" spans="6:6" x14ac:dyDescent="0.25">
      <c r="F1384" s="107"/>
    </row>
    <row r="1385" spans="6:6" x14ac:dyDescent="0.25">
      <c r="F1385" s="107"/>
    </row>
    <row r="1386" spans="6:6" x14ac:dyDescent="0.25">
      <c r="F1386" s="107"/>
    </row>
    <row r="1387" spans="6:6" x14ac:dyDescent="0.25">
      <c r="F1387" s="107"/>
    </row>
    <row r="1388" spans="6:6" x14ac:dyDescent="0.25">
      <c r="F1388" s="107"/>
    </row>
    <row r="1389" spans="6:6" x14ac:dyDescent="0.25">
      <c r="F1389" s="107"/>
    </row>
    <row r="1390" spans="6:6" x14ac:dyDescent="0.25">
      <c r="F1390" s="107"/>
    </row>
    <row r="1391" spans="6:6" x14ac:dyDescent="0.25">
      <c r="F1391" s="107"/>
    </row>
    <row r="1392" spans="6:6" x14ac:dyDescent="0.25">
      <c r="F1392" s="107"/>
    </row>
    <row r="1393" spans="6:6" x14ac:dyDescent="0.25">
      <c r="F1393" s="107"/>
    </row>
    <row r="1394" spans="6:6" x14ac:dyDescent="0.25">
      <c r="F1394" s="107"/>
    </row>
    <row r="1395" spans="6:6" x14ac:dyDescent="0.25">
      <c r="F1395" s="107"/>
    </row>
    <row r="1396" spans="6:6" x14ac:dyDescent="0.25">
      <c r="F1396" s="107"/>
    </row>
    <row r="1397" spans="6:6" x14ac:dyDescent="0.25">
      <c r="F1397" s="107"/>
    </row>
    <row r="1398" spans="6:6" x14ac:dyDescent="0.25">
      <c r="F1398" s="107"/>
    </row>
    <row r="1399" spans="6:6" x14ac:dyDescent="0.25">
      <c r="F1399" s="107"/>
    </row>
    <row r="1400" spans="6:6" x14ac:dyDescent="0.25">
      <c r="F1400" s="107"/>
    </row>
    <row r="1401" spans="6:6" x14ac:dyDescent="0.25">
      <c r="F1401" s="107"/>
    </row>
    <row r="1402" spans="6:6" x14ac:dyDescent="0.25">
      <c r="F1402" s="107"/>
    </row>
    <row r="1403" spans="6:6" x14ac:dyDescent="0.25">
      <c r="F1403" s="107"/>
    </row>
    <row r="1404" spans="6:6" x14ac:dyDescent="0.25">
      <c r="F1404" s="107"/>
    </row>
    <row r="1405" spans="6:6" x14ac:dyDescent="0.25">
      <c r="F1405" s="107"/>
    </row>
    <row r="1406" spans="6:6" x14ac:dyDescent="0.25">
      <c r="F1406" s="107"/>
    </row>
    <row r="1407" spans="6:6" x14ac:dyDescent="0.25">
      <c r="F1407" s="107"/>
    </row>
    <row r="1408" spans="6:6" x14ac:dyDescent="0.25">
      <c r="F1408" s="107"/>
    </row>
    <row r="1409" spans="6:6" x14ac:dyDescent="0.25">
      <c r="F1409" s="107"/>
    </row>
    <row r="1410" spans="6:6" x14ac:dyDescent="0.25">
      <c r="F1410" s="107"/>
    </row>
    <row r="1411" spans="6:6" x14ac:dyDescent="0.25">
      <c r="F1411" s="107"/>
    </row>
    <row r="1412" spans="6:6" x14ac:dyDescent="0.25">
      <c r="F1412" s="107"/>
    </row>
    <row r="1413" spans="6:6" x14ac:dyDescent="0.25">
      <c r="F1413" s="107"/>
    </row>
    <row r="1414" spans="6:6" x14ac:dyDescent="0.25">
      <c r="F1414" s="107"/>
    </row>
    <row r="1415" spans="6:6" x14ac:dyDescent="0.25">
      <c r="F1415" s="107"/>
    </row>
    <row r="1416" spans="6:6" x14ac:dyDescent="0.25">
      <c r="F1416" s="107"/>
    </row>
    <row r="1417" spans="6:6" x14ac:dyDescent="0.25">
      <c r="F1417" s="107"/>
    </row>
    <row r="1418" spans="6:6" x14ac:dyDescent="0.25">
      <c r="F1418" s="107"/>
    </row>
    <row r="1419" spans="6:6" x14ac:dyDescent="0.25">
      <c r="F1419" s="107"/>
    </row>
    <row r="1420" spans="6:6" x14ac:dyDescent="0.25">
      <c r="F1420" s="107"/>
    </row>
    <row r="1421" spans="6:6" x14ac:dyDescent="0.25">
      <c r="F1421" s="107"/>
    </row>
    <row r="1422" spans="6:6" x14ac:dyDescent="0.25">
      <c r="F1422" s="107"/>
    </row>
    <row r="1423" spans="6:6" x14ac:dyDescent="0.25">
      <c r="F1423" s="107"/>
    </row>
    <row r="1424" spans="6:6" x14ac:dyDescent="0.25">
      <c r="F1424" s="107"/>
    </row>
    <row r="1425" spans="6:6" x14ac:dyDescent="0.25">
      <c r="F1425" s="107"/>
    </row>
    <row r="1426" spans="6:6" x14ac:dyDescent="0.25">
      <c r="F1426" s="107"/>
    </row>
    <row r="1427" spans="6:6" x14ac:dyDescent="0.25">
      <c r="F1427" s="107"/>
    </row>
    <row r="1428" spans="6:6" x14ac:dyDescent="0.25">
      <c r="F1428" s="107"/>
    </row>
    <row r="1429" spans="6:6" x14ac:dyDescent="0.25">
      <c r="F1429" s="107"/>
    </row>
    <row r="1430" spans="6:6" x14ac:dyDescent="0.25">
      <c r="F1430" s="107"/>
    </row>
    <row r="1431" spans="6:6" x14ac:dyDescent="0.25">
      <c r="F1431" s="107"/>
    </row>
    <row r="1432" spans="6:6" x14ac:dyDescent="0.25">
      <c r="F1432" s="107"/>
    </row>
    <row r="1433" spans="6:6" x14ac:dyDescent="0.25">
      <c r="F1433" s="107"/>
    </row>
    <row r="1434" spans="6:6" x14ac:dyDescent="0.25">
      <c r="F1434" s="107"/>
    </row>
    <row r="1435" spans="6:6" x14ac:dyDescent="0.25">
      <c r="F1435" s="107"/>
    </row>
    <row r="1436" spans="6:6" x14ac:dyDescent="0.25">
      <c r="F1436" s="107"/>
    </row>
    <row r="1437" spans="6:6" x14ac:dyDescent="0.25">
      <c r="F1437" s="107"/>
    </row>
    <row r="1438" spans="6:6" x14ac:dyDescent="0.25">
      <c r="F1438" s="107"/>
    </row>
    <row r="1439" spans="6:6" x14ac:dyDescent="0.25">
      <c r="F1439" s="107"/>
    </row>
    <row r="1440" spans="6:6" x14ac:dyDescent="0.25">
      <c r="F1440" s="107"/>
    </row>
    <row r="1441" spans="6:6" x14ac:dyDescent="0.25">
      <c r="F1441" s="107"/>
    </row>
    <row r="1442" spans="6:6" x14ac:dyDescent="0.25">
      <c r="F1442" s="107"/>
    </row>
    <row r="1443" spans="6:6" x14ac:dyDescent="0.25">
      <c r="F1443" s="107"/>
    </row>
    <row r="1444" spans="6:6" x14ac:dyDescent="0.25">
      <c r="F1444" s="107"/>
    </row>
    <row r="1445" spans="6:6" x14ac:dyDescent="0.25">
      <c r="F1445" s="107"/>
    </row>
    <row r="1446" spans="6:6" x14ac:dyDescent="0.25">
      <c r="F1446" s="107"/>
    </row>
    <row r="1447" spans="6:6" x14ac:dyDescent="0.25">
      <c r="F1447" s="107"/>
    </row>
    <row r="1448" spans="6:6" x14ac:dyDescent="0.25">
      <c r="F1448" s="107"/>
    </row>
    <row r="1449" spans="6:6" x14ac:dyDescent="0.25">
      <c r="F1449" s="107"/>
    </row>
    <row r="1450" spans="6:6" x14ac:dyDescent="0.25">
      <c r="F1450" s="107"/>
    </row>
    <row r="1451" spans="6:6" x14ac:dyDescent="0.25">
      <c r="F1451" s="107"/>
    </row>
    <row r="1452" spans="6:6" x14ac:dyDescent="0.25">
      <c r="F1452" s="107"/>
    </row>
    <row r="1453" spans="6:6" x14ac:dyDescent="0.25">
      <c r="F1453" s="107"/>
    </row>
    <row r="1454" spans="6:6" x14ac:dyDescent="0.25">
      <c r="F1454" s="107"/>
    </row>
    <row r="1455" spans="6:6" x14ac:dyDescent="0.25">
      <c r="F1455" s="107"/>
    </row>
    <row r="1456" spans="6:6" x14ac:dyDescent="0.25">
      <c r="F1456" s="107"/>
    </row>
    <row r="1457" spans="6:6" x14ac:dyDescent="0.25">
      <c r="F1457" s="107"/>
    </row>
    <row r="1458" spans="6:6" x14ac:dyDescent="0.25">
      <c r="F1458" s="107"/>
    </row>
    <row r="1459" spans="6:6" x14ac:dyDescent="0.25">
      <c r="F1459" s="107"/>
    </row>
    <row r="1460" spans="6:6" x14ac:dyDescent="0.25">
      <c r="F1460" s="107"/>
    </row>
    <row r="1461" spans="6:6" x14ac:dyDescent="0.25">
      <c r="F1461" s="107"/>
    </row>
    <row r="1462" spans="6:6" x14ac:dyDescent="0.25">
      <c r="F1462" s="107"/>
    </row>
    <row r="1463" spans="6:6" x14ac:dyDescent="0.25">
      <c r="F1463" s="107"/>
    </row>
    <row r="1464" spans="6:6" x14ac:dyDescent="0.25">
      <c r="F1464" s="107"/>
    </row>
    <row r="1465" spans="6:6" x14ac:dyDescent="0.25">
      <c r="F1465" s="107"/>
    </row>
    <row r="1466" spans="6:6" x14ac:dyDescent="0.25">
      <c r="F1466" s="107"/>
    </row>
    <row r="1467" spans="6:6" x14ac:dyDescent="0.25">
      <c r="F1467" s="107"/>
    </row>
    <row r="1468" spans="6:6" x14ac:dyDescent="0.25">
      <c r="F1468" s="107"/>
    </row>
    <row r="1469" spans="6:6" x14ac:dyDescent="0.25">
      <c r="F1469" s="107"/>
    </row>
    <row r="1470" spans="6:6" x14ac:dyDescent="0.25">
      <c r="F1470" s="107"/>
    </row>
    <row r="1471" spans="6:6" x14ac:dyDescent="0.25">
      <c r="F1471" s="107"/>
    </row>
    <row r="1472" spans="6:6" x14ac:dyDescent="0.25">
      <c r="F1472" s="107"/>
    </row>
    <row r="1473" spans="6:6" x14ac:dyDescent="0.25">
      <c r="F1473" s="107"/>
    </row>
    <row r="1474" spans="6:6" x14ac:dyDescent="0.25">
      <c r="F1474" s="107"/>
    </row>
    <row r="1475" spans="6:6" x14ac:dyDescent="0.25">
      <c r="F1475" s="107"/>
    </row>
    <row r="1476" spans="6:6" x14ac:dyDescent="0.25">
      <c r="F1476" s="107"/>
    </row>
    <row r="1477" spans="6:6" x14ac:dyDescent="0.25">
      <c r="F1477" s="107"/>
    </row>
    <row r="1478" spans="6:6" x14ac:dyDescent="0.25">
      <c r="F1478" s="107"/>
    </row>
    <row r="1479" spans="6:6" x14ac:dyDescent="0.25">
      <c r="F1479" s="107"/>
    </row>
    <row r="1480" spans="6:6" x14ac:dyDescent="0.25">
      <c r="F1480" s="107"/>
    </row>
    <row r="1481" spans="6:6" x14ac:dyDescent="0.25">
      <c r="F1481" s="107"/>
    </row>
    <row r="1482" spans="6:6" x14ac:dyDescent="0.25">
      <c r="F1482" s="107"/>
    </row>
    <row r="1483" spans="6:6" x14ac:dyDescent="0.25">
      <c r="F1483" s="107"/>
    </row>
    <row r="1484" spans="6:6" x14ac:dyDescent="0.25">
      <c r="F1484" s="107"/>
    </row>
    <row r="1485" spans="6:6" x14ac:dyDescent="0.25">
      <c r="F1485" s="107"/>
    </row>
    <row r="1486" spans="6:6" x14ac:dyDescent="0.25">
      <c r="F1486" s="107"/>
    </row>
    <row r="1487" spans="6:6" x14ac:dyDescent="0.25">
      <c r="F1487" s="107"/>
    </row>
    <row r="1488" spans="6:6" x14ac:dyDescent="0.25">
      <c r="F1488" s="107"/>
    </row>
    <row r="1489" spans="6:6" x14ac:dyDescent="0.25">
      <c r="F1489" s="107"/>
    </row>
    <row r="1490" spans="6:6" x14ac:dyDescent="0.25">
      <c r="F1490" s="107"/>
    </row>
    <row r="1491" spans="6:6" x14ac:dyDescent="0.25">
      <c r="F1491" s="107"/>
    </row>
    <row r="1492" spans="6:6" x14ac:dyDescent="0.25">
      <c r="F1492" s="107"/>
    </row>
    <row r="1493" spans="6:6" x14ac:dyDescent="0.25">
      <c r="F1493" s="107"/>
    </row>
    <row r="1494" spans="6:6" x14ac:dyDescent="0.25">
      <c r="F1494" s="107"/>
    </row>
    <row r="1495" spans="6:6" x14ac:dyDescent="0.25">
      <c r="F1495" s="107"/>
    </row>
    <row r="1496" spans="6:6" x14ac:dyDescent="0.25">
      <c r="F1496" s="107"/>
    </row>
    <row r="1497" spans="6:6" x14ac:dyDescent="0.25">
      <c r="F1497" s="107"/>
    </row>
    <row r="1498" spans="6:6" x14ac:dyDescent="0.25">
      <c r="F1498" s="107"/>
    </row>
    <row r="1499" spans="6:6" x14ac:dyDescent="0.25">
      <c r="F1499" s="107"/>
    </row>
    <row r="1500" spans="6:6" x14ac:dyDescent="0.25">
      <c r="F1500" s="107"/>
    </row>
    <row r="1501" spans="6:6" x14ac:dyDescent="0.25">
      <c r="F1501" s="107"/>
    </row>
    <row r="1502" spans="6:6" x14ac:dyDescent="0.25">
      <c r="F1502" s="107"/>
    </row>
    <row r="1503" spans="6:6" x14ac:dyDescent="0.25">
      <c r="F1503" s="107"/>
    </row>
    <row r="1504" spans="6:6" x14ac:dyDescent="0.25">
      <c r="F1504" s="107"/>
    </row>
    <row r="1505" spans="6:6" x14ac:dyDescent="0.25">
      <c r="F1505" s="107"/>
    </row>
    <row r="1506" spans="6:6" x14ac:dyDescent="0.25">
      <c r="F1506" s="107"/>
    </row>
    <row r="1507" spans="6:6" x14ac:dyDescent="0.25">
      <c r="F1507" s="107"/>
    </row>
    <row r="1508" spans="6:6" x14ac:dyDescent="0.25">
      <c r="F1508" s="107"/>
    </row>
    <row r="1509" spans="6:6" x14ac:dyDescent="0.25">
      <c r="F1509" s="107"/>
    </row>
    <row r="1510" spans="6:6" x14ac:dyDescent="0.25">
      <c r="F1510" s="107"/>
    </row>
    <row r="1511" spans="6:6" x14ac:dyDescent="0.25">
      <c r="F1511" s="107"/>
    </row>
    <row r="1512" spans="6:6" x14ac:dyDescent="0.25">
      <c r="F1512" s="107"/>
    </row>
    <row r="1513" spans="6:6" x14ac:dyDescent="0.25">
      <c r="F1513" s="107"/>
    </row>
    <row r="1514" spans="6:6" x14ac:dyDescent="0.25">
      <c r="F1514" s="107"/>
    </row>
    <row r="1515" spans="6:6" x14ac:dyDescent="0.25">
      <c r="F1515" s="107"/>
    </row>
    <row r="1516" spans="6:6" x14ac:dyDescent="0.25">
      <c r="F1516" s="107"/>
    </row>
    <row r="1517" spans="6:6" x14ac:dyDescent="0.25">
      <c r="F1517" s="107"/>
    </row>
    <row r="1518" spans="6:6" x14ac:dyDescent="0.25">
      <c r="F1518" s="107"/>
    </row>
    <row r="1519" spans="6:6" x14ac:dyDescent="0.25">
      <c r="F1519" s="107"/>
    </row>
    <row r="1520" spans="6:6" x14ac:dyDescent="0.25">
      <c r="F1520" s="107"/>
    </row>
    <row r="1521" spans="6:6" x14ac:dyDescent="0.25">
      <c r="F1521" s="107"/>
    </row>
    <row r="1522" spans="6:6" x14ac:dyDescent="0.25">
      <c r="F1522" s="107"/>
    </row>
    <row r="1523" spans="6:6" x14ac:dyDescent="0.25">
      <c r="F1523" s="107"/>
    </row>
    <row r="1524" spans="6:6" x14ac:dyDescent="0.25">
      <c r="F1524" s="107"/>
    </row>
    <row r="1525" spans="6:6" x14ac:dyDescent="0.25">
      <c r="F1525" s="107"/>
    </row>
    <row r="1526" spans="6:6" x14ac:dyDescent="0.25">
      <c r="F1526" s="107"/>
    </row>
    <row r="1527" spans="6:6" x14ac:dyDescent="0.25">
      <c r="F1527" s="107"/>
    </row>
    <row r="1528" spans="6:6" x14ac:dyDescent="0.25">
      <c r="F1528" s="107"/>
    </row>
    <row r="1529" spans="6:6" x14ac:dyDescent="0.25">
      <c r="F1529" s="107"/>
    </row>
    <row r="1530" spans="6:6" x14ac:dyDescent="0.25">
      <c r="F1530" s="107"/>
    </row>
    <row r="1531" spans="6:6" x14ac:dyDescent="0.25">
      <c r="F1531" s="107"/>
    </row>
    <row r="1532" spans="6:6" x14ac:dyDescent="0.25">
      <c r="F1532" s="107"/>
    </row>
    <row r="1533" spans="6:6" x14ac:dyDescent="0.25">
      <c r="F1533" s="107"/>
    </row>
    <row r="1534" spans="6:6" x14ac:dyDescent="0.25">
      <c r="F1534" s="107"/>
    </row>
    <row r="1535" spans="6:6" x14ac:dyDescent="0.25">
      <c r="F1535" s="107"/>
    </row>
    <row r="1536" spans="6:6" x14ac:dyDescent="0.25">
      <c r="F1536" s="107"/>
    </row>
    <row r="1537" spans="6:6" x14ac:dyDescent="0.25">
      <c r="F1537" s="107"/>
    </row>
    <row r="1538" spans="6:6" x14ac:dyDescent="0.25">
      <c r="F1538" s="107"/>
    </row>
    <row r="1539" spans="6:6" x14ac:dyDescent="0.25">
      <c r="F1539" s="107"/>
    </row>
    <row r="1540" spans="6:6" x14ac:dyDescent="0.25">
      <c r="F1540" s="107"/>
    </row>
    <row r="1541" spans="6:6" x14ac:dyDescent="0.25">
      <c r="F1541" s="107"/>
    </row>
    <row r="1542" spans="6:6" x14ac:dyDescent="0.25">
      <c r="F1542" s="107"/>
    </row>
    <row r="1543" spans="6:6" x14ac:dyDescent="0.25">
      <c r="F1543" s="107"/>
    </row>
    <row r="1544" spans="6:6" x14ac:dyDescent="0.25">
      <c r="F1544" s="107"/>
    </row>
    <row r="1545" spans="6:6" x14ac:dyDescent="0.25">
      <c r="F1545" s="107"/>
    </row>
    <row r="1546" spans="6:6" x14ac:dyDescent="0.25">
      <c r="F1546" s="107"/>
    </row>
    <row r="1547" spans="6:6" x14ac:dyDescent="0.25">
      <c r="F1547" s="107"/>
    </row>
    <row r="1548" spans="6:6" x14ac:dyDescent="0.25">
      <c r="F1548" s="107"/>
    </row>
    <row r="1549" spans="6:6" x14ac:dyDescent="0.25">
      <c r="F1549" s="107"/>
    </row>
    <row r="1550" spans="6:6" x14ac:dyDescent="0.25">
      <c r="F1550" s="107"/>
    </row>
    <row r="1551" spans="6:6" x14ac:dyDescent="0.25">
      <c r="F1551" s="107"/>
    </row>
    <row r="1552" spans="6:6" x14ac:dyDescent="0.25">
      <c r="F1552" s="107"/>
    </row>
    <row r="1553" spans="6:6" x14ac:dyDescent="0.25">
      <c r="F1553" s="107"/>
    </row>
    <row r="1554" spans="6:6" x14ac:dyDescent="0.25">
      <c r="F1554" s="107"/>
    </row>
    <row r="1555" spans="6:6" x14ac:dyDescent="0.25">
      <c r="F1555" s="107"/>
    </row>
    <row r="1556" spans="6:6" x14ac:dyDescent="0.25">
      <c r="F1556" s="107"/>
    </row>
    <row r="1557" spans="6:6" x14ac:dyDescent="0.25">
      <c r="F1557" s="107"/>
    </row>
    <row r="1558" spans="6:6" x14ac:dyDescent="0.25">
      <c r="F1558" s="107"/>
    </row>
    <row r="1559" spans="6:6" x14ac:dyDescent="0.25">
      <c r="F1559" s="107"/>
    </row>
    <row r="1560" spans="6:6" x14ac:dyDescent="0.25">
      <c r="F1560" s="107"/>
    </row>
    <row r="1561" spans="6:6" x14ac:dyDescent="0.25">
      <c r="F1561" s="107"/>
    </row>
    <row r="1562" spans="6:6" x14ac:dyDescent="0.25">
      <c r="F1562" s="107"/>
    </row>
    <row r="1563" spans="6:6" x14ac:dyDescent="0.25">
      <c r="F1563" s="107"/>
    </row>
    <row r="1564" spans="6:6" x14ac:dyDescent="0.25">
      <c r="F1564" s="107"/>
    </row>
    <row r="1565" spans="6:6" x14ac:dyDescent="0.25">
      <c r="F1565" s="107"/>
    </row>
    <row r="1566" spans="6:6" x14ac:dyDescent="0.25">
      <c r="F1566" s="107"/>
    </row>
    <row r="1567" spans="6:6" x14ac:dyDescent="0.25">
      <c r="F1567" s="107"/>
    </row>
    <row r="1568" spans="6:6" x14ac:dyDescent="0.25">
      <c r="F1568" s="107"/>
    </row>
    <row r="1569" spans="6:6" x14ac:dyDescent="0.25">
      <c r="F1569" s="107"/>
    </row>
    <row r="1570" spans="6:6" x14ac:dyDescent="0.25">
      <c r="F1570" s="107"/>
    </row>
    <row r="1571" spans="6:6" x14ac:dyDescent="0.25">
      <c r="F1571" s="107"/>
    </row>
    <row r="1572" spans="6:6" x14ac:dyDescent="0.25">
      <c r="F1572" s="107"/>
    </row>
    <row r="1573" spans="6:6" x14ac:dyDescent="0.25">
      <c r="F1573" s="107"/>
    </row>
    <row r="1574" spans="6:6" x14ac:dyDescent="0.25">
      <c r="F1574" s="107"/>
    </row>
    <row r="1575" spans="6:6" x14ac:dyDescent="0.25">
      <c r="F1575" s="107"/>
    </row>
    <row r="1576" spans="6:6" x14ac:dyDescent="0.25">
      <c r="F1576" s="107"/>
    </row>
    <row r="1577" spans="6:6" x14ac:dyDescent="0.25">
      <c r="F1577" s="107"/>
    </row>
    <row r="1578" spans="6:6" x14ac:dyDescent="0.25">
      <c r="F1578" s="107"/>
    </row>
    <row r="1579" spans="6:6" x14ac:dyDescent="0.25">
      <c r="F1579" s="107"/>
    </row>
    <row r="1580" spans="6:6" x14ac:dyDescent="0.25">
      <c r="F1580" s="107"/>
    </row>
    <row r="1581" spans="6:6" x14ac:dyDescent="0.25">
      <c r="F1581" s="107"/>
    </row>
    <row r="1582" spans="6:6" x14ac:dyDescent="0.25">
      <c r="F1582" s="107"/>
    </row>
    <row r="1583" spans="6:6" x14ac:dyDescent="0.25">
      <c r="F1583" s="107"/>
    </row>
    <row r="1584" spans="6:6" x14ac:dyDescent="0.25">
      <c r="F1584" s="107"/>
    </row>
    <row r="1585" spans="6:6" x14ac:dyDescent="0.25">
      <c r="F1585" s="107"/>
    </row>
    <row r="1586" spans="6:6" x14ac:dyDescent="0.25">
      <c r="F1586" s="107"/>
    </row>
    <row r="1587" spans="6:6" x14ac:dyDescent="0.25">
      <c r="F1587" s="107"/>
    </row>
    <row r="1588" spans="6:6" x14ac:dyDescent="0.25">
      <c r="F1588" s="107"/>
    </row>
    <row r="1589" spans="6:6" x14ac:dyDescent="0.25">
      <c r="F1589" s="107"/>
    </row>
    <row r="1590" spans="6:6" x14ac:dyDescent="0.25">
      <c r="F1590" s="107"/>
    </row>
    <row r="1591" spans="6:6" x14ac:dyDescent="0.25">
      <c r="F1591" s="107"/>
    </row>
    <row r="1592" spans="6:6" x14ac:dyDescent="0.25">
      <c r="F1592" s="107"/>
    </row>
    <row r="1593" spans="6:6" x14ac:dyDescent="0.25">
      <c r="F1593" s="107"/>
    </row>
    <row r="1594" spans="6:6" x14ac:dyDescent="0.25">
      <c r="F1594" s="107"/>
    </row>
    <row r="1595" spans="6:6" x14ac:dyDescent="0.25">
      <c r="F1595" s="107"/>
    </row>
    <row r="1596" spans="6:6" x14ac:dyDescent="0.25">
      <c r="F1596" s="107"/>
    </row>
    <row r="1597" spans="6:6" x14ac:dyDescent="0.25">
      <c r="F1597" s="107"/>
    </row>
    <row r="1598" spans="6:6" x14ac:dyDescent="0.25">
      <c r="F1598" s="107"/>
    </row>
    <row r="1599" spans="6:6" x14ac:dyDescent="0.25">
      <c r="F1599" s="107"/>
    </row>
    <row r="1600" spans="6:6" x14ac:dyDescent="0.25">
      <c r="F1600" s="107"/>
    </row>
    <row r="1601" spans="6:6" x14ac:dyDescent="0.25">
      <c r="F1601" s="107"/>
    </row>
    <row r="1602" spans="6:6" x14ac:dyDescent="0.25">
      <c r="F1602" s="107"/>
    </row>
    <row r="1603" spans="6:6" x14ac:dyDescent="0.25">
      <c r="F1603" s="107"/>
    </row>
    <row r="1604" spans="6:6" x14ac:dyDescent="0.25">
      <c r="F1604" s="107"/>
    </row>
    <row r="1605" spans="6:6" x14ac:dyDescent="0.25">
      <c r="F1605" s="107"/>
    </row>
    <row r="1606" spans="6:6" x14ac:dyDescent="0.25">
      <c r="F1606" s="107"/>
    </row>
    <row r="1607" spans="6:6" x14ac:dyDescent="0.25">
      <c r="F1607" s="107"/>
    </row>
    <row r="1608" spans="6:6" x14ac:dyDescent="0.25">
      <c r="F1608" s="107"/>
    </row>
    <row r="1609" spans="6:6" x14ac:dyDescent="0.25">
      <c r="F1609" s="107"/>
    </row>
    <row r="1610" spans="6:6" x14ac:dyDescent="0.25">
      <c r="F1610" s="107"/>
    </row>
    <row r="1611" spans="6:6" x14ac:dyDescent="0.25">
      <c r="F1611" s="107"/>
    </row>
    <row r="1612" spans="6:6" x14ac:dyDescent="0.25">
      <c r="F1612" s="107"/>
    </row>
    <row r="1613" spans="6:6" x14ac:dyDescent="0.25">
      <c r="F1613" s="107"/>
    </row>
    <row r="1614" spans="6:6" x14ac:dyDescent="0.25">
      <c r="F1614" s="107"/>
    </row>
    <row r="1615" spans="6:6" x14ac:dyDescent="0.25">
      <c r="F1615" s="107"/>
    </row>
    <row r="1616" spans="6:6" x14ac:dyDescent="0.25">
      <c r="F1616" s="107"/>
    </row>
    <row r="1617" spans="6:6" x14ac:dyDescent="0.25">
      <c r="F1617" s="107"/>
    </row>
    <row r="1618" spans="6:6" x14ac:dyDescent="0.25">
      <c r="F1618" s="107"/>
    </row>
    <row r="1619" spans="6:6" x14ac:dyDescent="0.25">
      <c r="F1619" s="107"/>
    </row>
    <row r="1620" spans="6:6" x14ac:dyDescent="0.25">
      <c r="F1620" s="107"/>
    </row>
    <row r="1621" spans="6:6" x14ac:dyDescent="0.25">
      <c r="F1621" s="107"/>
    </row>
    <row r="1622" spans="6:6" x14ac:dyDescent="0.25">
      <c r="F1622" s="107"/>
    </row>
    <row r="1623" spans="6:6" x14ac:dyDescent="0.25">
      <c r="F1623" s="107"/>
    </row>
    <row r="1624" spans="6:6" x14ac:dyDescent="0.25">
      <c r="F1624" s="107"/>
    </row>
    <row r="1625" spans="6:6" x14ac:dyDescent="0.25">
      <c r="F1625" s="107"/>
    </row>
    <row r="1626" spans="6:6" x14ac:dyDescent="0.25">
      <c r="F1626" s="107"/>
    </row>
    <row r="1627" spans="6:6" x14ac:dyDescent="0.25">
      <c r="F1627" s="107"/>
    </row>
    <row r="1628" spans="6:6" x14ac:dyDescent="0.25">
      <c r="F1628" s="107"/>
    </row>
    <row r="1629" spans="6:6" x14ac:dyDescent="0.25">
      <c r="F1629" s="107"/>
    </row>
    <row r="1630" spans="6:6" x14ac:dyDescent="0.25">
      <c r="F1630" s="107"/>
    </row>
    <row r="1631" spans="6:6" x14ac:dyDescent="0.25">
      <c r="F1631" s="107"/>
    </row>
    <row r="1632" spans="6:6" x14ac:dyDescent="0.25">
      <c r="F1632" s="107"/>
    </row>
    <row r="1633" spans="6:6" x14ac:dyDescent="0.25">
      <c r="F1633" s="107"/>
    </row>
    <row r="1634" spans="6:6" x14ac:dyDescent="0.25">
      <c r="F1634" s="107"/>
    </row>
    <row r="1635" spans="6:6" x14ac:dyDescent="0.25">
      <c r="F1635" s="107"/>
    </row>
    <row r="1636" spans="6:6" x14ac:dyDescent="0.25">
      <c r="F1636" s="107"/>
    </row>
    <row r="1637" spans="6:6" x14ac:dyDescent="0.25">
      <c r="F1637" s="107"/>
    </row>
    <row r="1638" spans="6:6" x14ac:dyDescent="0.25">
      <c r="F1638" s="107"/>
    </row>
    <row r="1639" spans="6:6" x14ac:dyDescent="0.25">
      <c r="F1639" s="107"/>
    </row>
    <row r="1640" spans="6:6" x14ac:dyDescent="0.25">
      <c r="F1640" s="107"/>
    </row>
    <row r="1641" spans="6:6" x14ac:dyDescent="0.25">
      <c r="F1641" s="107"/>
    </row>
    <row r="1642" spans="6:6" x14ac:dyDescent="0.25">
      <c r="F1642" s="107"/>
    </row>
    <row r="1643" spans="6:6" x14ac:dyDescent="0.25">
      <c r="F1643" s="107"/>
    </row>
    <row r="1644" spans="6:6" x14ac:dyDescent="0.25">
      <c r="F1644" s="107"/>
    </row>
    <row r="1645" spans="6:6" x14ac:dyDescent="0.25">
      <c r="F1645" s="107"/>
    </row>
    <row r="1646" spans="6:6" x14ac:dyDescent="0.25">
      <c r="F1646" s="107"/>
    </row>
    <row r="1647" spans="6:6" x14ac:dyDescent="0.25">
      <c r="F1647" s="107"/>
    </row>
    <row r="1648" spans="6:6" x14ac:dyDescent="0.25">
      <c r="F1648" s="107"/>
    </row>
    <row r="1649" spans="6:6" x14ac:dyDescent="0.25">
      <c r="F1649" s="107"/>
    </row>
    <row r="1650" spans="6:6" x14ac:dyDescent="0.25">
      <c r="F1650" s="107"/>
    </row>
    <row r="1651" spans="6:6" x14ac:dyDescent="0.25">
      <c r="F1651" s="107"/>
    </row>
    <row r="1652" spans="6:6" x14ac:dyDescent="0.25">
      <c r="F1652" s="107"/>
    </row>
    <row r="1653" spans="6:6" x14ac:dyDescent="0.25">
      <c r="F1653" s="107"/>
    </row>
    <row r="1654" spans="6:6" x14ac:dyDescent="0.25">
      <c r="F1654" s="107"/>
    </row>
    <row r="1655" spans="6:6" x14ac:dyDescent="0.25">
      <c r="F1655" s="107"/>
    </row>
    <row r="1656" spans="6:6" x14ac:dyDescent="0.25">
      <c r="F1656" s="107"/>
    </row>
    <row r="1657" spans="6:6" x14ac:dyDescent="0.25">
      <c r="F1657" s="107"/>
    </row>
    <row r="1658" spans="6:6" x14ac:dyDescent="0.25">
      <c r="F1658" s="107"/>
    </row>
    <row r="1659" spans="6:6" x14ac:dyDescent="0.25">
      <c r="F1659" s="107"/>
    </row>
    <row r="1660" spans="6:6" x14ac:dyDescent="0.25">
      <c r="F1660" s="107"/>
    </row>
    <row r="1661" spans="6:6" x14ac:dyDescent="0.25">
      <c r="F1661" s="107"/>
    </row>
    <row r="1662" spans="6:6" x14ac:dyDescent="0.25">
      <c r="F1662" s="107"/>
    </row>
    <row r="1663" spans="6:6" x14ac:dyDescent="0.25">
      <c r="F1663" s="107"/>
    </row>
    <row r="1664" spans="6:6" x14ac:dyDescent="0.25">
      <c r="F1664" s="107"/>
    </row>
    <row r="1665" spans="6:6" x14ac:dyDescent="0.25">
      <c r="F1665" s="107"/>
    </row>
    <row r="1666" spans="6:6" x14ac:dyDescent="0.25">
      <c r="F1666" s="107"/>
    </row>
    <row r="1667" spans="6:6" x14ac:dyDescent="0.25">
      <c r="F1667" s="107"/>
    </row>
    <row r="1668" spans="6:6" x14ac:dyDescent="0.25">
      <c r="F1668" s="107"/>
    </row>
    <row r="1669" spans="6:6" x14ac:dyDescent="0.25">
      <c r="F1669" s="107"/>
    </row>
    <row r="1670" spans="6:6" x14ac:dyDescent="0.25">
      <c r="F1670" s="107"/>
    </row>
    <row r="1671" spans="6:6" x14ac:dyDescent="0.25">
      <c r="F1671" s="107"/>
    </row>
    <row r="1672" spans="6:6" x14ac:dyDescent="0.25">
      <c r="F1672" s="107"/>
    </row>
    <row r="1673" spans="6:6" x14ac:dyDescent="0.25">
      <c r="F1673" s="107"/>
    </row>
    <row r="1674" spans="6:6" x14ac:dyDescent="0.25">
      <c r="F1674" s="107"/>
    </row>
    <row r="1675" spans="6:6" x14ac:dyDescent="0.25">
      <c r="F1675" s="107"/>
    </row>
    <row r="1676" spans="6:6" x14ac:dyDescent="0.25">
      <c r="F1676" s="107"/>
    </row>
    <row r="1677" spans="6:6" x14ac:dyDescent="0.25">
      <c r="F1677" s="107"/>
    </row>
    <row r="1678" spans="6:6" x14ac:dyDescent="0.25">
      <c r="F1678" s="107"/>
    </row>
    <row r="1679" spans="6:6" x14ac:dyDescent="0.25">
      <c r="F1679" s="107"/>
    </row>
    <row r="1680" spans="6:6" x14ac:dyDescent="0.25">
      <c r="F1680" s="107"/>
    </row>
    <row r="1681" spans="6:6" x14ac:dyDescent="0.25">
      <c r="F1681" s="107"/>
    </row>
    <row r="1682" spans="6:6" x14ac:dyDescent="0.25">
      <c r="F1682" s="107"/>
    </row>
    <row r="1683" spans="6:6" x14ac:dyDescent="0.25">
      <c r="F1683" s="107"/>
    </row>
    <row r="1684" spans="6:6" x14ac:dyDescent="0.25">
      <c r="F1684" s="107"/>
    </row>
    <row r="1685" spans="6:6" x14ac:dyDescent="0.25">
      <c r="F1685" s="107"/>
    </row>
    <row r="1686" spans="6:6" x14ac:dyDescent="0.25">
      <c r="F1686" s="107"/>
    </row>
    <row r="1687" spans="6:6" x14ac:dyDescent="0.25">
      <c r="F1687" s="107"/>
    </row>
    <row r="1688" spans="6:6" x14ac:dyDescent="0.25">
      <c r="F1688" s="107"/>
    </row>
    <row r="1689" spans="6:6" x14ac:dyDescent="0.25">
      <c r="F1689" s="107"/>
    </row>
    <row r="1690" spans="6:6" x14ac:dyDescent="0.25">
      <c r="F1690" s="107"/>
    </row>
    <row r="1691" spans="6:6" x14ac:dyDescent="0.25">
      <c r="F1691" s="107"/>
    </row>
    <row r="1692" spans="6:6" x14ac:dyDescent="0.25">
      <c r="F1692" s="107"/>
    </row>
    <row r="1693" spans="6:6" x14ac:dyDescent="0.25">
      <c r="F1693" s="107"/>
    </row>
    <row r="1694" spans="6:6" x14ac:dyDescent="0.25">
      <c r="F1694" s="107"/>
    </row>
    <row r="1695" spans="6:6" x14ac:dyDescent="0.25">
      <c r="F1695" s="107"/>
    </row>
    <row r="1696" spans="6:6" x14ac:dyDescent="0.25">
      <c r="F1696" s="107"/>
    </row>
    <row r="1697" spans="6:6" x14ac:dyDescent="0.25">
      <c r="F1697" s="107"/>
    </row>
    <row r="1698" spans="6:6" x14ac:dyDescent="0.25">
      <c r="F1698" s="107"/>
    </row>
    <row r="1699" spans="6:6" x14ac:dyDescent="0.25">
      <c r="F1699" s="107"/>
    </row>
    <row r="1700" spans="6:6" x14ac:dyDescent="0.25">
      <c r="F1700" s="107"/>
    </row>
    <row r="1701" spans="6:6" x14ac:dyDescent="0.25">
      <c r="F1701" s="107"/>
    </row>
    <row r="1702" spans="6:6" x14ac:dyDescent="0.25">
      <c r="F1702" s="107"/>
    </row>
    <row r="1703" spans="6:6" x14ac:dyDescent="0.25">
      <c r="F1703" s="107"/>
    </row>
    <row r="1704" spans="6:6" x14ac:dyDescent="0.25">
      <c r="F1704" s="107"/>
    </row>
    <row r="1705" spans="6:6" x14ac:dyDescent="0.25">
      <c r="F1705" s="107"/>
    </row>
    <row r="1706" spans="6:6" x14ac:dyDescent="0.25">
      <c r="F1706" s="107"/>
    </row>
    <row r="1707" spans="6:6" x14ac:dyDescent="0.25">
      <c r="F1707" s="107"/>
    </row>
    <row r="1708" spans="6:6" x14ac:dyDescent="0.25">
      <c r="F1708" s="107"/>
    </row>
    <row r="1709" spans="6:6" x14ac:dyDescent="0.25">
      <c r="F1709" s="107"/>
    </row>
    <row r="1710" spans="6:6" x14ac:dyDescent="0.25">
      <c r="F1710" s="107"/>
    </row>
    <row r="1711" spans="6:6" x14ac:dyDescent="0.25">
      <c r="F1711" s="107"/>
    </row>
    <row r="1712" spans="6:6" x14ac:dyDescent="0.25">
      <c r="F1712" s="107"/>
    </row>
    <row r="1713" spans="6:6" x14ac:dyDescent="0.25">
      <c r="F1713" s="107"/>
    </row>
    <row r="1714" spans="6:6" x14ac:dyDescent="0.25">
      <c r="F1714" s="107"/>
    </row>
    <row r="1715" spans="6:6" x14ac:dyDescent="0.25">
      <c r="F1715" s="107"/>
    </row>
    <row r="1716" spans="6:6" x14ac:dyDescent="0.25">
      <c r="F1716" s="107"/>
    </row>
    <row r="1717" spans="6:6" x14ac:dyDescent="0.25">
      <c r="F1717" s="107"/>
    </row>
    <row r="1718" spans="6:6" x14ac:dyDescent="0.25">
      <c r="F1718" s="107"/>
    </row>
    <row r="1719" spans="6:6" x14ac:dyDescent="0.25">
      <c r="F1719" s="107"/>
    </row>
    <row r="1720" spans="6:6" x14ac:dyDescent="0.25">
      <c r="F1720" s="107"/>
    </row>
    <row r="1721" spans="6:6" x14ac:dyDescent="0.25">
      <c r="F1721" s="107"/>
    </row>
    <row r="1722" spans="6:6" x14ac:dyDescent="0.25">
      <c r="F1722" s="107"/>
    </row>
    <row r="1723" spans="6:6" x14ac:dyDescent="0.25">
      <c r="F1723" s="107"/>
    </row>
    <row r="1724" spans="6:6" x14ac:dyDescent="0.25">
      <c r="F1724" s="107"/>
    </row>
    <row r="1725" spans="6:6" x14ac:dyDescent="0.25">
      <c r="F1725" s="107"/>
    </row>
    <row r="1726" spans="6:6" x14ac:dyDescent="0.25">
      <c r="F1726" s="107"/>
    </row>
    <row r="1727" spans="6:6" x14ac:dyDescent="0.25">
      <c r="F1727" s="107"/>
    </row>
    <row r="1728" spans="6:6" x14ac:dyDescent="0.25">
      <c r="F1728" s="107"/>
    </row>
    <row r="1729" spans="6:6" x14ac:dyDescent="0.25">
      <c r="F1729" s="107"/>
    </row>
    <row r="1730" spans="6:6" x14ac:dyDescent="0.25">
      <c r="F1730" s="107"/>
    </row>
    <row r="1731" spans="6:6" x14ac:dyDescent="0.25">
      <c r="F1731" s="107"/>
    </row>
    <row r="1732" spans="6:6" x14ac:dyDescent="0.25">
      <c r="F1732" s="107"/>
    </row>
    <row r="1733" spans="6:6" x14ac:dyDescent="0.25">
      <c r="F1733" s="107"/>
    </row>
    <row r="1734" spans="6:6" x14ac:dyDescent="0.25">
      <c r="F1734" s="107"/>
    </row>
    <row r="1735" spans="6:6" x14ac:dyDescent="0.25">
      <c r="F1735" s="107"/>
    </row>
    <row r="1736" spans="6:6" x14ac:dyDescent="0.25">
      <c r="F1736" s="107"/>
    </row>
    <row r="1737" spans="6:6" x14ac:dyDescent="0.25">
      <c r="F1737" s="107"/>
    </row>
    <row r="1738" spans="6:6" x14ac:dyDescent="0.25">
      <c r="F1738" s="107"/>
    </row>
    <row r="1739" spans="6:6" x14ac:dyDescent="0.25">
      <c r="F1739" s="107"/>
    </row>
    <row r="1740" spans="6:6" x14ac:dyDescent="0.25">
      <c r="F1740" s="107"/>
    </row>
    <row r="1741" spans="6:6" x14ac:dyDescent="0.25">
      <c r="F1741" s="107"/>
    </row>
    <row r="1742" spans="6:6" x14ac:dyDescent="0.25">
      <c r="F1742" s="107"/>
    </row>
    <row r="1743" spans="6:6" x14ac:dyDescent="0.25">
      <c r="F1743" s="107"/>
    </row>
    <row r="1744" spans="6:6" x14ac:dyDescent="0.25">
      <c r="F1744" s="107"/>
    </row>
    <row r="1745" spans="6:6" x14ac:dyDescent="0.25">
      <c r="F1745" s="107"/>
    </row>
    <row r="1746" spans="6:6" x14ac:dyDescent="0.25">
      <c r="F1746" s="107"/>
    </row>
    <row r="1747" spans="6:6" x14ac:dyDescent="0.25">
      <c r="F1747" s="107"/>
    </row>
    <row r="1748" spans="6:6" x14ac:dyDescent="0.25">
      <c r="F1748" s="107"/>
    </row>
    <row r="1749" spans="6:6" x14ac:dyDescent="0.25">
      <c r="F1749" s="107"/>
    </row>
    <row r="1750" spans="6:6" x14ac:dyDescent="0.25">
      <c r="F1750" s="107"/>
    </row>
    <row r="1751" spans="6:6" x14ac:dyDescent="0.25">
      <c r="F1751" s="107"/>
    </row>
    <row r="1752" spans="6:6" x14ac:dyDescent="0.25">
      <c r="F1752" s="107"/>
    </row>
    <row r="1753" spans="6:6" x14ac:dyDescent="0.25">
      <c r="F1753" s="107"/>
    </row>
    <row r="1754" spans="6:6" x14ac:dyDescent="0.25">
      <c r="F1754" s="107"/>
    </row>
    <row r="1755" spans="6:6" x14ac:dyDescent="0.25">
      <c r="F1755" s="107"/>
    </row>
    <row r="1756" spans="6:6" x14ac:dyDescent="0.25">
      <c r="F1756" s="107"/>
    </row>
    <row r="1757" spans="6:6" x14ac:dyDescent="0.25">
      <c r="F1757" s="107"/>
    </row>
    <row r="1758" spans="6:6" x14ac:dyDescent="0.25">
      <c r="F1758" s="107"/>
    </row>
    <row r="1759" spans="6:6" x14ac:dyDescent="0.25">
      <c r="F1759" s="107"/>
    </row>
    <row r="1760" spans="6:6" x14ac:dyDescent="0.25">
      <c r="F1760" s="107"/>
    </row>
    <row r="1761" spans="6:6" x14ac:dyDescent="0.25">
      <c r="F1761" s="107"/>
    </row>
    <row r="1762" spans="6:6" x14ac:dyDescent="0.25">
      <c r="F1762" s="107"/>
    </row>
    <row r="1763" spans="6:6" x14ac:dyDescent="0.25">
      <c r="F1763" s="107"/>
    </row>
    <row r="1764" spans="6:6" x14ac:dyDescent="0.25">
      <c r="F1764" s="107"/>
    </row>
    <row r="1765" spans="6:6" x14ac:dyDescent="0.25">
      <c r="F1765" s="107"/>
    </row>
    <row r="1766" spans="6:6" x14ac:dyDescent="0.25">
      <c r="F1766" s="107"/>
    </row>
    <row r="1767" spans="6:6" x14ac:dyDescent="0.25">
      <c r="F1767" s="107"/>
    </row>
    <row r="1768" spans="6:6" x14ac:dyDescent="0.25">
      <c r="F1768" s="107"/>
    </row>
    <row r="1769" spans="6:6" x14ac:dyDescent="0.25">
      <c r="F1769" s="107"/>
    </row>
    <row r="1770" spans="6:6" x14ac:dyDescent="0.25">
      <c r="F1770" s="107"/>
    </row>
    <row r="1771" spans="6:6" x14ac:dyDescent="0.25">
      <c r="F1771" s="107"/>
    </row>
    <row r="1772" spans="6:6" x14ac:dyDescent="0.25">
      <c r="F1772" s="107"/>
    </row>
    <row r="1773" spans="6:6" x14ac:dyDescent="0.25">
      <c r="F1773" s="107"/>
    </row>
    <row r="1774" spans="6:6" x14ac:dyDescent="0.25">
      <c r="F1774" s="107"/>
    </row>
    <row r="1775" spans="6:6" x14ac:dyDescent="0.25">
      <c r="F1775" s="107"/>
    </row>
    <row r="1776" spans="6:6" x14ac:dyDescent="0.25">
      <c r="F1776" s="107"/>
    </row>
    <row r="1777" spans="6:6" x14ac:dyDescent="0.25">
      <c r="F1777" s="107"/>
    </row>
    <row r="1778" spans="6:6" x14ac:dyDescent="0.25">
      <c r="F1778" s="107"/>
    </row>
    <row r="1779" spans="6:6" x14ac:dyDescent="0.25">
      <c r="F1779" s="107"/>
    </row>
    <row r="1780" spans="6:6" x14ac:dyDescent="0.25">
      <c r="F1780" s="107"/>
    </row>
    <row r="1781" spans="6:6" x14ac:dyDescent="0.25">
      <c r="F1781" s="107"/>
    </row>
    <row r="1782" spans="6:6" x14ac:dyDescent="0.25">
      <c r="F1782" s="107"/>
    </row>
    <row r="1783" spans="6:6" x14ac:dyDescent="0.25">
      <c r="F1783" s="107"/>
    </row>
    <row r="1784" spans="6:6" x14ac:dyDescent="0.25">
      <c r="F1784" s="107"/>
    </row>
    <row r="1785" spans="6:6" x14ac:dyDescent="0.25">
      <c r="F1785" s="107"/>
    </row>
    <row r="1786" spans="6:6" x14ac:dyDescent="0.25">
      <c r="F1786" s="107"/>
    </row>
    <row r="1787" spans="6:6" x14ac:dyDescent="0.25">
      <c r="F1787" s="107"/>
    </row>
    <row r="1788" spans="6:6" x14ac:dyDescent="0.25">
      <c r="F1788" s="107"/>
    </row>
    <row r="1789" spans="6:6" x14ac:dyDescent="0.25">
      <c r="F1789" s="107"/>
    </row>
    <row r="1790" spans="6:6" x14ac:dyDescent="0.25">
      <c r="F1790" s="107"/>
    </row>
    <row r="1791" spans="6:6" x14ac:dyDescent="0.25">
      <c r="F1791" s="107"/>
    </row>
    <row r="1792" spans="6:6" x14ac:dyDescent="0.25">
      <c r="F1792" s="107"/>
    </row>
    <row r="1793" spans="6:6" x14ac:dyDescent="0.25">
      <c r="F1793" s="107"/>
    </row>
    <row r="1794" spans="6:6" x14ac:dyDescent="0.25">
      <c r="F1794" s="107"/>
    </row>
    <row r="1795" spans="6:6" x14ac:dyDescent="0.25">
      <c r="F1795" s="107"/>
    </row>
    <row r="1796" spans="6:6" x14ac:dyDescent="0.25">
      <c r="F1796" s="107"/>
    </row>
    <row r="1797" spans="6:6" x14ac:dyDescent="0.25">
      <c r="F1797" s="107"/>
    </row>
    <row r="1798" spans="6:6" x14ac:dyDescent="0.25">
      <c r="F1798" s="107"/>
    </row>
    <row r="1799" spans="6:6" x14ac:dyDescent="0.25">
      <c r="F1799" s="107"/>
    </row>
    <row r="1800" spans="6:6" x14ac:dyDescent="0.25">
      <c r="F1800" s="107"/>
    </row>
    <row r="1801" spans="6:6" x14ac:dyDescent="0.25">
      <c r="F1801" s="107"/>
    </row>
    <row r="1802" spans="6:6" x14ac:dyDescent="0.25">
      <c r="F1802" s="107"/>
    </row>
    <row r="1803" spans="6:6" x14ac:dyDescent="0.25">
      <c r="F1803" s="107"/>
    </row>
    <row r="1804" spans="6:6" x14ac:dyDescent="0.25">
      <c r="F1804" s="107"/>
    </row>
    <row r="1805" spans="6:6" x14ac:dyDescent="0.25">
      <c r="F1805" s="107"/>
    </row>
    <row r="1806" spans="6:6" x14ac:dyDescent="0.25">
      <c r="F1806" s="107"/>
    </row>
    <row r="1807" spans="6:6" x14ac:dyDescent="0.25">
      <c r="F1807" s="107"/>
    </row>
    <row r="1808" spans="6:6" x14ac:dyDescent="0.25">
      <c r="F1808" s="107"/>
    </row>
    <row r="1809" spans="6:6" x14ac:dyDescent="0.25">
      <c r="F1809" s="107"/>
    </row>
    <row r="1810" spans="6:6" x14ac:dyDescent="0.25">
      <c r="F1810" s="107"/>
    </row>
    <row r="1811" spans="6:6" x14ac:dyDescent="0.25">
      <c r="F1811" s="107"/>
    </row>
    <row r="1812" spans="6:6" x14ac:dyDescent="0.25">
      <c r="F1812" s="107"/>
    </row>
    <row r="1813" spans="6:6" x14ac:dyDescent="0.25">
      <c r="F1813" s="107"/>
    </row>
    <row r="1814" spans="6:6" x14ac:dyDescent="0.25">
      <c r="F1814" s="107"/>
    </row>
    <row r="1815" spans="6:6" x14ac:dyDescent="0.25">
      <c r="F1815" s="107"/>
    </row>
    <row r="1816" spans="6:6" x14ac:dyDescent="0.25">
      <c r="F1816" s="107"/>
    </row>
    <row r="1817" spans="6:6" x14ac:dyDescent="0.25">
      <c r="F1817" s="107"/>
    </row>
    <row r="1818" spans="6:6" x14ac:dyDescent="0.25">
      <c r="F1818" s="107"/>
    </row>
    <row r="1819" spans="6:6" x14ac:dyDescent="0.25">
      <c r="F1819" s="107"/>
    </row>
    <row r="1820" spans="6:6" x14ac:dyDescent="0.25">
      <c r="F1820" s="107"/>
    </row>
    <row r="1821" spans="6:6" x14ac:dyDescent="0.25">
      <c r="F1821" s="107"/>
    </row>
    <row r="1822" spans="6:6" x14ac:dyDescent="0.25">
      <c r="F1822" s="107"/>
    </row>
    <row r="1823" spans="6:6" x14ac:dyDescent="0.25">
      <c r="F1823" s="107"/>
    </row>
    <row r="1824" spans="6:6" x14ac:dyDescent="0.25">
      <c r="F1824" s="107"/>
    </row>
    <row r="1825" spans="6:6" x14ac:dyDescent="0.25">
      <c r="F1825" s="107"/>
    </row>
    <row r="1826" spans="6:6" x14ac:dyDescent="0.25">
      <c r="F1826" s="107"/>
    </row>
    <row r="1827" spans="6:6" x14ac:dyDescent="0.25">
      <c r="F1827" s="107"/>
    </row>
    <row r="1828" spans="6:6" x14ac:dyDescent="0.25">
      <c r="F1828" s="107"/>
    </row>
    <row r="1829" spans="6:6" x14ac:dyDescent="0.25">
      <c r="F1829" s="107"/>
    </row>
    <row r="1830" spans="6:6" x14ac:dyDescent="0.25">
      <c r="F1830" s="107"/>
    </row>
    <row r="1831" spans="6:6" x14ac:dyDescent="0.25">
      <c r="F1831" s="107"/>
    </row>
    <row r="1832" spans="6:6" x14ac:dyDescent="0.25">
      <c r="F1832" s="107"/>
    </row>
    <row r="1833" spans="6:6" x14ac:dyDescent="0.25">
      <c r="F1833" s="107"/>
    </row>
    <row r="1834" spans="6:6" x14ac:dyDescent="0.25">
      <c r="F1834" s="107"/>
    </row>
    <row r="1835" spans="6:6" x14ac:dyDescent="0.25">
      <c r="F1835" s="107"/>
    </row>
    <row r="1836" spans="6:6" x14ac:dyDescent="0.25">
      <c r="F1836" s="107"/>
    </row>
    <row r="1837" spans="6:6" x14ac:dyDescent="0.25">
      <c r="F1837" s="107"/>
    </row>
    <row r="1838" spans="6:6" x14ac:dyDescent="0.25">
      <c r="F1838" s="107"/>
    </row>
    <row r="1839" spans="6:6" x14ac:dyDescent="0.25">
      <c r="F1839" s="107"/>
    </row>
    <row r="1840" spans="6:6" x14ac:dyDescent="0.25">
      <c r="F1840" s="107"/>
    </row>
    <row r="1841" spans="6:6" x14ac:dyDescent="0.25">
      <c r="F1841" s="107"/>
    </row>
    <row r="1842" spans="6:6" x14ac:dyDescent="0.25">
      <c r="F1842" s="107"/>
    </row>
    <row r="1843" spans="6:6" x14ac:dyDescent="0.25">
      <c r="F1843" s="107"/>
    </row>
    <row r="1844" spans="6:6" x14ac:dyDescent="0.25">
      <c r="F1844" s="107"/>
    </row>
    <row r="1845" spans="6:6" x14ac:dyDescent="0.25">
      <c r="F1845" s="107"/>
    </row>
    <row r="1846" spans="6:6" x14ac:dyDescent="0.25">
      <c r="F1846" s="107"/>
    </row>
    <row r="1847" spans="6:6" x14ac:dyDescent="0.25">
      <c r="F1847" s="107"/>
    </row>
    <row r="1848" spans="6:6" x14ac:dyDescent="0.25">
      <c r="F1848" s="107"/>
    </row>
    <row r="1849" spans="6:6" x14ac:dyDescent="0.25">
      <c r="F1849" s="107"/>
    </row>
    <row r="1850" spans="6:6" x14ac:dyDescent="0.25">
      <c r="F1850" s="107"/>
    </row>
    <row r="1851" spans="6:6" x14ac:dyDescent="0.25">
      <c r="F1851" s="107"/>
    </row>
    <row r="1852" spans="6:6" x14ac:dyDescent="0.25">
      <c r="F1852" s="107"/>
    </row>
    <row r="1853" spans="6:6" x14ac:dyDescent="0.25">
      <c r="F1853" s="107"/>
    </row>
    <row r="1854" spans="6:6" x14ac:dyDescent="0.25">
      <c r="F1854" s="107"/>
    </row>
    <row r="1855" spans="6:6" x14ac:dyDescent="0.25">
      <c r="F1855" s="107"/>
    </row>
    <row r="1856" spans="6:6" x14ac:dyDescent="0.25">
      <c r="F1856" s="107"/>
    </row>
    <row r="1857" spans="6:6" x14ac:dyDescent="0.25">
      <c r="F1857" s="107"/>
    </row>
    <row r="1858" spans="6:6" x14ac:dyDescent="0.25">
      <c r="F1858" s="107"/>
    </row>
    <row r="1859" spans="6:6" x14ac:dyDescent="0.25">
      <c r="F1859" s="107"/>
    </row>
    <row r="1860" spans="6:6" x14ac:dyDescent="0.25">
      <c r="F1860" s="107"/>
    </row>
    <row r="1861" spans="6:6" x14ac:dyDescent="0.25">
      <c r="F1861" s="107"/>
    </row>
    <row r="1862" spans="6:6" x14ac:dyDescent="0.25">
      <c r="F1862" s="107"/>
    </row>
    <row r="1863" spans="6:6" x14ac:dyDescent="0.25">
      <c r="F1863" s="107"/>
    </row>
    <row r="1864" spans="6:6" x14ac:dyDescent="0.25">
      <c r="F1864" s="107"/>
    </row>
    <row r="1865" spans="6:6" x14ac:dyDescent="0.25">
      <c r="F1865" s="107"/>
    </row>
    <row r="1866" spans="6:6" x14ac:dyDescent="0.25">
      <c r="F1866" s="107"/>
    </row>
    <row r="1867" spans="6:6" x14ac:dyDescent="0.25">
      <c r="F1867" s="107"/>
    </row>
    <row r="1868" spans="6:6" x14ac:dyDescent="0.25">
      <c r="F1868" s="107"/>
    </row>
    <row r="1869" spans="6:6" x14ac:dyDescent="0.25">
      <c r="F1869" s="107"/>
    </row>
    <row r="1870" spans="6:6" x14ac:dyDescent="0.25">
      <c r="F1870" s="107"/>
    </row>
    <row r="1871" spans="6:6" x14ac:dyDescent="0.25">
      <c r="F1871" s="107"/>
    </row>
    <row r="1872" spans="6:6" x14ac:dyDescent="0.25">
      <c r="F1872" s="107"/>
    </row>
    <row r="1873" spans="6:6" x14ac:dyDescent="0.25">
      <c r="F1873" s="107"/>
    </row>
    <row r="1874" spans="6:6" x14ac:dyDescent="0.25">
      <c r="F1874" s="107"/>
    </row>
    <row r="1875" spans="6:6" x14ac:dyDescent="0.25">
      <c r="F1875" s="107"/>
    </row>
    <row r="1876" spans="6:6" x14ac:dyDescent="0.25">
      <c r="F1876" s="107"/>
    </row>
    <row r="1877" spans="6:6" x14ac:dyDescent="0.25">
      <c r="F1877" s="107"/>
    </row>
    <row r="1878" spans="6:6" x14ac:dyDescent="0.25">
      <c r="F1878" s="107"/>
    </row>
    <row r="1879" spans="6:6" x14ac:dyDescent="0.25">
      <c r="F1879" s="107"/>
    </row>
    <row r="1880" spans="6:6" x14ac:dyDescent="0.25">
      <c r="F1880" s="107"/>
    </row>
    <row r="1881" spans="6:6" x14ac:dyDescent="0.25">
      <c r="F1881" s="107"/>
    </row>
    <row r="1882" spans="6:6" x14ac:dyDescent="0.25">
      <c r="F1882" s="107"/>
    </row>
    <row r="1883" spans="6:6" x14ac:dyDescent="0.25">
      <c r="F1883" s="107"/>
    </row>
    <row r="1884" spans="6:6" x14ac:dyDescent="0.25">
      <c r="F1884" s="107"/>
    </row>
    <row r="1885" spans="6:6" x14ac:dyDescent="0.25">
      <c r="F1885" s="107"/>
    </row>
    <row r="1886" spans="6:6" x14ac:dyDescent="0.25">
      <c r="F1886" s="107"/>
    </row>
    <row r="1887" spans="6:6" x14ac:dyDescent="0.25">
      <c r="F1887" s="107"/>
    </row>
    <row r="1888" spans="6:6" x14ac:dyDescent="0.25">
      <c r="F1888" s="107"/>
    </row>
    <row r="1889" spans="6:6" x14ac:dyDescent="0.25">
      <c r="F1889" s="107"/>
    </row>
    <row r="1890" spans="6:6" x14ac:dyDescent="0.25">
      <c r="F1890" s="107"/>
    </row>
    <row r="1891" spans="6:6" x14ac:dyDescent="0.25">
      <c r="F1891" s="107"/>
    </row>
    <row r="1892" spans="6:6" x14ac:dyDescent="0.25">
      <c r="F1892" s="107"/>
    </row>
    <row r="1893" spans="6:6" x14ac:dyDescent="0.25">
      <c r="F1893" s="107"/>
    </row>
    <row r="1894" spans="6:6" x14ac:dyDescent="0.25">
      <c r="F1894" s="107"/>
    </row>
    <row r="1895" spans="6:6" x14ac:dyDescent="0.25">
      <c r="F1895" s="107"/>
    </row>
    <row r="1896" spans="6:6" x14ac:dyDescent="0.25">
      <c r="F1896" s="107"/>
    </row>
    <row r="1897" spans="6:6" x14ac:dyDescent="0.25">
      <c r="F1897" s="107"/>
    </row>
    <row r="1898" spans="6:6" x14ac:dyDescent="0.25">
      <c r="F1898" s="107"/>
    </row>
    <row r="1899" spans="6:6" x14ac:dyDescent="0.25">
      <c r="F1899" s="107"/>
    </row>
    <row r="1900" spans="6:6" x14ac:dyDescent="0.25">
      <c r="F1900" s="107"/>
    </row>
    <row r="1901" spans="6:6" x14ac:dyDescent="0.25">
      <c r="F1901" s="107"/>
    </row>
    <row r="1902" spans="6:6" x14ac:dyDescent="0.25">
      <c r="F1902" s="107"/>
    </row>
    <row r="1903" spans="6:6" x14ac:dyDescent="0.25">
      <c r="F1903" s="107"/>
    </row>
    <row r="1904" spans="6:6" x14ac:dyDescent="0.25">
      <c r="F1904" s="107"/>
    </row>
    <row r="1905" spans="6:6" x14ac:dyDescent="0.25">
      <c r="F1905" s="107"/>
    </row>
    <row r="1906" spans="6:6" x14ac:dyDescent="0.25">
      <c r="F1906" s="107"/>
    </row>
    <row r="1907" spans="6:6" x14ac:dyDescent="0.25">
      <c r="F1907" s="107"/>
    </row>
    <row r="1908" spans="6:6" x14ac:dyDescent="0.25">
      <c r="F1908" s="107"/>
    </row>
    <row r="1909" spans="6:6" x14ac:dyDescent="0.25">
      <c r="F1909" s="107"/>
    </row>
    <row r="1910" spans="6:6" x14ac:dyDescent="0.25">
      <c r="F1910" s="107"/>
    </row>
    <row r="1911" spans="6:6" x14ac:dyDescent="0.25">
      <c r="F1911" s="107"/>
    </row>
    <row r="1912" spans="6:6" x14ac:dyDescent="0.25">
      <c r="F1912" s="107"/>
    </row>
    <row r="1913" spans="6:6" x14ac:dyDescent="0.25">
      <c r="F1913" s="107"/>
    </row>
    <row r="1914" spans="6:6" x14ac:dyDescent="0.25">
      <c r="F1914" s="107"/>
    </row>
    <row r="1915" spans="6:6" x14ac:dyDescent="0.25">
      <c r="F1915" s="107"/>
    </row>
    <row r="1916" spans="6:6" x14ac:dyDescent="0.25">
      <c r="F1916" s="107"/>
    </row>
    <row r="1917" spans="6:6" x14ac:dyDescent="0.25">
      <c r="F1917" s="107"/>
    </row>
    <row r="1918" spans="6:6" x14ac:dyDescent="0.25">
      <c r="F1918" s="107"/>
    </row>
    <row r="1919" spans="6:6" x14ac:dyDescent="0.25">
      <c r="F1919" s="107"/>
    </row>
    <row r="1920" spans="6:6" x14ac:dyDescent="0.25">
      <c r="F1920" s="107"/>
    </row>
    <row r="1921" spans="6:6" x14ac:dyDescent="0.25">
      <c r="F1921" s="107"/>
    </row>
    <row r="1922" spans="6:6" x14ac:dyDescent="0.25">
      <c r="F1922" s="107"/>
    </row>
    <row r="1923" spans="6:6" x14ac:dyDescent="0.25">
      <c r="F1923" s="107"/>
    </row>
    <row r="1924" spans="6:6" x14ac:dyDescent="0.25">
      <c r="F1924" s="107"/>
    </row>
    <row r="1925" spans="6:6" x14ac:dyDescent="0.25">
      <c r="F1925" s="107"/>
    </row>
    <row r="1926" spans="6:6" x14ac:dyDescent="0.25">
      <c r="F1926" s="107"/>
    </row>
    <row r="1927" spans="6:6" x14ac:dyDescent="0.25">
      <c r="F1927" s="107"/>
    </row>
    <row r="1928" spans="6:6" x14ac:dyDescent="0.25">
      <c r="F1928" s="107"/>
    </row>
    <row r="1929" spans="6:6" x14ac:dyDescent="0.25">
      <c r="F1929" s="107"/>
    </row>
    <row r="1930" spans="6:6" x14ac:dyDescent="0.25">
      <c r="F1930" s="107"/>
    </row>
    <row r="1931" spans="6:6" x14ac:dyDescent="0.25">
      <c r="F1931" s="107"/>
    </row>
    <row r="1932" spans="6:6" x14ac:dyDescent="0.25">
      <c r="F1932" s="107"/>
    </row>
    <row r="1933" spans="6:6" x14ac:dyDescent="0.25">
      <c r="F1933" s="107"/>
    </row>
    <row r="1934" spans="6:6" x14ac:dyDescent="0.25">
      <c r="F1934" s="107"/>
    </row>
    <row r="1935" spans="6:6" x14ac:dyDescent="0.25">
      <c r="F1935" s="107"/>
    </row>
    <row r="1936" spans="6:6" x14ac:dyDescent="0.25">
      <c r="F1936" s="107"/>
    </row>
    <row r="1937" spans="6:6" x14ac:dyDescent="0.25">
      <c r="F1937" s="107"/>
    </row>
    <row r="1938" spans="6:6" x14ac:dyDescent="0.25">
      <c r="F1938" s="107"/>
    </row>
    <row r="1939" spans="6:6" x14ac:dyDescent="0.25">
      <c r="F1939" s="107"/>
    </row>
    <row r="1940" spans="6:6" x14ac:dyDescent="0.25">
      <c r="F1940" s="107"/>
    </row>
    <row r="1941" spans="6:6" x14ac:dyDescent="0.25">
      <c r="F1941" s="107"/>
    </row>
    <row r="1942" spans="6:6" x14ac:dyDescent="0.25">
      <c r="F1942" s="107"/>
    </row>
    <row r="1943" spans="6:6" x14ac:dyDescent="0.25">
      <c r="F1943" s="107"/>
    </row>
    <row r="1944" spans="6:6" x14ac:dyDescent="0.25">
      <c r="F1944" s="107"/>
    </row>
    <row r="1945" spans="6:6" x14ac:dyDescent="0.25">
      <c r="F1945" s="107"/>
    </row>
    <row r="1946" spans="6:6" x14ac:dyDescent="0.25">
      <c r="F1946" s="107"/>
    </row>
    <row r="1947" spans="6:6" x14ac:dyDescent="0.25">
      <c r="F1947" s="107"/>
    </row>
    <row r="1948" spans="6:6" x14ac:dyDescent="0.25">
      <c r="F1948" s="107"/>
    </row>
    <row r="1949" spans="6:6" x14ac:dyDescent="0.25">
      <c r="F1949" s="107"/>
    </row>
    <row r="1950" spans="6:6" x14ac:dyDescent="0.25">
      <c r="F1950" s="107"/>
    </row>
    <row r="1951" spans="6:6" x14ac:dyDescent="0.25">
      <c r="F1951" s="107"/>
    </row>
    <row r="1952" spans="6:6" x14ac:dyDescent="0.25">
      <c r="F1952" s="107"/>
    </row>
    <row r="1953" spans="6:6" x14ac:dyDescent="0.25">
      <c r="F1953" s="107"/>
    </row>
    <row r="1954" spans="6:6" x14ac:dyDescent="0.25">
      <c r="F1954" s="107"/>
    </row>
    <row r="1955" spans="6:6" x14ac:dyDescent="0.25">
      <c r="F1955" s="107"/>
    </row>
    <row r="1956" spans="6:6" x14ac:dyDescent="0.25">
      <c r="F1956" s="107"/>
    </row>
    <row r="1957" spans="6:6" x14ac:dyDescent="0.25">
      <c r="F1957" s="107"/>
    </row>
    <row r="1958" spans="6:6" x14ac:dyDescent="0.25">
      <c r="F1958" s="107"/>
    </row>
    <row r="1959" spans="6:6" x14ac:dyDescent="0.25">
      <c r="F1959" s="107"/>
    </row>
    <row r="1960" spans="6:6" x14ac:dyDescent="0.25">
      <c r="F1960" s="107"/>
    </row>
    <row r="1961" spans="6:6" x14ac:dyDescent="0.25">
      <c r="F1961" s="107"/>
    </row>
    <row r="1962" spans="6:6" x14ac:dyDescent="0.25">
      <c r="F1962" s="107"/>
    </row>
    <row r="1963" spans="6:6" x14ac:dyDescent="0.25">
      <c r="F1963" s="107"/>
    </row>
    <row r="1964" spans="6:6" x14ac:dyDescent="0.25">
      <c r="F1964" s="107"/>
    </row>
    <row r="1965" spans="6:6" x14ac:dyDescent="0.25">
      <c r="F1965" s="107"/>
    </row>
    <row r="1966" spans="6:6" x14ac:dyDescent="0.25">
      <c r="F1966" s="107"/>
    </row>
    <row r="1967" spans="6:6" x14ac:dyDescent="0.25">
      <c r="F1967" s="107"/>
    </row>
    <row r="1968" spans="6:6" x14ac:dyDescent="0.25">
      <c r="F1968" s="107"/>
    </row>
    <row r="1969" spans="6:6" x14ac:dyDescent="0.25">
      <c r="F1969" s="107"/>
    </row>
    <row r="1970" spans="6:6" x14ac:dyDescent="0.25">
      <c r="F1970" s="107"/>
    </row>
    <row r="1971" spans="6:6" x14ac:dyDescent="0.25">
      <c r="F1971" s="107"/>
    </row>
    <row r="1972" spans="6:6" x14ac:dyDescent="0.25">
      <c r="F1972" s="107"/>
    </row>
    <row r="1973" spans="6:6" x14ac:dyDescent="0.25">
      <c r="F1973" s="107"/>
    </row>
    <row r="1974" spans="6:6" x14ac:dyDescent="0.25">
      <c r="F1974" s="107"/>
    </row>
    <row r="1975" spans="6:6" x14ac:dyDescent="0.25">
      <c r="F1975" s="107"/>
    </row>
    <row r="1976" spans="6:6" x14ac:dyDescent="0.25">
      <c r="F1976" s="107"/>
    </row>
    <row r="1977" spans="6:6" x14ac:dyDescent="0.25">
      <c r="F1977" s="107"/>
    </row>
    <row r="1978" spans="6:6" x14ac:dyDescent="0.25">
      <c r="F1978" s="107"/>
    </row>
    <row r="1979" spans="6:6" x14ac:dyDescent="0.25">
      <c r="F1979" s="107"/>
    </row>
    <row r="1980" spans="6:6" x14ac:dyDescent="0.25">
      <c r="F1980" s="107"/>
    </row>
    <row r="1981" spans="6:6" x14ac:dyDescent="0.25">
      <c r="F1981" s="107"/>
    </row>
    <row r="1982" spans="6:6" x14ac:dyDescent="0.25">
      <c r="F1982" s="107"/>
    </row>
    <row r="1983" spans="6:6" x14ac:dyDescent="0.25">
      <c r="F1983" s="107"/>
    </row>
    <row r="1984" spans="6:6" x14ac:dyDescent="0.25">
      <c r="F1984" s="107"/>
    </row>
    <row r="1985" spans="6:6" x14ac:dyDescent="0.25">
      <c r="F1985" s="107"/>
    </row>
    <row r="1986" spans="6:6" x14ac:dyDescent="0.25">
      <c r="F1986" s="107"/>
    </row>
    <row r="1987" spans="6:6" x14ac:dyDescent="0.25">
      <c r="F1987" s="107"/>
    </row>
    <row r="1988" spans="6:6" x14ac:dyDescent="0.25">
      <c r="F1988" s="107"/>
    </row>
    <row r="1989" spans="6:6" x14ac:dyDescent="0.25">
      <c r="F1989" s="107"/>
    </row>
    <row r="1990" spans="6:6" x14ac:dyDescent="0.25">
      <c r="F1990" s="107"/>
    </row>
    <row r="1991" spans="6:6" x14ac:dyDescent="0.25">
      <c r="F1991" s="107"/>
    </row>
    <row r="1992" spans="6:6" x14ac:dyDescent="0.25">
      <c r="F1992" s="107"/>
    </row>
    <row r="1993" spans="6:6" x14ac:dyDescent="0.25">
      <c r="F1993" s="107"/>
    </row>
    <row r="1994" spans="6:6" x14ac:dyDescent="0.25">
      <c r="F1994" s="107"/>
    </row>
    <row r="1995" spans="6:6" x14ac:dyDescent="0.25">
      <c r="F1995" s="107"/>
    </row>
    <row r="1996" spans="6:6" x14ac:dyDescent="0.25">
      <c r="F1996" s="107"/>
    </row>
    <row r="1997" spans="6:6" x14ac:dyDescent="0.25">
      <c r="F1997" s="107"/>
    </row>
    <row r="1998" spans="6:6" x14ac:dyDescent="0.25">
      <c r="F1998" s="107"/>
    </row>
    <row r="1999" spans="6:6" x14ac:dyDescent="0.25">
      <c r="F1999" s="107"/>
    </row>
    <row r="2000" spans="6:6" x14ac:dyDescent="0.25">
      <c r="F2000" s="107"/>
    </row>
    <row r="2001" spans="6:6" x14ac:dyDescent="0.25">
      <c r="F2001" s="107"/>
    </row>
    <row r="2002" spans="6:6" x14ac:dyDescent="0.25">
      <c r="F2002" s="107"/>
    </row>
    <row r="2003" spans="6:6" x14ac:dyDescent="0.25">
      <c r="F2003" s="107"/>
    </row>
    <row r="2004" spans="6:6" x14ac:dyDescent="0.25">
      <c r="F2004" s="107"/>
    </row>
    <row r="2005" spans="6:6" x14ac:dyDescent="0.25">
      <c r="F2005" s="107"/>
    </row>
    <row r="2006" spans="6:6" x14ac:dyDescent="0.25">
      <c r="F2006" s="107"/>
    </row>
    <row r="2007" spans="6:6" x14ac:dyDescent="0.25">
      <c r="F2007" s="107"/>
    </row>
    <row r="2008" spans="6:6" x14ac:dyDescent="0.25">
      <c r="F2008" s="107"/>
    </row>
    <row r="2009" spans="6:6" x14ac:dyDescent="0.25">
      <c r="F2009" s="107"/>
    </row>
    <row r="2010" spans="6:6" x14ac:dyDescent="0.25">
      <c r="F2010" s="107"/>
    </row>
    <row r="2011" spans="6:6" x14ac:dyDescent="0.25">
      <c r="F2011" s="107"/>
    </row>
    <row r="2012" spans="6:6" x14ac:dyDescent="0.25">
      <c r="F2012" s="107"/>
    </row>
    <row r="2013" spans="6:6" x14ac:dyDescent="0.25">
      <c r="F2013" s="107"/>
    </row>
    <row r="2014" spans="6:6" x14ac:dyDescent="0.25">
      <c r="F2014" s="107"/>
    </row>
    <row r="2015" spans="6:6" x14ac:dyDescent="0.25">
      <c r="F2015" s="107"/>
    </row>
    <row r="2016" spans="6:6" x14ac:dyDescent="0.25">
      <c r="F2016" s="107"/>
    </row>
    <row r="2017" spans="6:6" x14ac:dyDescent="0.25">
      <c r="F2017" s="107"/>
    </row>
    <row r="2018" spans="6:6" x14ac:dyDescent="0.25">
      <c r="F2018" s="107"/>
    </row>
    <row r="2019" spans="6:6" x14ac:dyDescent="0.25">
      <c r="F2019" s="107"/>
    </row>
    <row r="2020" spans="6:6" x14ac:dyDescent="0.25">
      <c r="F2020" s="107"/>
    </row>
    <row r="2021" spans="6:6" x14ac:dyDescent="0.25">
      <c r="F2021" s="107"/>
    </row>
    <row r="2022" spans="6:6" x14ac:dyDescent="0.25">
      <c r="F2022" s="107"/>
    </row>
    <row r="2023" spans="6:6" x14ac:dyDescent="0.25">
      <c r="F2023" s="107"/>
    </row>
    <row r="2024" spans="6:6" x14ac:dyDescent="0.25">
      <c r="F2024" s="107"/>
    </row>
    <row r="2025" spans="6:6" x14ac:dyDescent="0.25">
      <c r="F2025" s="107"/>
    </row>
    <row r="2026" spans="6:6" x14ac:dyDescent="0.25">
      <c r="F2026" s="107"/>
    </row>
    <row r="2027" spans="6:6" x14ac:dyDescent="0.25">
      <c r="F2027" s="107"/>
    </row>
    <row r="2028" spans="6:6" x14ac:dyDescent="0.25">
      <c r="F2028" s="107"/>
    </row>
    <row r="2029" spans="6:6" x14ac:dyDescent="0.25">
      <c r="F2029" s="107"/>
    </row>
    <row r="2030" spans="6:6" x14ac:dyDescent="0.25">
      <c r="F2030" s="107"/>
    </row>
    <row r="2031" spans="6:6" x14ac:dyDescent="0.25">
      <c r="F2031" s="107"/>
    </row>
    <row r="2032" spans="6:6" x14ac:dyDescent="0.25">
      <c r="F2032" s="107"/>
    </row>
    <row r="2033" spans="6:6" x14ac:dyDescent="0.25">
      <c r="F2033" s="107"/>
    </row>
    <row r="2034" spans="6:6" x14ac:dyDescent="0.25">
      <c r="F2034" s="107"/>
    </row>
    <row r="2035" spans="6:6" x14ac:dyDescent="0.25">
      <c r="F2035" s="107"/>
    </row>
    <row r="2036" spans="6:6" x14ac:dyDescent="0.25">
      <c r="F2036" s="107"/>
    </row>
    <row r="2037" spans="6:6" x14ac:dyDescent="0.25">
      <c r="F2037" s="107"/>
    </row>
    <row r="2038" spans="6:6" x14ac:dyDescent="0.25">
      <c r="F2038" s="107"/>
    </row>
    <row r="2039" spans="6:6" x14ac:dyDescent="0.25">
      <c r="F2039" s="107"/>
    </row>
    <row r="2040" spans="6:6" x14ac:dyDescent="0.25">
      <c r="F2040" s="107"/>
    </row>
    <row r="2041" spans="6:6" x14ac:dyDescent="0.25">
      <c r="F2041" s="107"/>
    </row>
    <row r="2042" spans="6:6" x14ac:dyDescent="0.25">
      <c r="F2042" s="107"/>
    </row>
    <row r="2043" spans="6:6" x14ac:dyDescent="0.25">
      <c r="F2043" s="107"/>
    </row>
    <row r="2044" spans="6:6" x14ac:dyDescent="0.25">
      <c r="F2044" s="107"/>
    </row>
    <row r="2045" spans="6:6" x14ac:dyDescent="0.25">
      <c r="F2045" s="107"/>
    </row>
    <row r="2046" spans="6:6" x14ac:dyDescent="0.25">
      <c r="F2046" s="107"/>
    </row>
    <row r="2047" spans="6:6" x14ac:dyDescent="0.25">
      <c r="F2047" s="107"/>
    </row>
    <row r="2048" spans="6:6" x14ac:dyDescent="0.25">
      <c r="F2048" s="107"/>
    </row>
    <row r="2049" spans="6:6" x14ac:dyDescent="0.25">
      <c r="F2049" s="107"/>
    </row>
    <row r="2050" spans="6:6" x14ac:dyDescent="0.25">
      <c r="F2050" s="107"/>
    </row>
    <row r="2051" spans="6:6" x14ac:dyDescent="0.25">
      <c r="F2051" s="107"/>
    </row>
    <row r="2052" spans="6:6" x14ac:dyDescent="0.25">
      <c r="F2052" s="107"/>
    </row>
    <row r="2053" spans="6:6" x14ac:dyDescent="0.25">
      <c r="F2053" s="107"/>
    </row>
    <row r="2054" spans="6:6" x14ac:dyDescent="0.25">
      <c r="F2054" s="107"/>
    </row>
    <row r="2055" spans="6:6" x14ac:dyDescent="0.25">
      <c r="F2055" s="107"/>
    </row>
    <row r="2056" spans="6:6" x14ac:dyDescent="0.25">
      <c r="F2056" s="107"/>
    </row>
    <row r="2057" spans="6:6" x14ac:dyDescent="0.25">
      <c r="F2057" s="107"/>
    </row>
    <row r="2058" spans="6:6" x14ac:dyDescent="0.25">
      <c r="F2058" s="107"/>
    </row>
    <row r="2059" spans="6:6" x14ac:dyDescent="0.25">
      <c r="F2059" s="107"/>
    </row>
    <row r="2060" spans="6:6" x14ac:dyDescent="0.25">
      <c r="F2060" s="107"/>
    </row>
    <row r="2061" spans="6:6" x14ac:dyDescent="0.25">
      <c r="F2061" s="107"/>
    </row>
    <row r="2062" spans="6:6" x14ac:dyDescent="0.25">
      <c r="F2062" s="107"/>
    </row>
    <row r="2063" spans="6:6" x14ac:dyDescent="0.25">
      <c r="F2063" s="107"/>
    </row>
    <row r="2064" spans="6:6" x14ac:dyDescent="0.25">
      <c r="F2064" s="107"/>
    </row>
    <row r="2065" spans="6:6" x14ac:dyDescent="0.25">
      <c r="F2065" s="107"/>
    </row>
    <row r="2066" spans="6:6" x14ac:dyDescent="0.25">
      <c r="F2066" s="107"/>
    </row>
    <row r="2067" spans="6:6" x14ac:dyDescent="0.25">
      <c r="F2067" s="107"/>
    </row>
    <row r="2068" spans="6:6" x14ac:dyDescent="0.25">
      <c r="F2068" s="107"/>
    </row>
    <row r="2069" spans="6:6" x14ac:dyDescent="0.25">
      <c r="F2069" s="107"/>
    </row>
    <row r="2070" spans="6:6" x14ac:dyDescent="0.25">
      <c r="F2070" s="107"/>
    </row>
    <row r="2071" spans="6:6" x14ac:dyDescent="0.25">
      <c r="F2071" s="107"/>
    </row>
    <row r="2072" spans="6:6" x14ac:dyDescent="0.25">
      <c r="F2072" s="107"/>
    </row>
    <row r="2073" spans="6:6" x14ac:dyDescent="0.25">
      <c r="F2073" s="107"/>
    </row>
    <row r="2074" spans="6:6" x14ac:dyDescent="0.25">
      <c r="F2074" s="107"/>
    </row>
    <row r="2075" spans="6:6" x14ac:dyDescent="0.25">
      <c r="F2075" s="107"/>
    </row>
    <row r="2076" spans="6:6" x14ac:dyDescent="0.25">
      <c r="F2076" s="107"/>
    </row>
    <row r="2077" spans="6:6" x14ac:dyDescent="0.25">
      <c r="F2077" s="107"/>
    </row>
    <row r="2078" spans="6:6" x14ac:dyDescent="0.25">
      <c r="F2078" s="107"/>
    </row>
    <row r="2079" spans="6:6" x14ac:dyDescent="0.25">
      <c r="F2079" s="107"/>
    </row>
    <row r="2080" spans="6:6" x14ac:dyDescent="0.25">
      <c r="F2080" s="107"/>
    </row>
    <row r="2081" spans="6:6" x14ac:dyDescent="0.25">
      <c r="F2081" s="107"/>
    </row>
    <row r="2082" spans="6:6" x14ac:dyDescent="0.25">
      <c r="F2082" s="107"/>
    </row>
    <row r="2083" spans="6:6" x14ac:dyDescent="0.25">
      <c r="F2083" s="107"/>
    </row>
    <row r="2084" spans="6:6" x14ac:dyDescent="0.25">
      <c r="F2084" s="107"/>
    </row>
    <row r="2085" spans="6:6" x14ac:dyDescent="0.25">
      <c r="F2085" s="107"/>
    </row>
    <row r="2086" spans="6:6" x14ac:dyDescent="0.25">
      <c r="F2086" s="107"/>
    </row>
    <row r="2087" spans="6:6" x14ac:dyDescent="0.25">
      <c r="F2087" s="107"/>
    </row>
    <row r="2088" spans="6:6" x14ac:dyDescent="0.25">
      <c r="F2088" s="107"/>
    </row>
    <row r="2089" spans="6:6" x14ac:dyDescent="0.25">
      <c r="F2089" s="107"/>
    </row>
    <row r="2090" spans="6:6" x14ac:dyDescent="0.25">
      <c r="F2090" s="107"/>
    </row>
    <row r="2091" spans="6:6" x14ac:dyDescent="0.25">
      <c r="F2091" s="107"/>
    </row>
    <row r="2092" spans="6:6" x14ac:dyDescent="0.25">
      <c r="F2092" s="107"/>
    </row>
    <row r="2093" spans="6:6" x14ac:dyDescent="0.25">
      <c r="F2093" s="107"/>
    </row>
    <row r="2094" spans="6:6" x14ac:dyDescent="0.25">
      <c r="F2094" s="107"/>
    </row>
    <row r="2095" spans="6:6" x14ac:dyDescent="0.25">
      <c r="F2095" s="107"/>
    </row>
    <row r="2096" spans="6:6" x14ac:dyDescent="0.25">
      <c r="F2096" s="107"/>
    </row>
    <row r="2097" spans="6:6" x14ac:dyDescent="0.25">
      <c r="F2097" s="107"/>
    </row>
    <row r="2098" spans="6:6" x14ac:dyDescent="0.25">
      <c r="F2098" s="107"/>
    </row>
    <row r="2099" spans="6:6" x14ac:dyDescent="0.25">
      <c r="F2099" s="107"/>
    </row>
    <row r="2100" spans="6:6" x14ac:dyDescent="0.25">
      <c r="F2100" s="107"/>
    </row>
    <row r="2101" spans="6:6" x14ac:dyDescent="0.25">
      <c r="F2101" s="107"/>
    </row>
    <row r="2102" spans="6:6" x14ac:dyDescent="0.25">
      <c r="F2102" s="107"/>
    </row>
    <row r="2103" spans="6:6" x14ac:dyDescent="0.25">
      <c r="F2103" s="107"/>
    </row>
    <row r="2104" spans="6:6" x14ac:dyDescent="0.25">
      <c r="F2104" s="107"/>
    </row>
    <row r="2105" spans="6:6" x14ac:dyDescent="0.25">
      <c r="F2105" s="107"/>
    </row>
    <row r="2106" spans="6:6" x14ac:dyDescent="0.25">
      <c r="F2106" s="107"/>
    </row>
    <row r="2107" spans="6:6" x14ac:dyDescent="0.25">
      <c r="F2107" s="107"/>
    </row>
    <row r="2108" spans="6:6" x14ac:dyDescent="0.25">
      <c r="F2108" s="107"/>
    </row>
    <row r="2109" spans="6:6" x14ac:dyDescent="0.25">
      <c r="F2109" s="107"/>
    </row>
    <row r="2110" spans="6:6" x14ac:dyDescent="0.25">
      <c r="F2110" s="107"/>
    </row>
    <row r="2111" spans="6:6" x14ac:dyDescent="0.25">
      <c r="F2111" s="107"/>
    </row>
    <row r="2112" spans="6:6" x14ac:dyDescent="0.25">
      <c r="F2112" s="107"/>
    </row>
    <row r="2113" spans="6:6" x14ac:dyDescent="0.25">
      <c r="F2113" s="107"/>
    </row>
    <row r="2114" spans="6:6" x14ac:dyDescent="0.25">
      <c r="F2114" s="107"/>
    </row>
    <row r="2115" spans="6:6" x14ac:dyDescent="0.25">
      <c r="F2115" s="107"/>
    </row>
    <row r="2116" spans="6:6" x14ac:dyDescent="0.25">
      <c r="F2116" s="107"/>
    </row>
    <row r="2117" spans="6:6" x14ac:dyDescent="0.25">
      <c r="F2117" s="107"/>
    </row>
    <row r="2118" spans="6:6" x14ac:dyDescent="0.25">
      <c r="F2118" s="107"/>
    </row>
    <row r="2119" spans="6:6" x14ac:dyDescent="0.25">
      <c r="F2119" s="107"/>
    </row>
    <row r="2120" spans="6:6" x14ac:dyDescent="0.25">
      <c r="F2120" s="107"/>
    </row>
    <row r="2121" spans="6:6" x14ac:dyDescent="0.25">
      <c r="F2121" s="107"/>
    </row>
    <row r="2122" spans="6:6" x14ac:dyDescent="0.25">
      <c r="F2122" s="107"/>
    </row>
    <row r="2123" spans="6:6" x14ac:dyDescent="0.25">
      <c r="F2123" s="107"/>
    </row>
    <row r="2124" spans="6:6" x14ac:dyDescent="0.25">
      <c r="F2124" s="107"/>
    </row>
    <row r="2125" spans="6:6" x14ac:dyDescent="0.25">
      <c r="F2125" s="107"/>
    </row>
    <row r="2126" spans="6:6" x14ac:dyDescent="0.25">
      <c r="F2126" s="107"/>
    </row>
    <row r="2127" spans="6:6" x14ac:dyDescent="0.25">
      <c r="F2127" s="107"/>
    </row>
    <row r="2128" spans="6:6" x14ac:dyDescent="0.25">
      <c r="F2128" s="107"/>
    </row>
    <row r="2129" spans="6:6" x14ac:dyDescent="0.25">
      <c r="F2129" s="107"/>
    </row>
    <row r="2130" spans="6:6" x14ac:dyDescent="0.25">
      <c r="F2130" s="107"/>
    </row>
    <row r="2131" spans="6:6" x14ac:dyDescent="0.25">
      <c r="F2131" s="107"/>
    </row>
    <row r="2132" spans="6:6" x14ac:dyDescent="0.25">
      <c r="F2132" s="107"/>
    </row>
    <row r="2133" spans="6:6" x14ac:dyDescent="0.25">
      <c r="F2133" s="107"/>
    </row>
    <row r="2134" spans="6:6" x14ac:dyDescent="0.25">
      <c r="F2134" s="107"/>
    </row>
    <row r="2135" spans="6:6" x14ac:dyDescent="0.25">
      <c r="F2135" s="107"/>
    </row>
    <row r="2136" spans="6:6" x14ac:dyDescent="0.25">
      <c r="F2136" s="107"/>
    </row>
    <row r="2137" spans="6:6" x14ac:dyDescent="0.25">
      <c r="F2137" s="107"/>
    </row>
    <row r="2138" spans="6:6" x14ac:dyDescent="0.25">
      <c r="F2138" s="107"/>
    </row>
    <row r="2139" spans="6:6" x14ac:dyDescent="0.25">
      <c r="F2139" s="107"/>
    </row>
    <row r="2140" spans="6:6" x14ac:dyDescent="0.25">
      <c r="F2140" s="107"/>
    </row>
    <row r="2141" spans="6:6" x14ac:dyDescent="0.25">
      <c r="F2141" s="107"/>
    </row>
    <row r="2142" spans="6:6" x14ac:dyDescent="0.25">
      <c r="F2142" s="107"/>
    </row>
    <row r="2143" spans="6:6" x14ac:dyDescent="0.25">
      <c r="F2143" s="107"/>
    </row>
    <row r="2144" spans="6:6" x14ac:dyDescent="0.25">
      <c r="F2144" s="107"/>
    </row>
    <row r="2145" spans="6:6" x14ac:dyDescent="0.25">
      <c r="F2145" s="107"/>
    </row>
    <row r="2146" spans="6:6" x14ac:dyDescent="0.25">
      <c r="F2146" s="107"/>
    </row>
    <row r="2147" spans="6:6" x14ac:dyDescent="0.25">
      <c r="F2147" s="107"/>
    </row>
    <row r="2148" spans="6:6" x14ac:dyDescent="0.25">
      <c r="F2148" s="107"/>
    </row>
    <row r="2149" spans="6:6" x14ac:dyDescent="0.25">
      <c r="F2149" s="107"/>
    </row>
    <row r="2150" spans="6:6" x14ac:dyDescent="0.25">
      <c r="F2150" s="107"/>
    </row>
    <row r="2151" spans="6:6" x14ac:dyDescent="0.25">
      <c r="F2151" s="107"/>
    </row>
    <row r="2152" spans="6:6" x14ac:dyDescent="0.25">
      <c r="F2152" s="107"/>
    </row>
    <row r="2153" spans="6:6" x14ac:dyDescent="0.25">
      <c r="F2153" s="107"/>
    </row>
    <row r="2154" spans="6:6" x14ac:dyDescent="0.25">
      <c r="F2154" s="107"/>
    </row>
    <row r="2155" spans="6:6" x14ac:dyDescent="0.25">
      <c r="F2155" s="107"/>
    </row>
    <row r="2156" spans="6:6" x14ac:dyDescent="0.25">
      <c r="F2156" s="107"/>
    </row>
    <row r="2157" spans="6:6" x14ac:dyDescent="0.25">
      <c r="F2157" s="107"/>
    </row>
    <row r="2158" spans="6:6" x14ac:dyDescent="0.25">
      <c r="F2158" s="107"/>
    </row>
    <row r="2159" spans="6:6" x14ac:dyDescent="0.25">
      <c r="F2159" s="107"/>
    </row>
    <row r="2160" spans="6:6" x14ac:dyDescent="0.25">
      <c r="F2160" s="107"/>
    </row>
    <row r="2161" spans="6:6" x14ac:dyDescent="0.25">
      <c r="F2161" s="107"/>
    </row>
    <row r="2162" spans="6:6" x14ac:dyDescent="0.25">
      <c r="F2162" s="107"/>
    </row>
    <row r="2163" spans="6:6" x14ac:dyDescent="0.25">
      <c r="F2163" s="107"/>
    </row>
    <row r="2164" spans="6:6" x14ac:dyDescent="0.25">
      <c r="F2164" s="107"/>
    </row>
    <row r="2165" spans="6:6" x14ac:dyDescent="0.25">
      <c r="F2165" s="107"/>
    </row>
    <row r="2166" spans="6:6" x14ac:dyDescent="0.25">
      <c r="F2166" s="107"/>
    </row>
    <row r="2167" spans="6:6" x14ac:dyDescent="0.25">
      <c r="F2167" s="107"/>
    </row>
    <row r="2168" spans="6:6" x14ac:dyDescent="0.25">
      <c r="F2168" s="107"/>
    </row>
    <row r="2169" spans="6:6" x14ac:dyDescent="0.25">
      <c r="F2169" s="107"/>
    </row>
    <row r="2170" spans="6:6" x14ac:dyDescent="0.25">
      <c r="F2170" s="107"/>
    </row>
    <row r="2171" spans="6:6" x14ac:dyDescent="0.25">
      <c r="F2171" s="107"/>
    </row>
    <row r="2172" spans="6:6" x14ac:dyDescent="0.25">
      <c r="F2172" s="107"/>
    </row>
    <row r="2173" spans="6:6" x14ac:dyDescent="0.25">
      <c r="F2173" s="107"/>
    </row>
    <row r="2174" spans="6:6" x14ac:dyDescent="0.25">
      <c r="F2174" s="107"/>
    </row>
    <row r="2175" spans="6:6" x14ac:dyDescent="0.25">
      <c r="F2175" s="107"/>
    </row>
    <row r="2176" spans="6:6" x14ac:dyDescent="0.25">
      <c r="F2176" s="107"/>
    </row>
    <row r="2177" spans="6:6" x14ac:dyDescent="0.25">
      <c r="F2177" s="107"/>
    </row>
    <row r="2178" spans="6:6" x14ac:dyDescent="0.25">
      <c r="F2178" s="107"/>
    </row>
    <row r="2179" spans="6:6" x14ac:dyDescent="0.25">
      <c r="F2179" s="107"/>
    </row>
    <row r="2180" spans="6:6" x14ac:dyDescent="0.25">
      <c r="F2180" s="107"/>
    </row>
    <row r="2181" spans="6:6" x14ac:dyDescent="0.25">
      <c r="F2181" s="107"/>
    </row>
    <row r="2182" spans="6:6" x14ac:dyDescent="0.25">
      <c r="F2182" s="107"/>
    </row>
    <row r="2183" spans="6:6" x14ac:dyDescent="0.25">
      <c r="F2183" s="107"/>
    </row>
    <row r="2184" spans="6:6" x14ac:dyDescent="0.25">
      <c r="F2184" s="107"/>
    </row>
    <row r="2185" spans="6:6" x14ac:dyDescent="0.25">
      <c r="F2185" s="107"/>
    </row>
    <row r="2186" spans="6:6" x14ac:dyDescent="0.25">
      <c r="F2186" s="107"/>
    </row>
    <row r="2187" spans="6:6" x14ac:dyDescent="0.25">
      <c r="F2187" s="107"/>
    </row>
    <row r="2188" spans="6:6" x14ac:dyDescent="0.25">
      <c r="F2188" s="107"/>
    </row>
    <row r="2189" spans="6:6" x14ac:dyDescent="0.25">
      <c r="F2189" s="107"/>
    </row>
    <row r="2190" spans="6:6" x14ac:dyDescent="0.25">
      <c r="F2190" s="107"/>
    </row>
    <row r="2191" spans="6:6" x14ac:dyDescent="0.25">
      <c r="F2191" s="107"/>
    </row>
    <row r="2192" spans="6:6" x14ac:dyDescent="0.25">
      <c r="F2192" s="107"/>
    </row>
    <row r="2193" spans="6:6" x14ac:dyDescent="0.25">
      <c r="F2193" s="107"/>
    </row>
    <row r="2194" spans="6:6" x14ac:dyDescent="0.25">
      <c r="F2194" s="107"/>
    </row>
    <row r="2195" spans="6:6" x14ac:dyDescent="0.25">
      <c r="F2195" s="107"/>
    </row>
    <row r="2196" spans="6:6" x14ac:dyDescent="0.25">
      <c r="F2196" s="107"/>
    </row>
    <row r="2197" spans="6:6" x14ac:dyDescent="0.25">
      <c r="F2197" s="107"/>
    </row>
    <row r="2198" spans="6:6" x14ac:dyDescent="0.25">
      <c r="F2198" s="107"/>
    </row>
    <row r="2199" spans="6:6" x14ac:dyDescent="0.25">
      <c r="F2199" s="107"/>
    </row>
    <row r="2200" spans="6:6" x14ac:dyDescent="0.25">
      <c r="F2200" s="107"/>
    </row>
    <row r="2201" spans="6:6" x14ac:dyDescent="0.25">
      <c r="F2201" s="107"/>
    </row>
    <row r="2202" spans="6:6" x14ac:dyDescent="0.25">
      <c r="F2202" s="107"/>
    </row>
    <row r="2203" spans="6:6" x14ac:dyDescent="0.25">
      <c r="F2203" s="107"/>
    </row>
    <row r="2204" spans="6:6" x14ac:dyDescent="0.25">
      <c r="F2204" s="107"/>
    </row>
    <row r="2205" spans="6:6" x14ac:dyDescent="0.25">
      <c r="F2205" s="107"/>
    </row>
    <row r="2206" spans="6:6" x14ac:dyDescent="0.25">
      <c r="F2206" s="107"/>
    </row>
    <row r="2207" spans="6:6" x14ac:dyDescent="0.25">
      <c r="F2207" s="107"/>
    </row>
    <row r="2208" spans="6:6" x14ac:dyDescent="0.25">
      <c r="F2208" s="107"/>
    </row>
    <row r="2209" spans="6:6" x14ac:dyDescent="0.25">
      <c r="F2209" s="107"/>
    </row>
    <row r="2210" spans="6:6" x14ac:dyDescent="0.25">
      <c r="F2210" s="107"/>
    </row>
    <row r="2211" spans="6:6" x14ac:dyDescent="0.25">
      <c r="F2211" s="107"/>
    </row>
    <row r="2212" spans="6:6" x14ac:dyDescent="0.25">
      <c r="F2212" s="107"/>
    </row>
    <row r="2213" spans="6:6" x14ac:dyDescent="0.25">
      <c r="F2213" s="107"/>
    </row>
    <row r="2214" spans="6:6" x14ac:dyDescent="0.25">
      <c r="F2214" s="107"/>
    </row>
    <row r="2215" spans="6:6" x14ac:dyDescent="0.25">
      <c r="F2215" s="107"/>
    </row>
    <row r="2216" spans="6:6" x14ac:dyDescent="0.25">
      <c r="F2216" s="107"/>
    </row>
    <row r="2217" spans="6:6" x14ac:dyDescent="0.25">
      <c r="F2217" s="107"/>
    </row>
    <row r="2218" spans="6:6" x14ac:dyDescent="0.25">
      <c r="F2218" s="107"/>
    </row>
    <row r="2219" spans="6:6" x14ac:dyDescent="0.25">
      <c r="F2219" s="107"/>
    </row>
    <row r="2220" spans="6:6" x14ac:dyDescent="0.25">
      <c r="F2220" s="107"/>
    </row>
    <row r="2221" spans="6:6" x14ac:dyDescent="0.25">
      <c r="F2221" s="107"/>
    </row>
    <row r="2222" spans="6:6" x14ac:dyDescent="0.25">
      <c r="F2222" s="107"/>
    </row>
    <row r="2223" spans="6:6" x14ac:dyDescent="0.25">
      <c r="F2223" s="107"/>
    </row>
    <row r="2224" spans="6:6" x14ac:dyDescent="0.25">
      <c r="F2224" s="107"/>
    </row>
    <row r="2225" spans="6:6" x14ac:dyDescent="0.25">
      <c r="F2225" s="107"/>
    </row>
    <row r="2226" spans="6:6" x14ac:dyDescent="0.25">
      <c r="F2226" s="107"/>
    </row>
    <row r="2227" spans="6:6" x14ac:dyDescent="0.25">
      <c r="F2227" s="107"/>
    </row>
    <row r="2228" spans="6:6" x14ac:dyDescent="0.25">
      <c r="F2228" s="107"/>
    </row>
    <row r="2229" spans="6:6" x14ac:dyDescent="0.25">
      <c r="F2229" s="107"/>
    </row>
    <row r="2230" spans="6:6" x14ac:dyDescent="0.25">
      <c r="F2230" s="107"/>
    </row>
    <row r="2231" spans="6:6" x14ac:dyDescent="0.25">
      <c r="F2231" s="107"/>
    </row>
    <row r="2232" spans="6:6" x14ac:dyDescent="0.25">
      <c r="F2232" s="107"/>
    </row>
    <row r="2233" spans="6:6" x14ac:dyDescent="0.25">
      <c r="F2233" s="107"/>
    </row>
    <row r="2234" spans="6:6" x14ac:dyDescent="0.25">
      <c r="F2234" s="107"/>
    </row>
    <row r="2235" spans="6:6" x14ac:dyDescent="0.25">
      <c r="F2235" s="107"/>
    </row>
    <row r="2236" spans="6:6" x14ac:dyDescent="0.25">
      <c r="F2236" s="107"/>
    </row>
    <row r="2237" spans="6:6" x14ac:dyDescent="0.25">
      <c r="F2237" s="107"/>
    </row>
    <row r="2238" spans="6:6" x14ac:dyDescent="0.25">
      <c r="F2238" s="107"/>
    </row>
    <row r="2239" spans="6:6" x14ac:dyDescent="0.25">
      <c r="F2239" s="107"/>
    </row>
    <row r="2240" spans="6:6" x14ac:dyDescent="0.25">
      <c r="F2240" s="107"/>
    </row>
    <row r="2241" spans="6:6" x14ac:dyDescent="0.25">
      <c r="F2241" s="107"/>
    </row>
    <row r="2242" spans="6:6" x14ac:dyDescent="0.25">
      <c r="F2242" s="107"/>
    </row>
    <row r="2243" spans="6:6" x14ac:dyDescent="0.25">
      <c r="F2243" s="107"/>
    </row>
    <row r="2244" spans="6:6" x14ac:dyDescent="0.25">
      <c r="F2244" s="107"/>
    </row>
    <row r="2245" spans="6:6" x14ac:dyDescent="0.25">
      <c r="F2245" s="107"/>
    </row>
    <row r="2246" spans="6:6" x14ac:dyDescent="0.25">
      <c r="F2246" s="107"/>
    </row>
    <row r="2247" spans="6:6" x14ac:dyDescent="0.25">
      <c r="F2247" s="107"/>
    </row>
    <row r="2248" spans="6:6" x14ac:dyDescent="0.25">
      <c r="F2248" s="107"/>
    </row>
    <row r="2249" spans="6:6" x14ac:dyDescent="0.25">
      <c r="F2249" s="107"/>
    </row>
    <row r="2250" spans="6:6" x14ac:dyDescent="0.25">
      <c r="F2250" s="107"/>
    </row>
    <row r="2251" spans="6:6" x14ac:dyDescent="0.25">
      <c r="F2251" s="107"/>
    </row>
    <row r="2252" spans="6:6" x14ac:dyDescent="0.25">
      <c r="F2252" s="107"/>
    </row>
    <row r="2253" spans="6:6" x14ac:dyDescent="0.25">
      <c r="F2253" s="107"/>
    </row>
    <row r="2254" spans="6:6" x14ac:dyDescent="0.25">
      <c r="F2254" s="107"/>
    </row>
    <row r="2255" spans="6:6" x14ac:dyDescent="0.25">
      <c r="F2255" s="107"/>
    </row>
    <row r="2256" spans="6:6" x14ac:dyDescent="0.25">
      <c r="F2256" s="107"/>
    </row>
    <row r="2257" spans="6:6" x14ac:dyDescent="0.25">
      <c r="F2257" s="107"/>
    </row>
    <row r="2258" spans="6:6" x14ac:dyDescent="0.25">
      <c r="F2258" s="107"/>
    </row>
    <row r="2259" spans="6:6" x14ac:dyDescent="0.25">
      <c r="F2259" s="107"/>
    </row>
    <row r="2260" spans="6:6" x14ac:dyDescent="0.25">
      <c r="F2260" s="107"/>
    </row>
    <row r="2261" spans="6:6" x14ac:dyDescent="0.25">
      <c r="F2261" s="107"/>
    </row>
    <row r="2262" spans="6:6" x14ac:dyDescent="0.25">
      <c r="F2262" s="107"/>
    </row>
    <row r="2263" spans="6:6" x14ac:dyDescent="0.25">
      <c r="F2263" s="107"/>
    </row>
    <row r="2264" spans="6:6" x14ac:dyDescent="0.25">
      <c r="F2264" s="107"/>
    </row>
    <row r="2265" spans="6:6" x14ac:dyDescent="0.25">
      <c r="F2265" s="107"/>
    </row>
    <row r="2266" spans="6:6" x14ac:dyDescent="0.25">
      <c r="F2266" s="107"/>
    </row>
    <row r="2267" spans="6:6" x14ac:dyDescent="0.25">
      <c r="F2267" s="107"/>
    </row>
    <row r="2268" spans="6:6" x14ac:dyDescent="0.25">
      <c r="F2268" s="107"/>
    </row>
    <row r="2269" spans="6:6" x14ac:dyDescent="0.25">
      <c r="F2269" s="107"/>
    </row>
    <row r="2270" spans="6:6" x14ac:dyDescent="0.25">
      <c r="F2270" s="107"/>
    </row>
    <row r="2271" spans="6:6" x14ac:dyDescent="0.25">
      <c r="F2271" s="107"/>
    </row>
    <row r="2272" spans="6:6" x14ac:dyDescent="0.25">
      <c r="F2272" s="107"/>
    </row>
    <row r="2273" spans="6:6" x14ac:dyDescent="0.25">
      <c r="F2273" s="107"/>
    </row>
    <row r="2274" spans="6:6" x14ac:dyDescent="0.25">
      <c r="F2274" s="107"/>
    </row>
    <row r="2275" spans="6:6" x14ac:dyDescent="0.25">
      <c r="F2275" s="107"/>
    </row>
    <row r="2276" spans="6:6" x14ac:dyDescent="0.25">
      <c r="F2276" s="107"/>
    </row>
    <row r="2277" spans="6:6" x14ac:dyDescent="0.25">
      <c r="F2277" s="107"/>
    </row>
    <row r="2278" spans="6:6" x14ac:dyDescent="0.25">
      <c r="F2278" s="107"/>
    </row>
    <row r="2279" spans="6:6" x14ac:dyDescent="0.25">
      <c r="F2279" s="107"/>
    </row>
    <row r="2280" spans="6:6" x14ac:dyDescent="0.25">
      <c r="F2280" s="107"/>
    </row>
    <row r="2281" spans="6:6" x14ac:dyDescent="0.25">
      <c r="F2281" s="107"/>
    </row>
    <row r="2282" spans="6:6" x14ac:dyDescent="0.25">
      <c r="F2282" s="107"/>
    </row>
    <row r="2283" spans="6:6" x14ac:dyDescent="0.25">
      <c r="F2283" s="107"/>
    </row>
    <row r="2284" spans="6:6" x14ac:dyDescent="0.25">
      <c r="F2284" s="107"/>
    </row>
    <row r="2285" spans="6:6" x14ac:dyDescent="0.25">
      <c r="F2285" s="107"/>
    </row>
    <row r="2286" spans="6:6" x14ac:dyDescent="0.25">
      <c r="F2286" s="107"/>
    </row>
    <row r="2287" spans="6:6" x14ac:dyDescent="0.25">
      <c r="F2287" s="107"/>
    </row>
    <row r="2288" spans="6:6" x14ac:dyDescent="0.25">
      <c r="F2288" s="107"/>
    </row>
    <row r="2289" spans="6:6" x14ac:dyDescent="0.25">
      <c r="F2289" s="107"/>
    </row>
    <row r="2290" spans="6:6" x14ac:dyDescent="0.25">
      <c r="F2290" s="107"/>
    </row>
    <row r="2291" spans="6:6" x14ac:dyDescent="0.25">
      <c r="F2291" s="107"/>
    </row>
    <row r="2292" spans="6:6" x14ac:dyDescent="0.25">
      <c r="F2292" s="107"/>
    </row>
    <row r="2293" spans="6:6" x14ac:dyDescent="0.25">
      <c r="F2293" s="107"/>
    </row>
    <row r="2294" spans="6:6" x14ac:dyDescent="0.25">
      <c r="F2294" s="107"/>
    </row>
    <row r="2295" spans="6:6" x14ac:dyDescent="0.25">
      <c r="F2295" s="107"/>
    </row>
    <row r="2296" spans="6:6" x14ac:dyDescent="0.25">
      <c r="F2296" s="107"/>
    </row>
    <row r="2297" spans="6:6" x14ac:dyDescent="0.25">
      <c r="F2297" s="107"/>
    </row>
    <row r="2298" spans="6:6" x14ac:dyDescent="0.25">
      <c r="F2298" s="107"/>
    </row>
    <row r="2299" spans="6:6" x14ac:dyDescent="0.25">
      <c r="F2299" s="107"/>
    </row>
    <row r="2300" spans="6:6" x14ac:dyDescent="0.25">
      <c r="F2300" s="107"/>
    </row>
    <row r="2301" spans="6:6" x14ac:dyDescent="0.25">
      <c r="F2301" s="107"/>
    </row>
    <row r="2302" spans="6:6" x14ac:dyDescent="0.25">
      <c r="F2302" s="107"/>
    </row>
    <row r="2303" spans="6:6" x14ac:dyDescent="0.25">
      <c r="F2303" s="107"/>
    </row>
    <row r="2304" spans="6:6" x14ac:dyDescent="0.25">
      <c r="F2304" s="107"/>
    </row>
    <row r="2305" spans="6:6" x14ac:dyDescent="0.25">
      <c r="F2305" s="107"/>
    </row>
    <row r="2306" spans="6:6" x14ac:dyDescent="0.25">
      <c r="F2306" s="107"/>
    </row>
    <row r="2307" spans="6:6" x14ac:dyDescent="0.25">
      <c r="F2307" s="107"/>
    </row>
    <row r="2308" spans="6:6" x14ac:dyDescent="0.25">
      <c r="F2308" s="107"/>
    </row>
    <row r="2309" spans="6:6" x14ac:dyDescent="0.25">
      <c r="F2309" s="107"/>
    </row>
    <row r="2310" spans="6:6" x14ac:dyDescent="0.25">
      <c r="F2310" s="107"/>
    </row>
    <row r="2311" spans="6:6" x14ac:dyDescent="0.25">
      <c r="F2311" s="107"/>
    </row>
    <row r="2312" spans="6:6" x14ac:dyDescent="0.25">
      <c r="F2312" s="107"/>
    </row>
    <row r="2313" spans="6:6" x14ac:dyDescent="0.25">
      <c r="F2313" s="107"/>
    </row>
    <row r="2314" spans="6:6" x14ac:dyDescent="0.25">
      <c r="F2314" s="107"/>
    </row>
    <row r="2315" spans="6:6" x14ac:dyDescent="0.25">
      <c r="F2315" s="107"/>
    </row>
    <row r="2316" spans="6:6" x14ac:dyDescent="0.25">
      <c r="F2316" s="107"/>
    </row>
    <row r="2317" spans="6:6" x14ac:dyDescent="0.25">
      <c r="F2317" s="107"/>
    </row>
    <row r="2318" spans="6:6" x14ac:dyDescent="0.25">
      <c r="F2318" s="107"/>
    </row>
    <row r="2319" spans="6:6" x14ac:dyDescent="0.25">
      <c r="F2319" s="107"/>
    </row>
    <row r="2320" spans="6:6" x14ac:dyDescent="0.25">
      <c r="F2320" s="107"/>
    </row>
    <row r="2321" spans="6:6" x14ac:dyDescent="0.25">
      <c r="F2321" s="107"/>
    </row>
    <row r="2322" spans="6:6" x14ac:dyDescent="0.25">
      <c r="F2322" s="107"/>
    </row>
    <row r="2323" spans="6:6" x14ac:dyDescent="0.25">
      <c r="F2323" s="107"/>
    </row>
    <row r="2324" spans="6:6" x14ac:dyDescent="0.25">
      <c r="F2324" s="107"/>
    </row>
    <row r="2325" spans="6:6" x14ac:dyDescent="0.25">
      <c r="F2325" s="107"/>
    </row>
    <row r="2326" spans="6:6" x14ac:dyDescent="0.25">
      <c r="F2326" s="107"/>
    </row>
    <row r="2327" spans="6:6" x14ac:dyDescent="0.25">
      <c r="F2327" s="107"/>
    </row>
    <row r="2328" spans="6:6" x14ac:dyDescent="0.25">
      <c r="F2328" s="107"/>
    </row>
    <row r="2329" spans="6:6" x14ac:dyDescent="0.25">
      <c r="F2329" s="107"/>
    </row>
    <row r="2330" spans="6:6" x14ac:dyDescent="0.25">
      <c r="F2330" s="107"/>
    </row>
    <row r="2331" spans="6:6" x14ac:dyDescent="0.25">
      <c r="F2331" s="107"/>
    </row>
    <row r="2332" spans="6:6" x14ac:dyDescent="0.25">
      <c r="F2332" s="107"/>
    </row>
    <row r="2333" spans="6:6" x14ac:dyDescent="0.25">
      <c r="F2333" s="107"/>
    </row>
    <row r="2334" spans="6:6" x14ac:dyDescent="0.25">
      <c r="F2334" s="107"/>
    </row>
    <row r="2335" spans="6:6" x14ac:dyDescent="0.25">
      <c r="F2335" s="107"/>
    </row>
    <row r="2336" spans="6:6" x14ac:dyDescent="0.25">
      <c r="F2336" s="107"/>
    </row>
    <row r="2337" spans="6:6" x14ac:dyDescent="0.25">
      <c r="F2337" s="107"/>
    </row>
    <row r="2338" spans="6:6" x14ac:dyDescent="0.25">
      <c r="F2338" s="107"/>
    </row>
    <row r="2339" spans="6:6" x14ac:dyDescent="0.25">
      <c r="F2339" s="107"/>
    </row>
    <row r="2340" spans="6:6" x14ac:dyDescent="0.25">
      <c r="F2340" s="107"/>
    </row>
    <row r="2341" spans="6:6" x14ac:dyDescent="0.25">
      <c r="F2341" s="107"/>
    </row>
    <row r="2342" spans="6:6" x14ac:dyDescent="0.25">
      <c r="F2342" s="107"/>
    </row>
    <row r="2343" spans="6:6" x14ac:dyDescent="0.25">
      <c r="F2343" s="107"/>
    </row>
    <row r="2344" spans="6:6" x14ac:dyDescent="0.25">
      <c r="F2344" s="107"/>
    </row>
    <row r="2345" spans="6:6" x14ac:dyDescent="0.25">
      <c r="F2345" s="107"/>
    </row>
    <row r="2346" spans="6:6" x14ac:dyDescent="0.25">
      <c r="F2346" s="107"/>
    </row>
    <row r="2347" spans="6:6" x14ac:dyDescent="0.25">
      <c r="F2347" s="107"/>
    </row>
    <row r="2348" spans="6:6" x14ac:dyDescent="0.25">
      <c r="F2348" s="107"/>
    </row>
    <row r="2349" spans="6:6" x14ac:dyDescent="0.25">
      <c r="F2349" s="107"/>
    </row>
    <row r="2350" spans="6:6" x14ac:dyDescent="0.25">
      <c r="F2350" s="107"/>
    </row>
    <row r="2351" spans="6:6" x14ac:dyDescent="0.25">
      <c r="F2351" s="107"/>
    </row>
    <row r="2352" spans="6:6" x14ac:dyDescent="0.25">
      <c r="F2352" s="107"/>
    </row>
    <row r="2353" spans="6:6" x14ac:dyDescent="0.25">
      <c r="F2353" s="107"/>
    </row>
    <row r="2354" spans="6:6" x14ac:dyDescent="0.25">
      <c r="F2354" s="107"/>
    </row>
    <row r="2355" spans="6:6" x14ac:dyDescent="0.25">
      <c r="F2355" s="107"/>
    </row>
    <row r="2356" spans="6:6" x14ac:dyDescent="0.25">
      <c r="F2356" s="107"/>
    </row>
  </sheetData>
  <mergeCells count="3">
    <mergeCell ref="X2:AR2"/>
    <mergeCell ref="X4:AR4"/>
    <mergeCell ref="Y5:AR5"/>
  </mergeCells>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30CEB-CACE-4C63-A9AD-591A498F5010}">
  <sheetPr>
    <tabColor theme="9" tint="0.59999389629810485"/>
  </sheetPr>
  <dimension ref="A1:AD217"/>
  <sheetViews>
    <sheetView zoomScaleNormal="100" workbookViewId="0">
      <selection activeCell="F48" sqref="F48"/>
    </sheetView>
  </sheetViews>
  <sheetFormatPr defaultColWidth="11.42578125" defaultRowHeight="15" x14ac:dyDescent="0.25"/>
  <cols>
    <col min="1" max="1" width="3" style="9" customWidth="1"/>
    <col min="2" max="2" width="3.140625" style="9" customWidth="1"/>
    <col min="6" max="6" width="19.7109375" customWidth="1"/>
    <col min="8" max="8" width="17.42578125" customWidth="1"/>
    <col min="9" max="9" width="0" hidden="1" customWidth="1"/>
    <col min="10" max="10" width="13.28515625" hidden="1" customWidth="1"/>
    <col min="11" max="11" width="17.42578125" hidden="1" customWidth="1"/>
    <col min="12" max="12" width="18.85546875" bestFit="1" customWidth="1"/>
    <col min="13" max="13" width="28.28515625" customWidth="1"/>
    <col min="14" max="14" width="16.140625" style="3" customWidth="1"/>
    <col min="16" max="17" width="13.28515625" bestFit="1" customWidth="1"/>
  </cols>
  <sheetData>
    <row r="1" spans="1:30" x14ac:dyDescent="0.25">
      <c r="A1" s="9" t="str">
        <f>C1&amp;"_"&amp;D1&amp;"_"&amp;E1&amp;"_"&amp;G1</f>
        <v>Company_SubSection_Year_Month</v>
      </c>
      <c r="B1" s="9" t="str">
        <f>C1&amp;"_"&amp;D1&amp;"_"&amp;E1</f>
        <v>Company_SubSection_Year</v>
      </c>
      <c r="C1" t="s">
        <v>127</v>
      </c>
      <c r="D1" t="s">
        <v>3</v>
      </c>
      <c r="E1" t="s">
        <v>91</v>
      </c>
      <c r="F1" t="s">
        <v>187</v>
      </c>
      <c r="G1" t="s">
        <v>8</v>
      </c>
      <c r="H1" t="s">
        <v>185</v>
      </c>
      <c r="I1" t="s">
        <v>14</v>
      </c>
      <c r="J1" t="s">
        <v>18</v>
      </c>
      <c r="K1" t="s">
        <v>19</v>
      </c>
      <c r="L1" t="s">
        <v>184</v>
      </c>
      <c r="M1" t="s">
        <v>139</v>
      </c>
      <c r="N1" t="s">
        <v>222</v>
      </c>
      <c r="P1" s="145" t="s">
        <v>140</v>
      </c>
      <c r="Q1" s="146"/>
      <c r="R1" s="146"/>
      <c r="S1" s="146"/>
      <c r="T1" s="146"/>
      <c r="U1" s="146"/>
      <c r="V1" s="146"/>
      <c r="W1" s="146"/>
      <c r="X1" s="146"/>
      <c r="Y1" s="146"/>
      <c r="Z1" s="146"/>
      <c r="AA1" s="146"/>
      <c r="AB1" s="146"/>
      <c r="AC1" s="146"/>
      <c r="AD1" s="147"/>
    </row>
    <row r="2" spans="1:30" x14ac:dyDescent="0.25">
      <c r="A2" s="9" t="str">
        <f>C2&amp;"_"&amp;D2&amp;"_"&amp;E2&amp;"_"&amp;G2</f>
        <v>General_Non-Tenant_2023_1</v>
      </c>
      <c r="B2" s="9" t="str">
        <f>C2&amp;"_"&amp;D2&amp;"_"&amp;E2</f>
        <v>General_Non-Tenant_2023</v>
      </c>
      <c r="C2" t="s">
        <v>7</v>
      </c>
      <c r="D2" t="s">
        <v>5</v>
      </c>
      <c r="E2">
        <v>2023</v>
      </c>
      <c r="F2" s="75">
        <f>VLOOKUP(C2&amp;"_"&amp;D2&amp;"_"&amp;E2,'PIF Assumptions'!$A$4:$E$21,5,FALSE)</f>
        <v>0</v>
      </c>
      <c r="G2">
        <v>1</v>
      </c>
      <c r="H2" s="73">
        <f>_xlfn.IFNA(VLOOKUP(A2,'Fire UW Data'!$B$2:$P$73,9,FALSE),"")</f>
        <v>1238659</v>
      </c>
      <c r="I2" t="str">
        <f t="shared" ref="I2:I65" si="0">IF(E2=2023,"Y","N")</f>
        <v>Y</v>
      </c>
      <c r="J2" s="73">
        <f>IF('Projected PIF'!E2=2023,VLOOKUP(C2&amp;"_"&amp;D2&amp;"_"&amp;E2&amp;"_"&amp;$G$13,'Fire UW Data'!$B$2:$P$73,9,FALSE),"")</f>
        <v>1233542</v>
      </c>
      <c r="K2" s="73">
        <f>IF('Projected PIF'!E2=2023,VLOOKUP(C2&amp;"_"&amp;D2&amp;"_"&amp;E2&amp;"_"&amp;$G$13,'Fire UW Data'!$B$2:$P$73,9,FALSE),"")</f>
        <v>1233542</v>
      </c>
      <c r="L2">
        <f t="shared" ref="L2:L15" si="1">(1+G2/12*F2)</f>
        <v>1</v>
      </c>
      <c r="N2" s="3">
        <f>IF(E2=2023, H2,VLOOKUP(C2&amp;"_"&amp;D2&amp;"_"&amp;E2-1&amp;"_"&amp;12,$A$2:$N$217,14,FALSE)*L2)-M2</f>
        <v>1238659</v>
      </c>
      <c r="O2" s="78"/>
      <c r="P2" s="157"/>
      <c r="Q2" s="175" t="s">
        <v>186</v>
      </c>
      <c r="R2" s="175"/>
      <c r="S2" s="175"/>
      <c r="T2" s="175"/>
      <c r="U2" s="175"/>
      <c r="V2" s="175"/>
      <c r="W2" s="175"/>
      <c r="X2" s="175"/>
      <c r="Y2" s="175"/>
      <c r="Z2" s="175"/>
      <c r="AA2" s="175"/>
      <c r="AB2" s="175"/>
      <c r="AC2" s="175"/>
      <c r="AD2" s="152"/>
    </row>
    <row r="3" spans="1:30" x14ac:dyDescent="0.25">
      <c r="A3" s="9" t="str">
        <f t="shared" ref="A3:A66" si="2">C3&amp;"_"&amp;D3&amp;"_"&amp;E3&amp;"_"&amp;G3</f>
        <v>General_Non-Tenant_2023_2</v>
      </c>
      <c r="B3" s="9" t="str">
        <f t="shared" ref="B3:B66" si="3">C3&amp;"_"&amp;D3&amp;"_"&amp;E3</f>
        <v>General_Non-Tenant_2023</v>
      </c>
      <c r="C3" t="s">
        <v>7</v>
      </c>
      <c r="D3" t="s">
        <v>5</v>
      </c>
      <c r="E3">
        <v>2023</v>
      </c>
      <c r="F3" s="75">
        <f>VLOOKUP(C3&amp;"_"&amp;D3&amp;"_"&amp;E3,'PIF Assumptions'!$A$4:$E$21,5,FALSE)</f>
        <v>0</v>
      </c>
      <c r="G3">
        <v>2</v>
      </c>
      <c r="H3" s="73">
        <f>_xlfn.IFNA(VLOOKUP(A3,'Fire UW Data'!$B$2:$P$73,9,FALSE),"")</f>
        <v>1241314</v>
      </c>
      <c r="I3" t="str">
        <f t="shared" si="0"/>
        <v>Y</v>
      </c>
      <c r="J3" s="73">
        <f>IF('Projected PIF'!E3=2023,VLOOKUP(C3&amp;"_"&amp;D3&amp;"_"&amp;E3&amp;"_"&amp;$G$13,'Fire UW Data'!$B$2:$P$73,9,FALSE),"")</f>
        <v>1233542</v>
      </c>
      <c r="K3" s="73">
        <f>IF('Projected PIF'!E3=2023,VLOOKUP(C3&amp;"_"&amp;D3&amp;"_"&amp;E3&amp;"_"&amp;$G$13,'Fire UW Data'!$B$2:$P$73,9,FALSE),"")</f>
        <v>1233542</v>
      </c>
      <c r="L3">
        <f t="shared" si="1"/>
        <v>1</v>
      </c>
      <c r="N3" s="3">
        <f t="shared" ref="N3:N66" si="4">IF(E3=2023, H3,VLOOKUP(C3&amp;"_"&amp;D3&amp;"_"&amp;E3-1&amp;"_"&amp;12,$A$2:$N$217,14,FALSE)*L3)-M3</f>
        <v>1241314</v>
      </c>
      <c r="O3" s="78"/>
      <c r="P3" s="157"/>
      <c r="Q3" s="158"/>
      <c r="R3" s="158"/>
      <c r="S3" s="158"/>
      <c r="T3" s="158"/>
      <c r="U3" s="158"/>
      <c r="V3" s="158"/>
      <c r="W3" s="158"/>
      <c r="X3" s="158"/>
      <c r="Y3" s="158"/>
      <c r="Z3" s="158"/>
      <c r="AA3" s="158"/>
      <c r="AB3" s="158"/>
      <c r="AC3" s="158"/>
      <c r="AD3" s="152"/>
    </row>
    <row r="4" spans="1:30" x14ac:dyDescent="0.25">
      <c r="A4" s="9" t="str">
        <f t="shared" si="2"/>
        <v>General_Non-Tenant_2023_3</v>
      </c>
      <c r="B4" s="9" t="str">
        <f t="shared" si="3"/>
        <v>General_Non-Tenant_2023</v>
      </c>
      <c r="C4" t="s">
        <v>7</v>
      </c>
      <c r="D4" t="s">
        <v>5</v>
      </c>
      <c r="E4">
        <v>2023</v>
      </c>
      <c r="F4" s="75">
        <f>VLOOKUP(C4&amp;"_"&amp;D4&amp;"_"&amp;E4,'PIF Assumptions'!$A$4:$E$21,5,FALSE)</f>
        <v>0</v>
      </c>
      <c r="G4">
        <v>3</v>
      </c>
      <c r="H4" s="73">
        <f>_xlfn.IFNA(VLOOKUP(A4,'Fire UW Data'!$B$2:$P$73,9,FALSE),"")</f>
        <v>1245158</v>
      </c>
      <c r="I4" t="str">
        <f t="shared" si="0"/>
        <v>Y</v>
      </c>
      <c r="J4" s="73">
        <f>IF('Projected PIF'!E4=2023,VLOOKUP(C4&amp;"_"&amp;D4&amp;"_"&amp;E4&amp;"_"&amp;$G$13,'Fire UW Data'!$B$2:$P$73,9,FALSE),"")</f>
        <v>1233542</v>
      </c>
      <c r="K4" s="73">
        <f>IF('Projected PIF'!E4=2023,VLOOKUP(C4&amp;"_"&amp;D4&amp;"_"&amp;E4&amp;"_"&amp;$G$13,'Fire UW Data'!$B$2:$P$73,9,FALSE),"")</f>
        <v>1233542</v>
      </c>
      <c r="L4">
        <f t="shared" si="1"/>
        <v>1</v>
      </c>
      <c r="N4" s="3">
        <f t="shared" si="4"/>
        <v>1245158</v>
      </c>
      <c r="O4" s="78"/>
      <c r="P4" s="157"/>
      <c r="Q4" s="175" t="s">
        <v>188</v>
      </c>
      <c r="R4" s="175"/>
      <c r="S4" s="175"/>
      <c r="T4" s="175"/>
      <c r="U4" s="175"/>
      <c r="V4" s="175"/>
      <c r="W4" s="175"/>
      <c r="X4" s="175"/>
      <c r="Y4" s="175"/>
      <c r="Z4" s="175"/>
      <c r="AA4" s="175"/>
      <c r="AB4" s="175"/>
      <c r="AC4" s="175"/>
      <c r="AD4" s="152"/>
    </row>
    <row r="5" spans="1:30" x14ac:dyDescent="0.25">
      <c r="A5" s="9" t="str">
        <f t="shared" si="2"/>
        <v>General_Non-Tenant_2023_4</v>
      </c>
      <c r="B5" s="9" t="str">
        <f t="shared" si="3"/>
        <v>General_Non-Tenant_2023</v>
      </c>
      <c r="C5" t="s">
        <v>7</v>
      </c>
      <c r="D5" t="s">
        <v>5</v>
      </c>
      <c r="E5">
        <v>2023</v>
      </c>
      <c r="F5" s="75">
        <f>VLOOKUP(C5&amp;"_"&amp;D5&amp;"_"&amp;E5,'PIF Assumptions'!$A$4:$E$21,5,FALSE)</f>
        <v>0</v>
      </c>
      <c r="G5">
        <v>4</v>
      </c>
      <c r="H5" s="73">
        <f>_xlfn.IFNA(VLOOKUP(A5,'Fire UW Data'!$B$2:$P$73,9,FALSE),"")</f>
        <v>1248417</v>
      </c>
      <c r="I5" t="str">
        <f t="shared" si="0"/>
        <v>Y</v>
      </c>
      <c r="J5" s="73">
        <f>IF('Projected PIF'!E5=2023,VLOOKUP(C5&amp;"_"&amp;D5&amp;"_"&amp;E5&amp;"_"&amp;$G$13,'Fire UW Data'!$B$2:$P$73,9,FALSE),"")</f>
        <v>1233542</v>
      </c>
      <c r="K5" s="73">
        <f>IF('Projected PIF'!E5=2023,VLOOKUP(C5&amp;"_"&amp;D5&amp;"_"&amp;E5&amp;"_"&amp;$G$13,'Fire UW Data'!$B$2:$P$73,9,FALSE),"")</f>
        <v>1233542</v>
      </c>
      <c r="L5">
        <f t="shared" si="1"/>
        <v>1</v>
      </c>
      <c r="N5" s="3">
        <f t="shared" si="4"/>
        <v>1248417</v>
      </c>
      <c r="O5" s="78"/>
      <c r="P5" s="157"/>
      <c r="Q5" s="158"/>
      <c r="R5" s="175" t="s">
        <v>189</v>
      </c>
      <c r="S5" s="175"/>
      <c r="T5" s="175"/>
      <c r="U5" s="175"/>
      <c r="V5" s="175"/>
      <c r="W5" s="175"/>
      <c r="X5" s="175"/>
      <c r="Y5" s="175"/>
      <c r="Z5" s="175"/>
      <c r="AA5" s="175"/>
      <c r="AB5" s="175"/>
      <c r="AC5" s="175"/>
      <c r="AD5" s="152"/>
    </row>
    <row r="6" spans="1:30" x14ac:dyDescent="0.25">
      <c r="A6" s="9" t="str">
        <f t="shared" si="2"/>
        <v>General_Non-Tenant_2023_5</v>
      </c>
      <c r="B6" s="9" t="str">
        <f t="shared" si="3"/>
        <v>General_Non-Tenant_2023</v>
      </c>
      <c r="C6" t="s">
        <v>7</v>
      </c>
      <c r="D6" t="s">
        <v>5</v>
      </c>
      <c r="E6">
        <v>2023</v>
      </c>
      <c r="F6" s="75">
        <f>VLOOKUP(C6&amp;"_"&amp;D6&amp;"_"&amp;E6,'PIF Assumptions'!$A$4:$E$21,5,FALSE)</f>
        <v>0</v>
      </c>
      <c r="G6">
        <v>5</v>
      </c>
      <c r="H6" s="73">
        <f>_xlfn.IFNA(VLOOKUP(A6,'Fire UW Data'!$B$2:$P$73,9,FALSE),"")</f>
        <v>1255254</v>
      </c>
      <c r="I6" t="str">
        <f t="shared" si="0"/>
        <v>Y</v>
      </c>
      <c r="J6" s="73">
        <f>IF('Projected PIF'!E6=2023,VLOOKUP(C6&amp;"_"&amp;D6&amp;"_"&amp;E6&amp;"_"&amp;$G$13,'Fire UW Data'!$B$2:$P$73,9,FALSE),"")</f>
        <v>1233542</v>
      </c>
      <c r="K6" s="73">
        <f>IF('Projected PIF'!E6=2023,VLOOKUP(C6&amp;"_"&amp;D6&amp;"_"&amp;E6&amp;"_"&amp;$G$13,'Fire UW Data'!$B$2:$P$73,9,FALSE),"")</f>
        <v>1233542</v>
      </c>
      <c r="L6">
        <f t="shared" si="1"/>
        <v>1</v>
      </c>
      <c r="N6" s="3">
        <f t="shared" si="4"/>
        <v>1255254</v>
      </c>
      <c r="O6" s="78"/>
      <c r="P6" s="157"/>
      <c r="Q6" s="158"/>
      <c r="R6" s="158"/>
      <c r="S6" s="158"/>
      <c r="T6" s="158"/>
      <c r="U6" s="158"/>
      <c r="V6" s="158"/>
      <c r="W6" s="158"/>
      <c r="X6" s="158"/>
      <c r="Y6" s="158"/>
      <c r="Z6" s="158"/>
      <c r="AA6" s="158"/>
      <c r="AB6" s="158"/>
      <c r="AC6" s="158"/>
      <c r="AD6" s="152"/>
    </row>
    <row r="7" spans="1:30" x14ac:dyDescent="0.25">
      <c r="A7" s="9" t="str">
        <f t="shared" si="2"/>
        <v>General_Non-Tenant_2023_6</v>
      </c>
      <c r="B7" s="9" t="str">
        <f t="shared" si="3"/>
        <v>General_Non-Tenant_2023</v>
      </c>
      <c r="C7" t="s">
        <v>7</v>
      </c>
      <c r="D7" t="s">
        <v>5</v>
      </c>
      <c r="E7">
        <v>2023</v>
      </c>
      <c r="F7" s="75">
        <f>VLOOKUP(C7&amp;"_"&amp;D7&amp;"_"&amp;E7,'PIF Assumptions'!$A$4:$E$21,5,FALSE)</f>
        <v>0</v>
      </c>
      <c r="G7">
        <v>6</v>
      </c>
      <c r="H7" s="73">
        <f>_xlfn.IFNA(VLOOKUP(A7,'Fire UW Data'!$B$2:$P$73,9,FALSE),"")</f>
        <v>1257779</v>
      </c>
      <c r="I7" t="str">
        <f t="shared" si="0"/>
        <v>Y</v>
      </c>
      <c r="J7" s="73">
        <f>IF('Projected PIF'!E7=2023,VLOOKUP(C7&amp;"_"&amp;D7&amp;"_"&amp;E7&amp;"_"&amp;$G$13,'Fire UW Data'!$B$2:$P$73,9,FALSE),"")</f>
        <v>1233542</v>
      </c>
      <c r="K7" s="73">
        <f>IF('Projected PIF'!E7=2023,VLOOKUP(C7&amp;"_"&amp;D7&amp;"_"&amp;E7&amp;"_"&amp;$G$13,'Fire UW Data'!$B$2:$P$73,9,FALSE),"")</f>
        <v>1233542</v>
      </c>
      <c r="L7">
        <f t="shared" si="1"/>
        <v>1</v>
      </c>
      <c r="N7" s="3">
        <f t="shared" si="4"/>
        <v>1257779</v>
      </c>
      <c r="O7" s="78"/>
      <c r="P7" s="157"/>
      <c r="Q7" s="158"/>
      <c r="R7" s="175" t="s">
        <v>190</v>
      </c>
      <c r="S7" s="175"/>
      <c r="T7" s="175"/>
      <c r="U7" s="175"/>
      <c r="V7" s="175"/>
      <c r="W7" s="175"/>
      <c r="X7" s="175"/>
      <c r="Y7" s="175"/>
      <c r="Z7" s="175"/>
      <c r="AA7" s="175"/>
      <c r="AB7" s="175"/>
      <c r="AC7" s="175"/>
      <c r="AD7" s="152"/>
    </row>
    <row r="8" spans="1:30" x14ac:dyDescent="0.25">
      <c r="A8" s="9" t="str">
        <f t="shared" si="2"/>
        <v>General_Non-Tenant_2023_7</v>
      </c>
      <c r="B8" s="9" t="str">
        <f t="shared" si="3"/>
        <v>General_Non-Tenant_2023</v>
      </c>
      <c r="C8" t="s">
        <v>7</v>
      </c>
      <c r="D8" t="s">
        <v>5</v>
      </c>
      <c r="E8">
        <v>2023</v>
      </c>
      <c r="F8" s="75">
        <f>VLOOKUP(C8&amp;"_"&amp;D8&amp;"_"&amp;E8,'PIF Assumptions'!$A$4:$E$21,5,FALSE)</f>
        <v>0</v>
      </c>
      <c r="G8">
        <v>7</v>
      </c>
      <c r="H8" s="73">
        <f>_xlfn.IFNA(VLOOKUP(A8,'Fire UW Data'!$B$2:$P$73,9,FALSE),"")</f>
        <v>1253119</v>
      </c>
      <c r="I8" t="str">
        <f t="shared" si="0"/>
        <v>Y</v>
      </c>
      <c r="J8" s="73">
        <f>IF('Projected PIF'!E8=2023,VLOOKUP(C8&amp;"_"&amp;D8&amp;"_"&amp;E8&amp;"_"&amp;$G$13,'Fire UW Data'!$B$2:$P$73,9,FALSE),"")</f>
        <v>1233542</v>
      </c>
      <c r="K8" s="73">
        <f>IF('Projected PIF'!E8=2023,VLOOKUP(C8&amp;"_"&amp;D8&amp;"_"&amp;E8&amp;"_"&amp;$G$13,'Fire UW Data'!$B$2:$P$73,9,FALSE),"")</f>
        <v>1233542</v>
      </c>
      <c r="L8">
        <f t="shared" si="1"/>
        <v>1</v>
      </c>
      <c r="N8" s="3">
        <f t="shared" si="4"/>
        <v>1253119</v>
      </c>
      <c r="O8" s="78"/>
      <c r="P8" s="157"/>
      <c r="Q8" s="158"/>
      <c r="R8" s="175" t="s">
        <v>191</v>
      </c>
      <c r="S8" s="175"/>
      <c r="T8" s="175"/>
      <c r="U8" s="175"/>
      <c r="V8" s="175"/>
      <c r="W8" s="175"/>
      <c r="X8" s="175"/>
      <c r="Y8" s="175"/>
      <c r="Z8" s="175"/>
      <c r="AA8" s="175"/>
      <c r="AB8" s="175"/>
      <c r="AC8" s="175"/>
      <c r="AD8" s="152"/>
    </row>
    <row r="9" spans="1:30" x14ac:dyDescent="0.25">
      <c r="A9" s="9" t="str">
        <f t="shared" si="2"/>
        <v>General_Non-Tenant_2023_8</v>
      </c>
      <c r="B9" s="9" t="str">
        <f t="shared" si="3"/>
        <v>General_Non-Tenant_2023</v>
      </c>
      <c r="C9" t="s">
        <v>7</v>
      </c>
      <c r="D9" t="s">
        <v>5</v>
      </c>
      <c r="E9">
        <v>2023</v>
      </c>
      <c r="F9" s="75">
        <f>VLOOKUP(C9&amp;"_"&amp;D9&amp;"_"&amp;E9,'PIF Assumptions'!$A$4:$E$21,5,FALSE)</f>
        <v>0</v>
      </c>
      <c r="G9">
        <v>8</v>
      </c>
      <c r="H9" s="73">
        <f>_xlfn.IFNA(VLOOKUP(A9,'Fire UW Data'!$B$2:$P$73,9,FALSE),"")</f>
        <v>1248287</v>
      </c>
      <c r="I9" t="str">
        <f t="shared" si="0"/>
        <v>Y</v>
      </c>
      <c r="J9" s="73">
        <f>IF('Projected PIF'!E9=2023,VLOOKUP(C9&amp;"_"&amp;D9&amp;"_"&amp;E9&amp;"_"&amp;$G$13,'Fire UW Data'!$B$2:$P$73,9,FALSE),"")</f>
        <v>1233542</v>
      </c>
      <c r="K9" s="73">
        <f>IF('Projected PIF'!E9=2023,VLOOKUP(C9&amp;"_"&amp;D9&amp;"_"&amp;E9&amp;"_"&amp;$G$13,'Fire UW Data'!$B$2:$P$73,9,FALSE),"")</f>
        <v>1233542</v>
      </c>
      <c r="L9">
        <f t="shared" si="1"/>
        <v>1</v>
      </c>
      <c r="N9" s="3">
        <f t="shared" si="4"/>
        <v>1248287</v>
      </c>
      <c r="O9" s="78"/>
      <c r="P9" s="157"/>
      <c r="Q9" s="158"/>
      <c r="R9" s="158"/>
      <c r="S9" s="158"/>
      <c r="T9" s="158"/>
      <c r="U9" s="158"/>
      <c r="V9" s="158"/>
      <c r="W9" s="158"/>
      <c r="X9" s="158"/>
      <c r="Y9" s="158"/>
      <c r="Z9" s="158"/>
      <c r="AA9" s="158"/>
      <c r="AB9" s="158"/>
      <c r="AC9" s="158"/>
      <c r="AD9" s="152"/>
    </row>
    <row r="10" spans="1:30" x14ac:dyDescent="0.25">
      <c r="A10" s="9" t="str">
        <f t="shared" si="2"/>
        <v>General_Non-Tenant_2023_9</v>
      </c>
      <c r="B10" s="9" t="str">
        <f t="shared" si="3"/>
        <v>General_Non-Tenant_2023</v>
      </c>
      <c r="C10" t="s">
        <v>7</v>
      </c>
      <c r="D10" t="s">
        <v>5</v>
      </c>
      <c r="E10">
        <v>2023</v>
      </c>
      <c r="F10" s="75">
        <f>VLOOKUP(C10&amp;"_"&amp;D10&amp;"_"&amp;E10,'PIF Assumptions'!$A$4:$E$21,5,FALSE)</f>
        <v>0</v>
      </c>
      <c r="G10">
        <v>9</v>
      </c>
      <c r="H10" s="73">
        <f>_xlfn.IFNA(VLOOKUP(A10,'Fire UW Data'!$B$2:$P$73,9,FALSE),"")</f>
        <v>1244378</v>
      </c>
      <c r="I10" t="str">
        <f t="shared" si="0"/>
        <v>Y</v>
      </c>
      <c r="J10" s="73">
        <f>IF('Projected PIF'!E10=2023,VLOOKUP(C10&amp;"_"&amp;D10&amp;"_"&amp;E10&amp;"_"&amp;$G$13,'Fire UW Data'!$B$2:$P$73,9,FALSE),"")</f>
        <v>1233542</v>
      </c>
      <c r="K10" s="73">
        <f>IF('Projected PIF'!E10=2023,VLOOKUP(C10&amp;"_"&amp;D10&amp;"_"&amp;E10&amp;"_"&amp;$G$13,'Fire UW Data'!$B$2:$P$73,9,FALSE),"")</f>
        <v>1233542</v>
      </c>
      <c r="L10">
        <f t="shared" si="1"/>
        <v>1</v>
      </c>
      <c r="N10" s="3">
        <f t="shared" si="4"/>
        <v>1244378</v>
      </c>
      <c r="O10" s="78"/>
      <c r="P10" s="157"/>
      <c r="Q10" s="175" t="s">
        <v>192</v>
      </c>
      <c r="R10" s="175"/>
      <c r="S10" s="175"/>
      <c r="T10" s="175"/>
      <c r="U10" s="175"/>
      <c r="V10" s="175"/>
      <c r="W10" s="175"/>
      <c r="X10" s="175"/>
      <c r="Y10" s="175"/>
      <c r="Z10" s="175"/>
      <c r="AA10" s="175"/>
      <c r="AB10" s="175"/>
      <c r="AC10" s="175"/>
      <c r="AD10" s="152"/>
    </row>
    <row r="11" spans="1:30" x14ac:dyDescent="0.25">
      <c r="A11" s="9" t="str">
        <f t="shared" si="2"/>
        <v>General_Non-Tenant_2023_10</v>
      </c>
      <c r="B11" s="9" t="str">
        <f t="shared" si="3"/>
        <v>General_Non-Tenant_2023</v>
      </c>
      <c r="C11" t="s">
        <v>7</v>
      </c>
      <c r="D11" t="s">
        <v>5</v>
      </c>
      <c r="E11">
        <v>2023</v>
      </c>
      <c r="F11" s="75">
        <f>VLOOKUP(C11&amp;"_"&amp;D11&amp;"_"&amp;E11,'PIF Assumptions'!$A$4:$E$21,5,FALSE)</f>
        <v>0</v>
      </c>
      <c r="G11">
        <v>10</v>
      </c>
      <c r="H11" s="73">
        <f>_xlfn.IFNA(VLOOKUP(A11,'Fire UW Data'!$B$2:$P$73,9,FALSE),"")</f>
        <v>1240236</v>
      </c>
      <c r="I11" t="str">
        <f t="shared" si="0"/>
        <v>Y</v>
      </c>
      <c r="J11" s="73">
        <f>IF('Projected PIF'!E11=2023,VLOOKUP(C11&amp;"_"&amp;D11&amp;"_"&amp;E11&amp;"_"&amp;$G$13,'Fire UW Data'!$B$2:$P$73,9,FALSE),"")</f>
        <v>1233542</v>
      </c>
      <c r="K11" s="73">
        <f>IF('Projected PIF'!E11=2023,VLOOKUP(C11&amp;"_"&amp;D11&amp;"_"&amp;E11&amp;"_"&amp;$G$13,'Fire UW Data'!$B$2:$P$73,9,FALSE),"")</f>
        <v>1233542</v>
      </c>
      <c r="L11">
        <f t="shared" si="1"/>
        <v>1</v>
      </c>
      <c r="N11" s="3">
        <f t="shared" si="4"/>
        <v>1240236</v>
      </c>
      <c r="O11" s="78"/>
      <c r="P11" s="157"/>
      <c r="Q11" s="158"/>
      <c r="R11" s="158"/>
      <c r="S11" s="158"/>
      <c r="T11" s="158"/>
      <c r="U11" s="158"/>
      <c r="V11" s="158"/>
      <c r="W11" s="158"/>
      <c r="X11" s="158"/>
      <c r="Y11" s="158"/>
      <c r="Z11" s="158"/>
      <c r="AA11" s="158"/>
      <c r="AB11" s="158"/>
      <c r="AC11" s="158"/>
      <c r="AD11" s="152"/>
    </row>
    <row r="12" spans="1:30" x14ac:dyDescent="0.25">
      <c r="A12" s="9" t="str">
        <f t="shared" si="2"/>
        <v>General_Non-Tenant_2023_11</v>
      </c>
      <c r="B12" s="9" t="str">
        <f t="shared" si="3"/>
        <v>General_Non-Tenant_2023</v>
      </c>
      <c r="C12" t="s">
        <v>7</v>
      </c>
      <c r="D12" t="s">
        <v>5</v>
      </c>
      <c r="E12">
        <v>2023</v>
      </c>
      <c r="F12" s="75">
        <f>VLOOKUP(C12&amp;"_"&amp;D12&amp;"_"&amp;E12,'PIF Assumptions'!$A$4:$E$21,5,FALSE)</f>
        <v>0</v>
      </c>
      <c r="G12">
        <v>11</v>
      </c>
      <c r="H12" s="73">
        <f>_xlfn.IFNA(VLOOKUP(A12,'Fire UW Data'!$B$2:$P$73,9,FALSE),"")</f>
        <v>1236440</v>
      </c>
      <c r="I12" t="str">
        <f t="shared" si="0"/>
        <v>Y</v>
      </c>
      <c r="J12" s="73">
        <f>IF('Projected PIF'!E12=2023,VLOOKUP(C12&amp;"_"&amp;D12&amp;"_"&amp;E12&amp;"_"&amp;$G$13,'Fire UW Data'!$B$2:$P$73,9,FALSE),"")</f>
        <v>1233542</v>
      </c>
      <c r="K12" s="73">
        <f>IF('Projected PIF'!E12=2023,VLOOKUP(C12&amp;"_"&amp;D12&amp;"_"&amp;E12&amp;"_"&amp;$G$13,'Fire UW Data'!$B$2:$P$73,9,FALSE),"")</f>
        <v>1233542</v>
      </c>
      <c r="L12">
        <f t="shared" si="1"/>
        <v>1</v>
      </c>
      <c r="N12" s="3">
        <f t="shared" si="4"/>
        <v>1236440</v>
      </c>
      <c r="O12" s="78"/>
      <c r="P12" s="157"/>
      <c r="Q12" s="175" t="s">
        <v>193</v>
      </c>
      <c r="R12" s="175"/>
      <c r="S12" s="175"/>
      <c r="T12" s="175"/>
      <c r="U12" s="175"/>
      <c r="V12" s="175"/>
      <c r="W12" s="175"/>
      <c r="X12" s="175"/>
      <c r="Y12" s="175"/>
      <c r="Z12" s="175"/>
      <c r="AA12" s="175"/>
      <c r="AB12" s="175"/>
      <c r="AC12" s="175"/>
      <c r="AD12" s="152"/>
    </row>
    <row r="13" spans="1:30" x14ac:dyDescent="0.25">
      <c r="A13" s="9" t="str">
        <f t="shared" si="2"/>
        <v>General_Non-Tenant_2023_12</v>
      </c>
      <c r="B13" s="9" t="str">
        <f t="shared" si="3"/>
        <v>General_Non-Tenant_2023</v>
      </c>
      <c r="C13" t="s">
        <v>7</v>
      </c>
      <c r="D13" t="s">
        <v>5</v>
      </c>
      <c r="E13">
        <v>2023</v>
      </c>
      <c r="F13" s="75">
        <f>VLOOKUP(C13&amp;"_"&amp;D13&amp;"_"&amp;E13,'PIF Assumptions'!$A$4:$E$21,5,FALSE)</f>
        <v>0</v>
      </c>
      <c r="G13">
        <v>12</v>
      </c>
      <c r="H13" s="73">
        <f>_xlfn.IFNA(VLOOKUP(A13,'Fire UW Data'!$B$2:$P$73,9,FALSE),"")</f>
        <v>1233542</v>
      </c>
      <c r="I13" t="str">
        <f t="shared" si="0"/>
        <v>Y</v>
      </c>
      <c r="J13" s="73">
        <f>IF('Projected PIF'!E13=2023,VLOOKUP(C13&amp;"_"&amp;D13&amp;"_"&amp;E13&amp;"_"&amp;$G$13,'Fire UW Data'!$B$2:$P$73,9,FALSE),"")</f>
        <v>1233542</v>
      </c>
      <c r="K13" s="73">
        <f>IF('Projected PIF'!E13=2023,VLOOKUP(C13&amp;"_"&amp;D13&amp;"_"&amp;E13&amp;"_"&amp;$G$13,'Fire UW Data'!$B$2:$P$73,9,FALSE),"")</f>
        <v>1233542</v>
      </c>
      <c r="L13">
        <f t="shared" si="1"/>
        <v>1</v>
      </c>
      <c r="N13" s="3">
        <f t="shared" si="4"/>
        <v>1233542</v>
      </c>
      <c r="O13" s="78"/>
      <c r="P13" s="157"/>
      <c r="Q13" s="159"/>
      <c r="R13" s="179" t="s">
        <v>194</v>
      </c>
      <c r="S13" s="179"/>
      <c r="T13" s="179"/>
      <c r="U13" s="179"/>
      <c r="V13" s="179"/>
      <c r="W13" s="179"/>
      <c r="X13" s="179"/>
      <c r="Y13" s="179"/>
      <c r="Z13" s="179"/>
      <c r="AA13" s="179"/>
      <c r="AB13" s="179"/>
      <c r="AC13" s="179"/>
      <c r="AD13" s="180"/>
    </row>
    <row r="14" spans="1:30" x14ac:dyDescent="0.25">
      <c r="A14" s="9" t="str">
        <f t="shared" si="2"/>
        <v>General_Non-Tenant_2024_1</v>
      </c>
      <c r="B14" s="9" t="str">
        <f t="shared" si="3"/>
        <v>General_Non-Tenant_2024</v>
      </c>
      <c r="C14" t="s">
        <v>7</v>
      </c>
      <c r="D14" t="s">
        <v>5</v>
      </c>
      <c r="E14">
        <v>2024</v>
      </c>
      <c r="F14" s="75">
        <f>VLOOKUP(C14&amp;"_"&amp;D14&amp;"_"&amp;E14,'PIF Assumptions'!$A$4:$E$21,5,FALSE)</f>
        <v>-4.4384254301824896E-2</v>
      </c>
      <c r="G14">
        <v>1</v>
      </c>
      <c r="H14" s="73" t="str">
        <f>_xlfn.IFNA(VLOOKUP(A14,'Fire UW Data'!$B$2:$P$73,9,FALSE),"")</f>
        <v/>
      </c>
      <c r="I14" t="str">
        <f t="shared" si="0"/>
        <v>N</v>
      </c>
      <c r="J14" s="73" t="str">
        <f>IF('Projected PIF'!E14=2023,VLOOKUP(C14&amp;"_"&amp;D14&amp;"_"&amp;E14&amp;"_"&amp;$G$13,'Fire UW Data'!$B$2:$P$73,9,FALSE),"")</f>
        <v/>
      </c>
      <c r="K14" s="73" t="str">
        <f>IF('Projected PIF'!E14=2023,VLOOKUP(C14&amp;"_"&amp;D14&amp;"_"&amp;E14&amp;"_"&amp;$G$13,'Fire UW Data'!$B$2:$P$73,9,FALSE),"")</f>
        <v/>
      </c>
      <c r="L14">
        <f t="shared" si="1"/>
        <v>0.99630131214151463</v>
      </c>
      <c r="N14" s="3">
        <f t="shared" si="4"/>
        <v>1228979.5131816682</v>
      </c>
      <c r="P14" s="160"/>
      <c r="Q14" s="154"/>
      <c r="R14" s="177" t="s">
        <v>195</v>
      </c>
      <c r="S14" s="177"/>
      <c r="T14" s="177"/>
      <c r="U14" s="177"/>
      <c r="V14" s="177"/>
      <c r="W14" s="177"/>
      <c r="X14" s="177"/>
      <c r="Y14" s="177"/>
      <c r="Z14" s="177"/>
      <c r="AA14" s="177"/>
      <c r="AB14" s="177"/>
      <c r="AC14" s="177"/>
      <c r="AD14" s="178"/>
    </row>
    <row r="15" spans="1:30" x14ac:dyDescent="0.25">
      <c r="A15" s="9" t="str">
        <f t="shared" si="2"/>
        <v>General_Non-Tenant_2024_2</v>
      </c>
      <c r="B15" s="9" t="str">
        <f t="shared" si="3"/>
        <v>General_Non-Tenant_2024</v>
      </c>
      <c r="C15" t="s">
        <v>7</v>
      </c>
      <c r="D15" t="s">
        <v>5</v>
      </c>
      <c r="E15">
        <v>2024</v>
      </c>
      <c r="F15" s="75">
        <f>VLOOKUP(C15&amp;"_"&amp;D15&amp;"_"&amp;E15,'PIF Assumptions'!$A$4:$E$21,5,FALSE)</f>
        <v>-4.4384254301824896E-2</v>
      </c>
      <c r="G15">
        <v>2</v>
      </c>
      <c r="H15" s="73" t="str">
        <f>_xlfn.IFNA(VLOOKUP(A15,'Fire UW Data'!$B$2:$P$73,9,FALSE),"")</f>
        <v/>
      </c>
      <c r="I15" t="str">
        <f t="shared" si="0"/>
        <v>N</v>
      </c>
      <c r="J15" s="73" t="str">
        <f>IF('Projected PIF'!E15=2023,VLOOKUP(C15&amp;"_"&amp;D15&amp;"_"&amp;E15&amp;"_"&amp;$G$13,'Fire UW Data'!$B$2:$P$73,9,FALSE),"")</f>
        <v/>
      </c>
      <c r="K15" s="73" t="str">
        <f>IF('Projected PIF'!E15=2023,VLOOKUP(C15&amp;"_"&amp;D15&amp;"_"&amp;E15&amp;"_"&amp;$G$13,'Fire UW Data'!$B$2:$P$73,9,FALSE),"")</f>
        <v/>
      </c>
      <c r="L15">
        <f t="shared" si="1"/>
        <v>0.99260262428302914</v>
      </c>
      <c r="N15" s="3">
        <f t="shared" si="4"/>
        <v>1224417.0263633362</v>
      </c>
      <c r="P15" s="74"/>
    </row>
    <row r="16" spans="1:30" x14ac:dyDescent="0.25">
      <c r="A16" s="9" t="str">
        <f t="shared" si="2"/>
        <v>General_Non-Tenant_2024_3</v>
      </c>
      <c r="B16" s="9" t="str">
        <f t="shared" si="3"/>
        <v>General_Non-Tenant_2024</v>
      </c>
      <c r="C16" t="s">
        <v>7</v>
      </c>
      <c r="D16" t="s">
        <v>5</v>
      </c>
      <c r="E16">
        <v>2024</v>
      </c>
      <c r="F16" s="75">
        <f>VLOOKUP(C16&amp;"_"&amp;D16&amp;"_"&amp;E16,'PIF Assumptions'!$A$4:$E$21,5,FALSE)</f>
        <v>-4.4384254301824896E-2</v>
      </c>
      <c r="G16">
        <v>3</v>
      </c>
      <c r="H16" s="73" t="str">
        <f>_xlfn.IFNA(VLOOKUP(A16,'Fire UW Data'!$B$2:$P$73,9,FALSE),"")</f>
        <v/>
      </c>
      <c r="I16" t="str">
        <f t="shared" si="0"/>
        <v>N</v>
      </c>
      <c r="J16" s="73" t="str">
        <f>IF('Projected PIF'!E16=2023,VLOOKUP(C16&amp;"_"&amp;D16&amp;"_"&amp;E16&amp;"_"&amp;$G$13,'Fire UW Data'!$B$2:$P$73,9,FALSE),"")</f>
        <v/>
      </c>
      <c r="K16" s="73" t="str">
        <f>IF('Projected PIF'!E16=2023,VLOOKUP(C16&amp;"_"&amp;D16&amp;"_"&amp;E16&amp;"_"&amp;$G$13,'Fire UW Data'!$B$2:$P$73,9,FALSE),"")</f>
        <v/>
      </c>
      <c r="L16">
        <f t="shared" ref="L16:L19" si="5">(1+G16/12*F16)</f>
        <v>0.98890393642454377</v>
      </c>
      <c r="N16" s="3">
        <f t="shared" si="4"/>
        <v>1219854.5395450045</v>
      </c>
      <c r="P16" s="74"/>
    </row>
    <row r="17" spans="1:16" x14ac:dyDescent="0.25">
      <c r="A17" s="9" t="str">
        <f t="shared" si="2"/>
        <v>General_Non-Tenant_2024_4</v>
      </c>
      <c r="B17" s="9" t="str">
        <f t="shared" si="3"/>
        <v>General_Non-Tenant_2024</v>
      </c>
      <c r="C17" t="s">
        <v>7</v>
      </c>
      <c r="D17" t="s">
        <v>5</v>
      </c>
      <c r="E17">
        <v>2024</v>
      </c>
      <c r="F17" s="75">
        <f>VLOOKUP(C17&amp;"_"&amp;D17&amp;"_"&amp;E17,'PIF Assumptions'!$A$4:$E$21,5,FALSE)</f>
        <v>-4.4384254301824896E-2</v>
      </c>
      <c r="G17">
        <v>4</v>
      </c>
      <c r="H17" s="73" t="str">
        <f>_xlfn.IFNA(VLOOKUP(A17,'Fire UW Data'!$B$2:$P$73,9,FALSE),"")</f>
        <v/>
      </c>
      <c r="I17" t="str">
        <f t="shared" si="0"/>
        <v>N</v>
      </c>
      <c r="J17" s="73" t="str">
        <f>IF('Projected PIF'!E17=2023,VLOOKUP(C17&amp;"_"&amp;D17&amp;"_"&amp;E17&amp;"_"&amp;$G$13,'Fire UW Data'!$B$2:$P$73,9,FALSE),"")</f>
        <v/>
      </c>
      <c r="K17" s="73" t="str">
        <f>IF('Projected PIF'!E17=2023,VLOOKUP(C17&amp;"_"&amp;D17&amp;"_"&amp;E17&amp;"_"&amp;$G$13,'Fire UW Data'!$B$2:$P$73,9,FALSE),"")</f>
        <v/>
      </c>
      <c r="L17">
        <f t="shared" si="5"/>
        <v>0.9852052485660584</v>
      </c>
      <c r="N17" s="3">
        <f t="shared" si="4"/>
        <v>1215292.0527266727</v>
      </c>
      <c r="P17" s="74"/>
    </row>
    <row r="18" spans="1:16" x14ac:dyDescent="0.25">
      <c r="A18" s="9" t="str">
        <f t="shared" si="2"/>
        <v>General_Non-Tenant_2024_5</v>
      </c>
      <c r="B18" s="9" t="str">
        <f t="shared" si="3"/>
        <v>General_Non-Tenant_2024</v>
      </c>
      <c r="C18" t="s">
        <v>7</v>
      </c>
      <c r="D18" t="s">
        <v>5</v>
      </c>
      <c r="E18">
        <v>2024</v>
      </c>
      <c r="F18" s="75">
        <f>VLOOKUP(C18&amp;"_"&amp;D18&amp;"_"&amp;E18,'PIF Assumptions'!$A$4:$E$21,5,FALSE)</f>
        <v>-4.4384254301824896E-2</v>
      </c>
      <c r="G18">
        <v>5</v>
      </c>
      <c r="H18" s="73" t="str">
        <f>_xlfn.IFNA(VLOOKUP(A18,'Fire UW Data'!$B$2:$P$73,9,FALSE),"")</f>
        <v/>
      </c>
      <c r="I18" t="str">
        <f t="shared" si="0"/>
        <v>N</v>
      </c>
      <c r="J18" s="73" t="str">
        <f>IF('Projected PIF'!E18=2023,VLOOKUP(C18&amp;"_"&amp;D18&amp;"_"&amp;E18&amp;"_"&amp;$G$13,'Fire UW Data'!$B$2:$P$73,9,FALSE),"")</f>
        <v/>
      </c>
      <c r="K18" s="73" t="str">
        <f>IF('Projected PIF'!E18=2023,VLOOKUP(C18&amp;"_"&amp;D18&amp;"_"&amp;E18&amp;"_"&amp;$G$13,'Fire UW Data'!$B$2:$P$73,9,FALSE),"")</f>
        <v/>
      </c>
      <c r="L18">
        <f t="shared" si="5"/>
        <v>0.98150656070757292</v>
      </c>
      <c r="N18" s="3">
        <f t="shared" si="4"/>
        <v>1210729.565908341</v>
      </c>
      <c r="P18" s="74"/>
    </row>
    <row r="19" spans="1:16" x14ac:dyDescent="0.25">
      <c r="A19" s="9" t="str">
        <f t="shared" si="2"/>
        <v>General_Non-Tenant_2024_6</v>
      </c>
      <c r="B19" s="9" t="str">
        <f t="shared" si="3"/>
        <v>General_Non-Tenant_2024</v>
      </c>
      <c r="C19" t="s">
        <v>7</v>
      </c>
      <c r="D19" t="s">
        <v>5</v>
      </c>
      <c r="E19">
        <v>2024</v>
      </c>
      <c r="F19" s="75">
        <f>VLOOKUP(C19&amp;"_"&amp;D19&amp;"_"&amp;E19,'PIF Assumptions'!$A$4:$E$21,5,FALSE)</f>
        <v>-4.4384254301824896E-2</v>
      </c>
      <c r="G19">
        <v>6</v>
      </c>
      <c r="H19" s="73" t="str">
        <f>_xlfn.IFNA(VLOOKUP(A19,'Fire UW Data'!$B$2:$P$73,9,FALSE),"")</f>
        <v/>
      </c>
      <c r="I19" t="str">
        <f t="shared" si="0"/>
        <v>N</v>
      </c>
      <c r="J19" s="73" t="str">
        <f>IF('Projected PIF'!E19=2023,VLOOKUP(C19&amp;"_"&amp;D19&amp;"_"&amp;E19&amp;"_"&amp;$G$13,'Fire UW Data'!$B$2:$P$73,9,FALSE),"")</f>
        <v/>
      </c>
      <c r="K19" s="73" t="str">
        <f>IF('Projected PIF'!E19=2023,VLOOKUP(C19&amp;"_"&amp;D19&amp;"_"&amp;E19&amp;"_"&amp;$G$13,'Fire UW Data'!$B$2:$P$73,9,FALSE),"")</f>
        <v/>
      </c>
      <c r="L19">
        <f t="shared" si="5"/>
        <v>0.97780787284908754</v>
      </c>
      <c r="N19" s="3">
        <f t="shared" si="4"/>
        <v>1206167.0790900092</v>
      </c>
      <c r="P19" s="74"/>
    </row>
    <row r="20" spans="1:16" x14ac:dyDescent="0.25">
      <c r="A20" s="9" t="str">
        <f t="shared" si="2"/>
        <v>General_Non-Tenant_2024_7</v>
      </c>
      <c r="B20" s="9" t="str">
        <f t="shared" si="3"/>
        <v>General_Non-Tenant_2024</v>
      </c>
      <c r="C20" t="s">
        <v>7</v>
      </c>
      <c r="D20" t="s">
        <v>5</v>
      </c>
      <c r="E20">
        <v>2024</v>
      </c>
      <c r="F20" s="75">
        <f>VLOOKUP(C20&amp;"_"&amp;D20&amp;"_"&amp;E20,'PIF Assumptions'!$A$4:$E$21,5,FALSE)</f>
        <v>-4.4384254301824896E-2</v>
      </c>
      <c r="G20">
        <v>7</v>
      </c>
      <c r="H20" s="73" t="str">
        <f>_xlfn.IFNA(VLOOKUP(A20,'Fire UW Data'!$B$2:$P$73,9,FALSE),"")</f>
        <v/>
      </c>
      <c r="I20" t="str">
        <f t="shared" si="0"/>
        <v>N</v>
      </c>
      <c r="J20" s="73" t="str">
        <f>IF('Projected PIF'!E20=2023,VLOOKUP(C20&amp;"_"&amp;D20&amp;"_"&amp;E20&amp;"_"&amp;$G$13,'Fire UW Data'!$B$2:$P$73,9,FALSE),"")</f>
        <v/>
      </c>
      <c r="K20" s="73" t="str">
        <f>IF('Projected PIF'!E20=2023,VLOOKUP(C20&amp;"_"&amp;D20&amp;"_"&amp;E20&amp;"_"&amp;$G$13,'Fire UW Data'!$B$2:$P$73,9,FALSE),"")</f>
        <v/>
      </c>
      <c r="L20">
        <f t="shared" ref="L20:L51" si="6">(1+G20/12*F20)</f>
        <v>0.97410918499060217</v>
      </c>
      <c r="M20">
        <f>'PIF Assumptions'!$J$4/6*(G20-6)</f>
        <v>2500</v>
      </c>
      <c r="N20" s="3">
        <f t="shared" si="4"/>
        <v>1199104.5922716775</v>
      </c>
      <c r="P20" s="74"/>
    </row>
    <row r="21" spans="1:16" x14ac:dyDescent="0.25">
      <c r="A21" s="9" t="str">
        <f t="shared" si="2"/>
        <v>General_Non-Tenant_2024_8</v>
      </c>
      <c r="B21" s="9" t="str">
        <f t="shared" si="3"/>
        <v>General_Non-Tenant_2024</v>
      </c>
      <c r="C21" t="s">
        <v>7</v>
      </c>
      <c r="D21" t="s">
        <v>5</v>
      </c>
      <c r="E21">
        <v>2024</v>
      </c>
      <c r="F21" s="75">
        <f>VLOOKUP(C21&amp;"_"&amp;D21&amp;"_"&amp;E21,'PIF Assumptions'!$A$4:$E$21,5,FALSE)</f>
        <v>-4.4384254301824896E-2</v>
      </c>
      <c r="G21">
        <v>8</v>
      </c>
      <c r="H21" s="73" t="str">
        <f>_xlfn.IFNA(VLOOKUP(A21,'Fire UW Data'!$B$2:$P$73,9,FALSE),"")</f>
        <v/>
      </c>
      <c r="I21" t="str">
        <f t="shared" si="0"/>
        <v>N</v>
      </c>
      <c r="J21" s="73" t="str">
        <f>IF('Projected PIF'!E21=2023,VLOOKUP(C21&amp;"_"&amp;D21&amp;"_"&amp;E21&amp;"_"&amp;$G$13,'Fire UW Data'!$B$2:$P$73,9,FALSE),"")</f>
        <v/>
      </c>
      <c r="K21" s="73" t="str">
        <f>IF('Projected PIF'!E21=2023,VLOOKUP(C21&amp;"_"&amp;D21&amp;"_"&amp;E21&amp;"_"&amp;$G$13,'Fire UW Data'!$B$2:$P$73,9,FALSE),"")</f>
        <v/>
      </c>
      <c r="L21">
        <f t="shared" si="6"/>
        <v>0.97041049713211669</v>
      </c>
      <c r="M21">
        <f>'PIF Assumptions'!$J$4/6*(G21-6)</f>
        <v>5000</v>
      </c>
      <c r="N21" s="3">
        <f t="shared" si="4"/>
        <v>1192042.1054533455</v>
      </c>
      <c r="P21" s="74"/>
    </row>
    <row r="22" spans="1:16" x14ac:dyDescent="0.25">
      <c r="A22" s="9" t="str">
        <f t="shared" si="2"/>
        <v>General_Non-Tenant_2024_9</v>
      </c>
      <c r="B22" s="9" t="str">
        <f t="shared" si="3"/>
        <v>General_Non-Tenant_2024</v>
      </c>
      <c r="C22" t="s">
        <v>7</v>
      </c>
      <c r="D22" t="s">
        <v>5</v>
      </c>
      <c r="E22">
        <v>2024</v>
      </c>
      <c r="F22" s="75">
        <f>VLOOKUP(C22&amp;"_"&amp;D22&amp;"_"&amp;E22,'PIF Assumptions'!$A$4:$E$21,5,FALSE)</f>
        <v>-4.4384254301824896E-2</v>
      </c>
      <c r="G22">
        <v>9</v>
      </c>
      <c r="H22" s="73" t="str">
        <f>_xlfn.IFNA(VLOOKUP(A22,'Fire UW Data'!$B$2:$P$73,9,FALSE),"")</f>
        <v/>
      </c>
      <c r="I22" t="str">
        <f t="shared" si="0"/>
        <v>N</v>
      </c>
      <c r="J22" s="73" t="str">
        <f>IF('Projected PIF'!E22=2023,VLOOKUP(C22&amp;"_"&amp;D22&amp;"_"&amp;E22&amp;"_"&amp;$G$13,'Fire UW Data'!$B$2:$P$73,9,FALSE),"")</f>
        <v/>
      </c>
      <c r="K22" s="73" t="str">
        <f>IF('Projected PIF'!E22=2023,VLOOKUP(C22&amp;"_"&amp;D22&amp;"_"&amp;E22&amp;"_"&amp;$G$13,'Fire UW Data'!$B$2:$P$73,9,FALSE),"")</f>
        <v/>
      </c>
      <c r="L22">
        <f t="shared" si="6"/>
        <v>0.96671180927363132</v>
      </c>
      <c r="M22">
        <f>'PIF Assumptions'!$J$4/6*(G22-6)</f>
        <v>7500</v>
      </c>
      <c r="N22" s="3">
        <f t="shared" si="4"/>
        <v>1184979.6186350137</v>
      </c>
      <c r="P22" s="74"/>
    </row>
    <row r="23" spans="1:16" x14ac:dyDescent="0.25">
      <c r="A23" s="9" t="str">
        <f t="shared" si="2"/>
        <v>General_Non-Tenant_2024_10</v>
      </c>
      <c r="B23" s="9" t="str">
        <f t="shared" si="3"/>
        <v>General_Non-Tenant_2024</v>
      </c>
      <c r="C23" t="s">
        <v>7</v>
      </c>
      <c r="D23" t="s">
        <v>5</v>
      </c>
      <c r="E23">
        <v>2024</v>
      </c>
      <c r="F23" s="75">
        <f>VLOOKUP(C23&amp;"_"&amp;D23&amp;"_"&amp;E23,'PIF Assumptions'!$A$4:$E$21,5,FALSE)</f>
        <v>-4.4384254301824896E-2</v>
      </c>
      <c r="G23">
        <v>10</v>
      </c>
      <c r="H23" s="73" t="str">
        <f>_xlfn.IFNA(VLOOKUP(A23,'Fire UW Data'!$B$2:$P$73,9,FALSE),"")</f>
        <v/>
      </c>
      <c r="I23" t="str">
        <f t="shared" si="0"/>
        <v>N</v>
      </c>
      <c r="J23" s="73" t="str">
        <f>IF('Projected PIF'!E23=2023,VLOOKUP(C23&amp;"_"&amp;D23&amp;"_"&amp;E23&amp;"_"&amp;$G$13,'Fire UW Data'!$B$2:$P$73,9,FALSE),"")</f>
        <v/>
      </c>
      <c r="K23" s="73" t="str">
        <f>IF('Projected PIF'!E23=2023,VLOOKUP(C23&amp;"_"&amp;D23&amp;"_"&amp;E23&amp;"_"&amp;$G$13,'Fire UW Data'!$B$2:$P$73,9,FALSE),"")</f>
        <v/>
      </c>
      <c r="L23">
        <f t="shared" si="6"/>
        <v>0.96301312141514595</v>
      </c>
      <c r="M23">
        <f>'PIF Assumptions'!$J$4/6*(G23-6)</f>
        <v>10000</v>
      </c>
      <c r="N23" s="3">
        <f t="shared" si="4"/>
        <v>1177917.1318166819</v>
      </c>
      <c r="P23" s="74"/>
    </row>
    <row r="24" spans="1:16" x14ac:dyDescent="0.25">
      <c r="A24" s="9" t="str">
        <f t="shared" si="2"/>
        <v>General_Non-Tenant_2024_11</v>
      </c>
      <c r="B24" s="9" t="str">
        <f t="shared" si="3"/>
        <v>General_Non-Tenant_2024</v>
      </c>
      <c r="C24" t="s">
        <v>7</v>
      </c>
      <c r="D24" t="s">
        <v>5</v>
      </c>
      <c r="E24">
        <v>2024</v>
      </c>
      <c r="F24" s="75">
        <f>VLOOKUP(C24&amp;"_"&amp;D24&amp;"_"&amp;E24,'PIF Assumptions'!$A$4:$E$21,5,FALSE)</f>
        <v>-4.4384254301824896E-2</v>
      </c>
      <c r="G24">
        <v>11</v>
      </c>
      <c r="H24" s="73" t="str">
        <f>_xlfn.IFNA(VLOOKUP(A24,'Fire UW Data'!$B$2:$P$73,9,FALSE),"")</f>
        <v/>
      </c>
      <c r="I24" t="str">
        <f t="shared" si="0"/>
        <v>N</v>
      </c>
      <c r="J24" s="73" t="str">
        <f>IF('Projected PIF'!E24=2023,VLOOKUP(C24&amp;"_"&amp;D24&amp;"_"&amp;E24&amp;"_"&amp;$G$13,'Fire UW Data'!$B$2:$P$73,9,FALSE),"")</f>
        <v/>
      </c>
      <c r="K24" s="73" t="str">
        <f>IF('Projected PIF'!E24=2023,VLOOKUP(C24&amp;"_"&amp;D24&amp;"_"&amp;E24&amp;"_"&amp;$G$13,'Fire UW Data'!$B$2:$P$73,9,FALSE),"")</f>
        <v/>
      </c>
      <c r="L24">
        <f t="shared" si="6"/>
        <v>0.95931443355666046</v>
      </c>
      <c r="M24">
        <f>'PIF Assumptions'!$J$4/6*(G24-6)</f>
        <v>12500</v>
      </c>
      <c r="N24" s="3">
        <f t="shared" si="4"/>
        <v>1170854.6449983499</v>
      </c>
      <c r="P24" s="74"/>
    </row>
    <row r="25" spans="1:16" x14ac:dyDescent="0.25">
      <c r="A25" s="9" t="str">
        <f t="shared" si="2"/>
        <v>General_Non-Tenant_2024_12</v>
      </c>
      <c r="B25" s="9" t="str">
        <f t="shared" si="3"/>
        <v>General_Non-Tenant_2024</v>
      </c>
      <c r="C25" t="s">
        <v>7</v>
      </c>
      <c r="D25" t="s">
        <v>5</v>
      </c>
      <c r="E25">
        <v>2024</v>
      </c>
      <c r="F25" s="75">
        <f>VLOOKUP(C25&amp;"_"&amp;D25&amp;"_"&amp;E25,'PIF Assumptions'!$A$4:$E$21,5,FALSE)</f>
        <v>-4.4384254301824896E-2</v>
      </c>
      <c r="G25">
        <v>12</v>
      </c>
      <c r="H25" s="73" t="str">
        <f>_xlfn.IFNA(VLOOKUP(A25,'Fire UW Data'!$B$2:$P$73,9,FALSE),"")</f>
        <v/>
      </c>
      <c r="I25" t="str">
        <f t="shared" si="0"/>
        <v>N</v>
      </c>
      <c r="J25" s="73" t="str">
        <f>IF('Projected PIF'!E25=2023,VLOOKUP(C25&amp;"_"&amp;D25&amp;"_"&amp;E25&amp;"_"&amp;$G$13,'Fire UW Data'!$B$2:$P$73,9,FALSE),"")</f>
        <v/>
      </c>
      <c r="K25" s="73" t="str">
        <f>IF('Projected PIF'!E25=2023,VLOOKUP(C25&amp;"_"&amp;D25&amp;"_"&amp;E25&amp;"_"&amp;$G$13,'Fire UW Data'!$B$2:$P$73,9,FALSE),"")</f>
        <v/>
      </c>
      <c r="L25">
        <f t="shared" si="6"/>
        <v>0.95561574569817509</v>
      </c>
      <c r="M25">
        <f>'PIF Assumptions'!$J$4/6*(G25-6)</f>
        <v>15000</v>
      </c>
      <c r="N25" s="3">
        <f t="shared" si="4"/>
        <v>1163792.1581800182</v>
      </c>
      <c r="P25" s="74"/>
    </row>
    <row r="26" spans="1:16" x14ac:dyDescent="0.25">
      <c r="A26" s="9" t="str">
        <f t="shared" si="2"/>
        <v>General_Non-Tenant_2025_1</v>
      </c>
      <c r="B26" s="9" t="str">
        <f t="shared" si="3"/>
        <v>General_Non-Tenant_2025</v>
      </c>
      <c r="C26" t="s">
        <v>7</v>
      </c>
      <c r="D26" t="s">
        <v>5</v>
      </c>
      <c r="E26">
        <v>2025</v>
      </c>
      <c r="F26" s="75">
        <f>VLOOKUP(C26&amp;"_"&amp;D26&amp;"_"&amp;E26,'PIF Assumptions'!$A$4:$E$21,5,FALSE)</f>
        <v>-4.4384254301824896E-2</v>
      </c>
      <c r="G26">
        <v>1</v>
      </c>
      <c r="H26" s="73" t="str">
        <f>_xlfn.IFNA(VLOOKUP(A26,'Fire UW Data'!$B$2:$P$73,9,FALSE),"")</f>
        <v/>
      </c>
      <c r="I26" t="str">
        <f t="shared" si="0"/>
        <v>N</v>
      </c>
      <c r="J26" s="73" t="str">
        <f>IF('Projected PIF'!E26=2023,VLOOKUP(C26&amp;"_"&amp;D26&amp;"_"&amp;E26&amp;"_"&amp;$G$13,'Fire UW Data'!$B$2:$P$73,9,FALSE),"")</f>
        <v/>
      </c>
      <c r="K26" s="73" t="str">
        <f>IF('Projected PIF'!E26=2023,VLOOKUP(C26&amp;"_"&amp;D26&amp;"_"&amp;E26&amp;"_"&amp;$G$13,'Fire UW Data'!$B$2:$P$73,9,FALSE),"")</f>
        <v/>
      </c>
      <c r="L26">
        <f t="shared" si="6"/>
        <v>0.99630131214151463</v>
      </c>
      <c r="M26">
        <f>G26*('PIF Assumptions'!$K$4)/6</f>
        <v>2500</v>
      </c>
      <c r="N26" s="3">
        <f t="shared" si="4"/>
        <v>1156987.6542547573</v>
      </c>
    </row>
    <row r="27" spans="1:16" x14ac:dyDescent="0.25">
      <c r="A27" s="9" t="str">
        <f t="shared" si="2"/>
        <v>General_Non-Tenant_2025_2</v>
      </c>
      <c r="B27" s="9" t="str">
        <f t="shared" si="3"/>
        <v>General_Non-Tenant_2025</v>
      </c>
      <c r="C27" t="s">
        <v>7</v>
      </c>
      <c r="D27" t="s">
        <v>5</v>
      </c>
      <c r="E27">
        <v>2025</v>
      </c>
      <c r="F27" s="75">
        <f>VLOOKUP(C27&amp;"_"&amp;D27&amp;"_"&amp;E27,'PIF Assumptions'!$A$4:$E$21,5,FALSE)</f>
        <v>-4.4384254301824896E-2</v>
      </c>
      <c r="G27">
        <v>2</v>
      </c>
      <c r="H27" s="73" t="str">
        <f>_xlfn.IFNA(VLOOKUP(A27,'Fire UW Data'!$B$2:$P$73,9,FALSE),"")</f>
        <v/>
      </c>
      <c r="I27" t="str">
        <f t="shared" si="0"/>
        <v>N</v>
      </c>
      <c r="J27" s="73" t="str">
        <f>IF('Projected PIF'!E27=2023,VLOOKUP(C27&amp;"_"&amp;D27&amp;"_"&amp;E27&amp;"_"&amp;$G$13,'Fire UW Data'!$B$2:$P$73,9,FALSE),"")</f>
        <v/>
      </c>
      <c r="K27" s="73" t="str">
        <f>IF('Projected PIF'!E27=2023,VLOOKUP(C27&amp;"_"&amp;D27&amp;"_"&amp;E27&amp;"_"&amp;$G$13,'Fire UW Data'!$B$2:$P$73,9,FALSE),"")</f>
        <v/>
      </c>
      <c r="L27">
        <f t="shared" si="6"/>
        <v>0.99260262428302914</v>
      </c>
      <c r="M27">
        <f>G27*('PIF Assumptions'!$K$4)/6</f>
        <v>5000</v>
      </c>
      <c r="N27" s="3">
        <f t="shared" si="4"/>
        <v>1150183.1503294962</v>
      </c>
    </row>
    <row r="28" spans="1:16" x14ac:dyDescent="0.25">
      <c r="A28" s="9" t="str">
        <f t="shared" si="2"/>
        <v>General_Non-Tenant_2025_3</v>
      </c>
      <c r="B28" s="9" t="str">
        <f t="shared" si="3"/>
        <v>General_Non-Tenant_2025</v>
      </c>
      <c r="C28" t="s">
        <v>7</v>
      </c>
      <c r="D28" t="s">
        <v>5</v>
      </c>
      <c r="E28">
        <v>2025</v>
      </c>
      <c r="F28" s="75">
        <f>VLOOKUP(C28&amp;"_"&amp;D28&amp;"_"&amp;E28,'PIF Assumptions'!$A$4:$E$21,5,FALSE)</f>
        <v>-4.4384254301824896E-2</v>
      </c>
      <c r="G28">
        <v>3</v>
      </c>
      <c r="H28" s="73" t="str">
        <f>_xlfn.IFNA(VLOOKUP(A28,'Fire UW Data'!$B$2:$P$73,9,FALSE),"")</f>
        <v/>
      </c>
      <c r="I28" t="str">
        <f t="shared" si="0"/>
        <v>N</v>
      </c>
      <c r="J28" s="73" t="str">
        <f>IF('Projected PIF'!E28=2023,VLOOKUP(C28&amp;"_"&amp;D28&amp;"_"&amp;E28&amp;"_"&amp;$G$13,'Fire UW Data'!$B$2:$P$73,9,FALSE),"")</f>
        <v/>
      </c>
      <c r="K28" s="73" t="str">
        <f>IF('Projected PIF'!E28=2023,VLOOKUP(C28&amp;"_"&amp;D28&amp;"_"&amp;E28&amp;"_"&amp;$G$13,'Fire UW Data'!$B$2:$P$73,9,FALSE),"")</f>
        <v/>
      </c>
      <c r="L28">
        <f t="shared" si="6"/>
        <v>0.98890393642454377</v>
      </c>
      <c r="M28">
        <f>G28*('PIF Assumptions'!$K$4)/6</f>
        <v>7500</v>
      </c>
      <c r="N28" s="3">
        <f t="shared" si="4"/>
        <v>1143378.6464042354</v>
      </c>
    </row>
    <row r="29" spans="1:16" x14ac:dyDescent="0.25">
      <c r="A29" s="9" t="str">
        <f t="shared" si="2"/>
        <v>General_Non-Tenant_2025_4</v>
      </c>
      <c r="B29" s="9" t="str">
        <f t="shared" si="3"/>
        <v>General_Non-Tenant_2025</v>
      </c>
      <c r="C29" t="s">
        <v>7</v>
      </c>
      <c r="D29" t="s">
        <v>5</v>
      </c>
      <c r="E29">
        <v>2025</v>
      </c>
      <c r="F29" s="75">
        <f>VLOOKUP(C29&amp;"_"&amp;D29&amp;"_"&amp;E29,'PIF Assumptions'!$A$4:$E$21,5,FALSE)</f>
        <v>-4.4384254301824896E-2</v>
      </c>
      <c r="G29">
        <v>4</v>
      </c>
      <c r="H29" s="73" t="str">
        <f>_xlfn.IFNA(VLOOKUP(A29,'Fire UW Data'!$B$2:$P$73,9,FALSE),"")</f>
        <v/>
      </c>
      <c r="I29" t="str">
        <f t="shared" si="0"/>
        <v>N</v>
      </c>
      <c r="J29" s="73" t="str">
        <f>IF('Projected PIF'!E29=2023,VLOOKUP(C29&amp;"_"&amp;D29&amp;"_"&amp;E29&amp;"_"&amp;$G$13,'Fire UW Data'!$B$2:$P$73,9,FALSE),"")</f>
        <v/>
      </c>
      <c r="K29" s="73" t="str">
        <f>IF('Projected PIF'!E29=2023,VLOOKUP(C29&amp;"_"&amp;D29&amp;"_"&amp;E29&amp;"_"&amp;$G$13,'Fire UW Data'!$B$2:$P$73,9,FALSE),"")</f>
        <v/>
      </c>
      <c r="L29">
        <f t="shared" si="6"/>
        <v>0.9852052485660584</v>
      </c>
      <c r="M29">
        <f>G29*('PIF Assumptions'!$K$4)/6</f>
        <v>10000</v>
      </c>
      <c r="N29" s="3">
        <f t="shared" si="4"/>
        <v>1136574.1424789743</v>
      </c>
    </row>
    <row r="30" spans="1:16" x14ac:dyDescent="0.25">
      <c r="A30" s="9" t="str">
        <f t="shared" si="2"/>
        <v>General_Non-Tenant_2025_5</v>
      </c>
      <c r="B30" s="9" t="str">
        <f t="shared" si="3"/>
        <v>General_Non-Tenant_2025</v>
      </c>
      <c r="C30" t="s">
        <v>7</v>
      </c>
      <c r="D30" t="s">
        <v>5</v>
      </c>
      <c r="E30">
        <v>2025</v>
      </c>
      <c r="F30" s="75">
        <f>VLOOKUP(C30&amp;"_"&amp;D30&amp;"_"&amp;E30,'PIF Assumptions'!$A$4:$E$21,5,FALSE)</f>
        <v>-4.4384254301824896E-2</v>
      </c>
      <c r="G30">
        <v>5</v>
      </c>
      <c r="H30" s="73" t="str">
        <f>_xlfn.IFNA(VLOOKUP(A30,'Fire UW Data'!$B$2:$P$73,9,FALSE),"")</f>
        <v/>
      </c>
      <c r="I30" t="str">
        <f t="shared" si="0"/>
        <v>N</v>
      </c>
      <c r="J30" s="73" t="str">
        <f>IF('Projected PIF'!E30=2023,VLOOKUP(C30&amp;"_"&amp;D30&amp;"_"&amp;E30&amp;"_"&amp;$G$13,'Fire UW Data'!$B$2:$P$73,9,FALSE),"")</f>
        <v/>
      </c>
      <c r="K30" s="73" t="str">
        <f>IF('Projected PIF'!E30=2023,VLOOKUP(C30&amp;"_"&amp;D30&amp;"_"&amp;E30&amp;"_"&amp;$G$13,'Fire UW Data'!$B$2:$P$73,9,FALSE),"")</f>
        <v/>
      </c>
      <c r="L30">
        <f t="shared" si="6"/>
        <v>0.98150656070757292</v>
      </c>
      <c r="M30">
        <f>G30*('PIF Assumptions'!$K$4)/6</f>
        <v>12500</v>
      </c>
      <c r="N30" s="3">
        <f t="shared" si="4"/>
        <v>1129769.6385537132</v>
      </c>
    </row>
    <row r="31" spans="1:16" x14ac:dyDescent="0.25">
      <c r="A31" s="9" t="str">
        <f t="shared" si="2"/>
        <v>General_Non-Tenant_2025_6</v>
      </c>
      <c r="B31" s="9" t="str">
        <f t="shared" si="3"/>
        <v>General_Non-Tenant_2025</v>
      </c>
      <c r="C31" t="s">
        <v>7</v>
      </c>
      <c r="D31" t="s">
        <v>5</v>
      </c>
      <c r="E31">
        <v>2025</v>
      </c>
      <c r="F31" s="75">
        <f>VLOOKUP(C31&amp;"_"&amp;D31&amp;"_"&amp;E31,'PIF Assumptions'!$A$4:$E$21,5,FALSE)</f>
        <v>-4.4384254301824896E-2</v>
      </c>
      <c r="G31">
        <v>6</v>
      </c>
      <c r="H31" s="73" t="str">
        <f>_xlfn.IFNA(VLOOKUP(A31,'Fire UW Data'!$B$2:$P$73,9,FALSE),"")</f>
        <v/>
      </c>
      <c r="I31" t="str">
        <f t="shared" si="0"/>
        <v>N</v>
      </c>
      <c r="J31" s="73" t="str">
        <f>IF('Projected PIF'!E31=2023,VLOOKUP(C31&amp;"_"&amp;D31&amp;"_"&amp;E31&amp;"_"&amp;$G$13,'Fire UW Data'!$B$2:$P$73,9,FALSE),"")</f>
        <v/>
      </c>
      <c r="K31" s="73" t="str">
        <f>IF('Projected PIF'!E31=2023,VLOOKUP(C31&amp;"_"&amp;D31&amp;"_"&amp;E31&amp;"_"&amp;$G$13,'Fire UW Data'!$B$2:$P$73,9,FALSE),"")</f>
        <v/>
      </c>
      <c r="L31">
        <f t="shared" si="6"/>
        <v>0.97780787284908754</v>
      </c>
      <c r="M31">
        <f>G31*('PIF Assumptions'!$K$4)/6</f>
        <v>15000</v>
      </c>
      <c r="N31" s="3">
        <f t="shared" si="4"/>
        <v>1122965.1346284524</v>
      </c>
    </row>
    <row r="32" spans="1:16" x14ac:dyDescent="0.25">
      <c r="A32" s="9" t="str">
        <f t="shared" si="2"/>
        <v>General_Non-Tenant_2025_7</v>
      </c>
      <c r="B32" s="9" t="str">
        <f t="shared" si="3"/>
        <v>General_Non-Tenant_2025</v>
      </c>
      <c r="C32" t="s">
        <v>7</v>
      </c>
      <c r="D32" t="s">
        <v>5</v>
      </c>
      <c r="E32">
        <v>2025</v>
      </c>
      <c r="F32" s="75">
        <f>VLOOKUP(C32&amp;"_"&amp;D32&amp;"_"&amp;E32,'PIF Assumptions'!$A$4:$E$21,5,FALSE)</f>
        <v>-4.4384254301824896E-2</v>
      </c>
      <c r="G32">
        <v>7</v>
      </c>
      <c r="H32" s="73" t="str">
        <f>_xlfn.IFNA(VLOOKUP(A32,'Fire UW Data'!$B$2:$P$73,9,FALSE),"")</f>
        <v/>
      </c>
      <c r="I32" t="str">
        <f t="shared" si="0"/>
        <v>N</v>
      </c>
      <c r="J32" s="73" t="str">
        <f>IF('Projected PIF'!E32=2023,VLOOKUP(C32&amp;"_"&amp;D32&amp;"_"&amp;E32&amp;"_"&amp;$G$13,'Fire UW Data'!$B$2:$P$73,9,FALSE),"")</f>
        <v/>
      </c>
      <c r="K32" s="73" t="str">
        <f>IF('Projected PIF'!E32=2023,VLOOKUP(C32&amp;"_"&amp;D32&amp;"_"&amp;E32&amp;"_"&amp;$G$13,'Fire UW Data'!$B$2:$P$73,9,FALSE),"")</f>
        <v/>
      </c>
      <c r="L32">
        <f t="shared" si="6"/>
        <v>0.97410918499060217</v>
      </c>
      <c r="M32">
        <f>$M$31</f>
        <v>15000</v>
      </c>
      <c r="N32" s="3">
        <f t="shared" si="4"/>
        <v>1118660.6307031915</v>
      </c>
    </row>
    <row r="33" spans="1:14" x14ac:dyDescent="0.25">
      <c r="A33" s="9" t="str">
        <f t="shared" si="2"/>
        <v>General_Non-Tenant_2025_8</v>
      </c>
      <c r="B33" s="9" t="str">
        <f t="shared" si="3"/>
        <v>General_Non-Tenant_2025</v>
      </c>
      <c r="C33" t="s">
        <v>7</v>
      </c>
      <c r="D33" t="s">
        <v>5</v>
      </c>
      <c r="E33">
        <v>2025</v>
      </c>
      <c r="F33" s="75">
        <f>VLOOKUP(C33&amp;"_"&amp;D33&amp;"_"&amp;E33,'PIF Assumptions'!$A$4:$E$21,5,FALSE)</f>
        <v>-4.4384254301824896E-2</v>
      </c>
      <c r="G33">
        <v>8</v>
      </c>
      <c r="H33" s="73" t="str">
        <f>_xlfn.IFNA(VLOOKUP(A33,'Fire UW Data'!$B$2:$P$73,9,FALSE),"")</f>
        <v/>
      </c>
      <c r="I33" t="str">
        <f t="shared" si="0"/>
        <v>N</v>
      </c>
      <c r="J33" s="73" t="str">
        <f>IF('Projected PIF'!E33=2023,VLOOKUP(C33&amp;"_"&amp;D33&amp;"_"&amp;E33&amp;"_"&amp;$G$13,'Fire UW Data'!$B$2:$P$73,9,FALSE),"")</f>
        <v/>
      </c>
      <c r="K33" s="73" t="str">
        <f>IF('Projected PIF'!E33=2023,VLOOKUP(C33&amp;"_"&amp;D33&amp;"_"&amp;E33&amp;"_"&amp;$G$13,'Fire UW Data'!$B$2:$P$73,9,FALSE),"")</f>
        <v/>
      </c>
      <c r="L33">
        <f t="shared" si="6"/>
        <v>0.97041049713211669</v>
      </c>
      <c r="M33">
        <f t="shared" ref="M33:M37" si="7">$M$31</f>
        <v>15000</v>
      </c>
      <c r="N33" s="3">
        <f t="shared" si="4"/>
        <v>1114356.1267779304</v>
      </c>
    </row>
    <row r="34" spans="1:14" x14ac:dyDescent="0.25">
      <c r="A34" s="9" t="str">
        <f t="shared" si="2"/>
        <v>General_Non-Tenant_2025_9</v>
      </c>
      <c r="B34" s="9" t="str">
        <f t="shared" si="3"/>
        <v>General_Non-Tenant_2025</v>
      </c>
      <c r="C34" t="s">
        <v>7</v>
      </c>
      <c r="D34" t="s">
        <v>5</v>
      </c>
      <c r="E34">
        <v>2025</v>
      </c>
      <c r="F34" s="75">
        <f>VLOOKUP(C34&amp;"_"&amp;D34&amp;"_"&amp;E34,'PIF Assumptions'!$A$4:$E$21,5,FALSE)</f>
        <v>-4.4384254301824896E-2</v>
      </c>
      <c r="G34">
        <v>9</v>
      </c>
      <c r="H34" s="73" t="str">
        <f>_xlfn.IFNA(VLOOKUP(A34,'Fire UW Data'!$B$2:$P$73,9,FALSE),"")</f>
        <v/>
      </c>
      <c r="I34" t="str">
        <f t="shared" si="0"/>
        <v>N</v>
      </c>
      <c r="J34" s="73" t="str">
        <f>IF('Projected PIF'!E34=2023,VLOOKUP(C34&amp;"_"&amp;D34&amp;"_"&amp;E34&amp;"_"&amp;$G$13,'Fire UW Data'!$B$2:$P$73,9,FALSE),"")</f>
        <v/>
      </c>
      <c r="K34" s="73" t="str">
        <f>IF('Projected PIF'!E34=2023,VLOOKUP(C34&amp;"_"&amp;D34&amp;"_"&amp;E34&amp;"_"&amp;$G$13,'Fire UW Data'!$B$2:$P$73,9,FALSE),"")</f>
        <v/>
      </c>
      <c r="L34">
        <f t="shared" si="6"/>
        <v>0.96671180927363132</v>
      </c>
      <c r="M34">
        <f t="shared" si="7"/>
        <v>15000</v>
      </c>
      <c r="N34" s="3">
        <f t="shared" si="4"/>
        <v>1110051.6228526696</v>
      </c>
    </row>
    <row r="35" spans="1:14" x14ac:dyDescent="0.25">
      <c r="A35" s="9" t="str">
        <f t="shared" si="2"/>
        <v>General_Non-Tenant_2025_10</v>
      </c>
      <c r="B35" s="9" t="str">
        <f t="shared" si="3"/>
        <v>General_Non-Tenant_2025</v>
      </c>
      <c r="C35" t="s">
        <v>7</v>
      </c>
      <c r="D35" t="s">
        <v>5</v>
      </c>
      <c r="E35">
        <v>2025</v>
      </c>
      <c r="F35" s="75">
        <f>VLOOKUP(C35&amp;"_"&amp;D35&amp;"_"&amp;E35,'PIF Assumptions'!$A$4:$E$21,5,FALSE)</f>
        <v>-4.4384254301824896E-2</v>
      </c>
      <c r="G35">
        <v>10</v>
      </c>
      <c r="H35" s="73" t="str">
        <f>_xlfn.IFNA(VLOOKUP(A35,'Fire UW Data'!$B$2:$P$73,9,FALSE),"")</f>
        <v/>
      </c>
      <c r="I35" t="str">
        <f t="shared" si="0"/>
        <v>N</v>
      </c>
      <c r="J35" s="73" t="str">
        <f>IF('Projected PIF'!E35=2023,VLOOKUP(C35&amp;"_"&amp;D35&amp;"_"&amp;E35&amp;"_"&amp;$G$13,'Fire UW Data'!$B$2:$P$73,9,FALSE),"")</f>
        <v/>
      </c>
      <c r="K35" s="73" t="str">
        <f>IF('Projected PIF'!E35=2023,VLOOKUP(C35&amp;"_"&amp;D35&amp;"_"&amp;E35&amp;"_"&amp;$G$13,'Fire UW Data'!$B$2:$P$73,9,FALSE),"")</f>
        <v/>
      </c>
      <c r="L35">
        <f t="shared" si="6"/>
        <v>0.96301312141514595</v>
      </c>
      <c r="M35">
        <f t="shared" si="7"/>
        <v>15000</v>
      </c>
      <c r="N35" s="3">
        <f t="shared" si="4"/>
        <v>1105747.1189274085</v>
      </c>
    </row>
    <row r="36" spans="1:14" x14ac:dyDescent="0.25">
      <c r="A36" s="9" t="str">
        <f t="shared" si="2"/>
        <v>General_Non-Tenant_2025_11</v>
      </c>
      <c r="B36" s="9" t="str">
        <f t="shared" si="3"/>
        <v>General_Non-Tenant_2025</v>
      </c>
      <c r="C36" t="s">
        <v>7</v>
      </c>
      <c r="D36" t="s">
        <v>5</v>
      </c>
      <c r="E36">
        <v>2025</v>
      </c>
      <c r="F36" s="75">
        <f>VLOOKUP(C36&amp;"_"&amp;D36&amp;"_"&amp;E36,'PIF Assumptions'!$A$4:$E$21,5,FALSE)</f>
        <v>-4.4384254301824896E-2</v>
      </c>
      <c r="G36">
        <v>11</v>
      </c>
      <c r="H36" s="73" t="str">
        <f>_xlfn.IFNA(VLOOKUP(A36,'Fire UW Data'!$B$2:$P$73,9,FALSE),"")</f>
        <v/>
      </c>
      <c r="I36" t="str">
        <f t="shared" si="0"/>
        <v>N</v>
      </c>
      <c r="J36" s="73" t="str">
        <f>IF('Projected PIF'!E36=2023,VLOOKUP(C36&amp;"_"&amp;D36&amp;"_"&amp;E36&amp;"_"&amp;$G$13,'Fire UW Data'!$B$2:$P$73,9,FALSE),"")</f>
        <v/>
      </c>
      <c r="K36" s="73" t="str">
        <f>IF('Projected PIF'!E36=2023,VLOOKUP(C36&amp;"_"&amp;D36&amp;"_"&amp;E36&amp;"_"&amp;$G$13,'Fire UW Data'!$B$2:$P$73,9,FALSE),"")</f>
        <v/>
      </c>
      <c r="L36">
        <f t="shared" si="6"/>
        <v>0.95931443355666046</v>
      </c>
      <c r="M36">
        <f t="shared" si="7"/>
        <v>15000</v>
      </c>
      <c r="N36" s="3">
        <f t="shared" si="4"/>
        <v>1101442.6150021476</v>
      </c>
    </row>
    <row r="37" spans="1:14" x14ac:dyDescent="0.25">
      <c r="A37" s="9" t="str">
        <f t="shared" si="2"/>
        <v>General_Non-Tenant_2025_12</v>
      </c>
      <c r="B37" s="9" t="str">
        <f t="shared" si="3"/>
        <v>General_Non-Tenant_2025</v>
      </c>
      <c r="C37" t="s">
        <v>7</v>
      </c>
      <c r="D37" t="s">
        <v>5</v>
      </c>
      <c r="E37">
        <v>2025</v>
      </c>
      <c r="F37" s="75">
        <f>VLOOKUP(C37&amp;"_"&amp;D37&amp;"_"&amp;E37,'PIF Assumptions'!$A$4:$E$21,5,FALSE)</f>
        <v>-4.4384254301824896E-2</v>
      </c>
      <c r="G37">
        <v>12</v>
      </c>
      <c r="H37" s="73" t="str">
        <f>_xlfn.IFNA(VLOOKUP(A37,'Fire UW Data'!$B$2:$P$73,9,FALSE),"")</f>
        <v/>
      </c>
      <c r="I37" t="str">
        <f t="shared" si="0"/>
        <v>N</v>
      </c>
      <c r="J37" s="73" t="str">
        <f>IF('Projected PIF'!E37=2023,VLOOKUP(C37&amp;"_"&amp;D37&amp;"_"&amp;E37&amp;"_"&amp;$G$13,'Fire UW Data'!$B$2:$P$73,9,FALSE),"")</f>
        <v/>
      </c>
      <c r="K37" s="73" t="str">
        <f>IF('Projected PIF'!E37=2023,VLOOKUP(C37&amp;"_"&amp;D37&amp;"_"&amp;E37&amp;"_"&amp;$G$13,'Fire UW Data'!$B$2:$P$73,9,FALSE),"")</f>
        <v/>
      </c>
      <c r="L37">
        <f t="shared" si="6"/>
        <v>0.95561574569817509</v>
      </c>
      <c r="M37">
        <f t="shared" si="7"/>
        <v>15000</v>
      </c>
      <c r="N37" s="3">
        <f t="shared" si="4"/>
        <v>1097138.1110768865</v>
      </c>
    </row>
    <row r="38" spans="1:14" x14ac:dyDescent="0.25">
      <c r="A38" s="9" t="str">
        <f t="shared" si="2"/>
        <v>General_Non-Tenant_2026_1</v>
      </c>
      <c r="B38" s="9" t="str">
        <f t="shared" si="3"/>
        <v>General_Non-Tenant_2026</v>
      </c>
      <c r="C38" t="s">
        <v>7</v>
      </c>
      <c r="D38" t="s">
        <v>5</v>
      </c>
      <c r="E38">
        <v>2026</v>
      </c>
      <c r="F38" s="75">
        <f>VLOOKUP(C38&amp;"_"&amp;D38&amp;"_"&amp;E38,'PIF Assumptions'!$A$4:$E$21,5,FALSE)</f>
        <v>-4.4384254301824896E-2</v>
      </c>
      <c r="G38">
        <v>1</v>
      </c>
      <c r="H38" s="73" t="str">
        <f>_xlfn.IFNA(VLOOKUP(A38,'Fire UW Data'!$B$2:$P$73,9,FALSE),"")</f>
        <v/>
      </c>
      <c r="I38" t="str">
        <f t="shared" si="0"/>
        <v>N</v>
      </c>
      <c r="J38" s="73" t="str">
        <f>IF('Projected PIF'!E38=2023,VLOOKUP(C38&amp;"_"&amp;D38&amp;"_"&amp;E38&amp;"_"&amp;$G$13,'Fire UW Data'!$B$2:$P$73,9,FALSE),"")</f>
        <v/>
      </c>
      <c r="K38" s="73" t="str">
        <f>IF('Projected PIF'!E38=2023,VLOOKUP(C38&amp;"_"&amp;D38&amp;"_"&amp;E38&amp;"_"&amp;$G$13,'Fire UW Data'!$B$2:$P$73,9,FALSE),"")</f>
        <v/>
      </c>
      <c r="L38">
        <f t="shared" si="6"/>
        <v>0.99630131214151463</v>
      </c>
      <c r="N38" s="3">
        <f t="shared" si="4"/>
        <v>1093080.1396663648</v>
      </c>
    </row>
    <row r="39" spans="1:14" x14ac:dyDescent="0.25">
      <c r="A39" s="9" t="str">
        <f t="shared" si="2"/>
        <v>General_Non-Tenant_2026_2</v>
      </c>
      <c r="B39" s="9" t="str">
        <f t="shared" si="3"/>
        <v>General_Non-Tenant_2026</v>
      </c>
      <c r="C39" t="s">
        <v>7</v>
      </c>
      <c r="D39" t="s">
        <v>5</v>
      </c>
      <c r="E39">
        <v>2026</v>
      </c>
      <c r="F39" s="75">
        <f>VLOOKUP(C39&amp;"_"&amp;D39&amp;"_"&amp;E39,'PIF Assumptions'!$A$4:$E$21,5,FALSE)</f>
        <v>-4.4384254301824896E-2</v>
      </c>
      <c r="G39">
        <v>2</v>
      </c>
      <c r="H39" s="73" t="str">
        <f>_xlfn.IFNA(VLOOKUP(A39,'Fire UW Data'!$B$2:$P$73,9,FALSE),"")</f>
        <v/>
      </c>
      <c r="I39" t="str">
        <f t="shared" si="0"/>
        <v>N</v>
      </c>
      <c r="J39" s="73" t="str">
        <f>IF('Projected PIF'!E39=2023,VLOOKUP(C39&amp;"_"&amp;D39&amp;"_"&amp;E39&amp;"_"&amp;$G$13,'Fire UW Data'!$B$2:$P$73,9,FALSE),"")</f>
        <v/>
      </c>
      <c r="K39" s="73" t="str">
        <f>IF('Projected PIF'!E39=2023,VLOOKUP(C39&amp;"_"&amp;D39&amp;"_"&amp;E39&amp;"_"&amp;$G$13,'Fire UW Data'!$B$2:$P$73,9,FALSE),"")</f>
        <v/>
      </c>
      <c r="L39">
        <f t="shared" si="6"/>
        <v>0.99260262428302914</v>
      </c>
      <c r="N39" s="3">
        <f t="shared" si="4"/>
        <v>1089022.168255843</v>
      </c>
    </row>
    <row r="40" spans="1:14" x14ac:dyDescent="0.25">
      <c r="A40" s="9" t="str">
        <f t="shared" si="2"/>
        <v>General_Non-Tenant_2026_3</v>
      </c>
      <c r="B40" s="9" t="str">
        <f t="shared" si="3"/>
        <v>General_Non-Tenant_2026</v>
      </c>
      <c r="C40" t="s">
        <v>7</v>
      </c>
      <c r="D40" t="s">
        <v>5</v>
      </c>
      <c r="E40">
        <v>2026</v>
      </c>
      <c r="F40" s="75">
        <f>VLOOKUP(C40&amp;"_"&amp;D40&amp;"_"&amp;E40,'PIF Assumptions'!$A$4:$E$21,5,FALSE)</f>
        <v>-4.4384254301824896E-2</v>
      </c>
      <c r="G40">
        <v>3</v>
      </c>
      <c r="H40" s="73" t="str">
        <f>_xlfn.IFNA(VLOOKUP(A40,'Fire UW Data'!$B$2:$P$73,9,FALSE),"")</f>
        <v/>
      </c>
      <c r="I40" t="str">
        <f t="shared" si="0"/>
        <v>N</v>
      </c>
      <c r="J40" s="73" t="str">
        <f>IF('Projected PIF'!E40=2023,VLOOKUP(C40&amp;"_"&amp;D40&amp;"_"&amp;E40&amp;"_"&amp;$G$13,'Fire UW Data'!$B$2:$P$73,9,FALSE),"")</f>
        <v/>
      </c>
      <c r="K40" s="73" t="str">
        <f>IF('Projected PIF'!E40=2023,VLOOKUP(C40&amp;"_"&amp;D40&amp;"_"&amp;E40&amp;"_"&amp;$G$13,'Fire UW Data'!$B$2:$P$73,9,FALSE),"")</f>
        <v/>
      </c>
      <c r="L40">
        <f t="shared" si="6"/>
        <v>0.98890393642454377</v>
      </c>
      <c r="N40" s="3">
        <f t="shared" si="4"/>
        <v>1084964.1968453215</v>
      </c>
    </row>
    <row r="41" spans="1:14" x14ac:dyDescent="0.25">
      <c r="A41" s="9" t="str">
        <f t="shared" si="2"/>
        <v>General_Non-Tenant_2026_4</v>
      </c>
      <c r="B41" s="9" t="str">
        <f t="shared" si="3"/>
        <v>General_Non-Tenant_2026</v>
      </c>
      <c r="C41" t="s">
        <v>7</v>
      </c>
      <c r="D41" t="s">
        <v>5</v>
      </c>
      <c r="E41">
        <v>2026</v>
      </c>
      <c r="F41" s="75">
        <f>VLOOKUP(C41&amp;"_"&amp;D41&amp;"_"&amp;E41,'PIF Assumptions'!$A$4:$E$21,5,FALSE)</f>
        <v>-4.4384254301824896E-2</v>
      </c>
      <c r="G41">
        <v>4</v>
      </c>
      <c r="H41" s="73" t="str">
        <f>_xlfn.IFNA(VLOOKUP(A41,'Fire UW Data'!$B$2:$P$73,9,FALSE),"")</f>
        <v/>
      </c>
      <c r="I41" t="str">
        <f t="shared" si="0"/>
        <v>N</v>
      </c>
      <c r="J41" s="73" t="str">
        <f>IF('Projected PIF'!E41=2023,VLOOKUP(C41&amp;"_"&amp;D41&amp;"_"&amp;E41&amp;"_"&amp;$G$13,'Fire UW Data'!$B$2:$P$73,9,FALSE),"")</f>
        <v/>
      </c>
      <c r="K41" s="73" t="str">
        <f>IF('Projected PIF'!E41=2023,VLOOKUP(C41&amp;"_"&amp;D41&amp;"_"&amp;E41&amp;"_"&amp;$G$13,'Fire UW Data'!$B$2:$P$73,9,FALSE),"")</f>
        <v/>
      </c>
      <c r="L41">
        <f t="shared" si="6"/>
        <v>0.9852052485660584</v>
      </c>
      <c r="N41" s="3">
        <f t="shared" si="4"/>
        <v>1080906.2254347997</v>
      </c>
    </row>
    <row r="42" spans="1:14" x14ac:dyDescent="0.25">
      <c r="A42" s="9" t="str">
        <f t="shared" si="2"/>
        <v>General_Non-Tenant_2026_5</v>
      </c>
      <c r="B42" s="9" t="str">
        <f t="shared" si="3"/>
        <v>General_Non-Tenant_2026</v>
      </c>
      <c r="C42" t="s">
        <v>7</v>
      </c>
      <c r="D42" t="s">
        <v>5</v>
      </c>
      <c r="E42">
        <v>2026</v>
      </c>
      <c r="F42" s="75">
        <f>VLOOKUP(C42&amp;"_"&amp;D42&amp;"_"&amp;E42,'PIF Assumptions'!$A$4:$E$21,5,FALSE)</f>
        <v>-4.4384254301824896E-2</v>
      </c>
      <c r="G42">
        <v>5</v>
      </c>
      <c r="H42" s="73" t="str">
        <f>_xlfn.IFNA(VLOOKUP(A42,'Fire UW Data'!$B$2:$P$73,9,FALSE),"")</f>
        <v/>
      </c>
      <c r="I42" t="str">
        <f t="shared" si="0"/>
        <v>N</v>
      </c>
      <c r="J42" s="73" t="str">
        <f>IF('Projected PIF'!E42=2023,VLOOKUP(C42&amp;"_"&amp;D42&amp;"_"&amp;E42&amp;"_"&amp;$G$13,'Fire UW Data'!$B$2:$P$73,9,FALSE),"")</f>
        <v/>
      </c>
      <c r="K42" s="73" t="str">
        <f>IF('Projected PIF'!E42=2023,VLOOKUP(C42&amp;"_"&amp;D42&amp;"_"&amp;E42&amp;"_"&amp;$G$13,'Fire UW Data'!$B$2:$P$73,9,FALSE),"")</f>
        <v/>
      </c>
      <c r="L42">
        <f t="shared" si="6"/>
        <v>0.98150656070757292</v>
      </c>
      <c r="N42" s="3">
        <f t="shared" si="4"/>
        <v>1076848.2540242779</v>
      </c>
    </row>
    <row r="43" spans="1:14" x14ac:dyDescent="0.25">
      <c r="A43" s="9" t="str">
        <f t="shared" si="2"/>
        <v>General_Non-Tenant_2026_6</v>
      </c>
      <c r="B43" s="9" t="str">
        <f t="shared" si="3"/>
        <v>General_Non-Tenant_2026</v>
      </c>
      <c r="C43" t="s">
        <v>7</v>
      </c>
      <c r="D43" t="s">
        <v>5</v>
      </c>
      <c r="E43">
        <v>2026</v>
      </c>
      <c r="F43" s="75">
        <f>VLOOKUP(C43&amp;"_"&amp;D43&amp;"_"&amp;E43,'PIF Assumptions'!$A$4:$E$21,5,FALSE)</f>
        <v>-4.4384254301824896E-2</v>
      </c>
      <c r="G43">
        <v>6</v>
      </c>
      <c r="H43" s="73" t="str">
        <f>_xlfn.IFNA(VLOOKUP(A43,'Fire UW Data'!$B$2:$P$73,9,FALSE),"")</f>
        <v/>
      </c>
      <c r="I43" t="str">
        <f t="shared" si="0"/>
        <v>N</v>
      </c>
      <c r="J43" s="73" t="str">
        <f>IF('Projected PIF'!E43=2023,VLOOKUP(C43&amp;"_"&amp;D43&amp;"_"&amp;E43&amp;"_"&amp;$G$13,'Fire UW Data'!$B$2:$P$73,9,FALSE),"")</f>
        <v/>
      </c>
      <c r="K43" s="73" t="str">
        <f>IF('Projected PIF'!E43=2023,VLOOKUP(C43&amp;"_"&amp;D43&amp;"_"&amp;E43&amp;"_"&amp;$G$13,'Fire UW Data'!$B$2:$P$73,9,FALSE),"")</f>
        <v/>
      </c>
      <c r="L43">
        <f t="shared" si="6"/>
        <v>0.97780787284908754</v>
      </c>
      <c r="N43" s="3">
        <f t="shared" si="4"/>
        <v>1072790.2826137564</v>
      </c>
    </row>
    <row r="44" spans="1:14" x14ac:dyDescent="0.25">
      <c r="A44" s="9" t="str">
        <f t="shared" si="2"/>
        <v>General_Non-Tenant_2026_7</v>
      </c>
      <c r="B44" s="9" t="str">
        <f t="shared" si="3"/>
        <v>General_Non-Tenant_2026</v>
      </c>
      <c r="C44" t="s">
        <v>7</v>
      </c>
      <c r="D44" t="s">
        <v>5</v>
      </c>
      <c r="E44">
        <v>2026</v>
      </c>
      <c r="F44" s="75">
        <f>VLOOKUP(C44&amp;"_"&amp;D44&amp;"_"&amp;E44,'PIF Assumptions'!$A$4:$E$21,5,FALSE)</f>
        <v>-4.4384254301824896E-2</v>
      </c>
      <c r="G44">
        <v>7</v>
      </c>
      <c r="H44" s="73" t="str">
        <f>_xlfn.IFNA(VLOOKUP(A44,'Fire UW Data'!$B$2:$P$73,9,FALSE),"")</f>
        <v/>
      </c>
      <c r="I44" t="str">
        <f t="shared" si="0"/>
        <v>N</v>
      </c>
      <c r="J44" s="73" t="str">
        <f>IF('Projected PIF'!E44=2023,VLOOKUP(C44&amp;"_"&amp;D44&amp;"_"&amp;E44&amp;"_"&amp;$G$13,'Fire UW Data'!$B$2:$P$73,9,FALSE),"")</f>
        <v/>
      </c>
      <c r="K44" s="73" t="str">
        <f>IF('Projected PIF'!E44=2023,VLOOKUP(C44&amp;"_"&amp;D44&amp;"_"&amp;E44&amp;"_"&amp;$G$13,'Fire UW Data'!$B$2:$P$73,9,FALSE),"")</f>
        <v/>
      </c>
      <c r="L44">
        <f t="shared" si="6"/>
        <v>0.97410918499060217</v>
      </c>
      <c r="N44" s="3">
        <f t="shared" si="4"/>
        <v>1068732.3112032346</v>
      </c>
    </row>
    <row r="45" spans="1:14" x14ac:dyDescent="0.25">
      <c r="A45" s="9" t="str">
        <f t="shared" si="2"/>
        <v>General_Non-Tenant_2026_8</v>
      </c>
      <c r="B45" s="9" t="str">
        <f t="shared" si="3"/>
        <v>General_Non-Tenant_2026</v>
      </c>
      <c r="C45" t="s">
        <v>7</v>
      </c>
      <c r="D45" t="s">
        <v>5</v>
      </c>
      <c r="E45">
        <v>2026</v>
      </c>
      <c r="F45" s="75">
        <f>VLOOKUP(C45&amp;"_"&amp;D45&amp;"_"&amp;E45,'PIF Assumptions'!$A$4:$E$21,5,FALSE)</f>
        <v>-4.4384254301824896E-2</v>
      </c>
      <c r="G45">
        <v>8</v>
      </c>
      <c r="H45" s="73" t="str">
        <f>_xlfn.IFNA(VLOOKUP(A45,'Fire UW Data'!$B$2:$P$73,9,FALSE),"")</f>
        <v/>
      </c>
      <c r="I45" t="str">
        <f t="shared" si="0"/>
        <v>N</v>
      </c>
      <c r="J45" s="73" t="str">
        <f>IF('Projected PIF'!E45=2023,VLOOKUP(C45&amp;"_"&amp;D45&amp;"_"&amp;E45&amp;"_"&amp;$G$13,'Fire UW Data'!$B$2:$P$73,9,FALSE),"")</f>
        <v/>
      </c>
      <c r="K45" s="73" t="str">
        <f>IF('Projected PIF'!E45=2023,VLOOKUP(C45&amp;"_"&amp;D45&amp;"_"&amp;E45&amp;"_"&amp;$G$13,'Fire UW Data'!$B$2:$P$73,9,FALSE),"")</f>
        <v/>
      </c>
      <c r="L45">
        <f t="shared" si="6"/>
        <v>0.97041049713211669</v>
      </c>
      <c r="N45" s="3">
        <f t="shared" si="4"/>
        <v>1064674.3397927128</v>
      </c>
    </row>
    <row r="46" spans="1:14" x14ac:dyDescent="0.25">
      <c r="A46" s="9" t="str">
        <f t="shared" si="2"/>
        <v>General_Non-Tenant_2026_9</v>
      </c>
      <c r="B46" s="9" t="str">
        <f t="shared" si="3"/>
        <v>General_Non-Tenant_2026</v>
      </c>
      <c r="C46" t="s">
        <v>7</v>
      </c>
      <c r="D46" t="s">
        <v>5</v>
      </c>
      <c r="E46">
        <v>2026</v>
      </c>
      <c r="F46" s="75">
        <f>VLOOKUP(C46&amp;"_"&amp;D46&amp;"_"&amp;E46,'PIF Assumptions'!$A$4:$E$21,5,FALSE)</f>
        <v>-4.4384254301824896E-2</v>
      </c>
      <c r="G46">
        <v>9</v>
      </c>
      <c r="H46" s="73" t="str">
        <f>_xlfn.IFNA(VLOOKUP(A46,'Fire UW Data'!$B$2:$P$73,9,FALSE),"")</f>
        <v/>
      </c>
      <c r="I46" t="str">
        <f t="shared" si="0"/>
        <v>N</v>
      </c>
      <c r="J46" s="73" t="str">
        <f>IF('Projected PIF'!E46=2023,VLOOKUP(C46&amp;"_"&amp;D46&amp;"_"&amp;E46&amp;"_"&amp;$G$13,'Fire UW Data'!$B$2:$P$73,9,FALSE),"")</f>
        <v/>
      </c>
      <c r="K46" s="73" t="str">
        <f>IF('Projected PIF'!E46=2023,VLOOKUP(C46&amp;"_"&amp;D46&amp;"_"&amp;E46&amp;"_"&amp;$G$13,'Fire UW Data'!$B$2:$P$73,9,FALSE),"")</f>
        <v/>
      </c>
      <c r="L46">
        <f t="shared" si="6"/>
        <v>0.96671180927363132</v>
      </c>
      <c r="N46" s="3">
        <f t="shared" si="4"/>
        <v>1060616.3683821913</v>
      </c>
    </row>
    <row r="47" spans="1:14" x14ac:dyDescent="0.25">
      <c r="A47" s="9" t="str">
        <f t="shared" si="2"/>
        <v>General_Non-Tenant_2026_10</v>
      </c>
      <c r="B47" s="9" t="str">
        <f t="shared" si="3"/>
        <v>General_Non-Tenant_2026</v>
      </c>
      <c r="C47" t="s">
        <v>7</v>
      </c>
      <c r="D47" t="s">
        <v>5</v>
      </c>
      <c r="E47">
        <v>2026</v>
      </c>
      <c r="F47" s="75">
        <f>VLOOKUP(C47&amp;"_"&amp;D47&amp;"_"&amp;E47,'PIF Assumptions'!$A$4:$E$21,5,FALSE)</f>
        <v>-4.4384254301824896E-2</v>
      </c>
      <c r="G47">
        <v>10</v>
      </c>
      <c r="H47" s="73" t="str">
        <f>_xlfn.IFNA(VLOOKUP(A47,'Fire UW Data'!$B$2:$P$73,9,FALSE),"")</f>
        <v/>
      </c>
      <c r="I47" t="str">
        <f t="shared" si="0"/>
        <v>N</v>
      </c>
      <c r="J47" s="73" t="str">
        <f>IF('Projected PIF'!E47=2023,VLOOKUP(C47&amp;"_"&amp;D47&amp;"_"&amp;E47&amp;"_"&amp;$G$13,'Fire UW Data'!$B$2:$P$73,9,FALSE),"")</f>
        <v/>
      </c>
      <c r="K47" s="73" t="str">
        <f>IF('Projected PIF'!E47=2023,VLOOKUP(C47&amp;"_"&amp;D47&amp;"_"&amp;E47&amp;"_"&amp;$G$13,'Fire UW Data'!$B$2:$P$73,9,FALSE),"")</f>
        <v/>
      </c>
      <c r="L47">
        <f t="shared" si="6"/>
        <v>0.96301312141514595</v>
      </c>
      <c r="N47" s="3">
        <f t="shared" si="4"/>
        <v>1056558.3969716695</v>
      </c>
    </row>
    <row r="48" spans="1:14" x14ac:dyDescent="0.25">
      <c r="A48" s="9" t="str">
        <f t="shared" si="2"/>
        <v>General_Non-Tenant_2026_11</v>
      </c>
      <c r="B48" s="9" t="str">
        <f t="shared" si="3"/>
        <v>General_Non-Tenant_2026</v>
      </c>
      <c r="C48" t="s">
        <v>7</v>
      </c>
      <c r="D48" t="s">
        <v>5</v>
      </c>
      <c r="E48">
        <v>2026</v>
      </c>
      <c r="F48" s="75">
        <f>VLOOKUP(C48&amp;"_"&amp;D48&amp;"_"&amp;E48,'PIF Assumptions'!$A$4:$E$21,5,FALSE)</f>
        <v>-4.4384254301824896E-2</v>
      </c>
      <c r="G48">
        <v>11</v>
      </c>
      <c r="H48" s="73" t="str">
        <f>_xlfn.IFNA(VLOOKUP(A48,'Fire UW Data'!$B$2:$P$73,9,FALSE),"")</f>
        <v/>
      </c>
      <c r="I48" t="str">
        <f t="shared" si="0"/>
        <v>N</v>
      </c>
      <c r="J48" s="73" t="str">
        <f>IF('Projected PIF'!E48=2023,VLOOKUP(C48&amp;"_"&amp;D48&amp;"_"&amp;E48&amp;"_"&amp;$G$13,'Fire UW Data'!$B$2:$P$73,9,FALSE),"")</f>
        <v/>
      </c>
      <c r="K48" s="73" t="str">
        <f>IF('Projected PIF'!E48=2023,VLOOKUP(C48&amp;"_"&amp;D48&amp;"_"&amp;E48&amp;"_"&amp;$G$13,'Fire UW Data'!$B$2:$P$73,9,FALSE),"")</f>
        <v/>
      </c>
      <c r="L48">
        <f t="shared" si="6"/>
        <v>0.95931443355666046</v>
      </c>
      <c r="N48" s="3">
        <f t="shared" si="4"/>
        <v>1052500.4255611477</v>
      </c>
    </row>
    <row r="49" spans="1:14" x14ac:dyDescent="0.25">
      <c r="A49" s="9" t="str">
        <f t="shared" si="2"/>
        <v>General_Non-Tenant_2026_12</v>
      </c>
      <c r="B49" s="9" t="str">
        <f t="shared" si="3"/>
        <v>General_Non-Tenant_2026</v>
      </c>
      <c r="C49" t="s">
        <v>7</v>
      </c>
      <c r="D49" t="s">
        <v>5</v>
      </c>
      <c r="E49">
        <v>2026</v>
      </c>
      <c r="F49" s="75">
        <f>VLOOKUP(C49&amp;"_"&amp;D49&amp;"_"&amp;E49,'PIF Assumptions'!$A$4:$E$21,5,FALSE)</f>
        <v>-4.4384254301824896E-2</v>
      </c>
      <c r="G49">
        <v>12</v>
      </c>
      <c r="H49" s="73" t="str">
        <f>_xlfn.IFNA(VLOOKUP(A49,'Fire UW Data'!$B$2:$P$73,9,FALSE),"")</f>
        <v/>
      </c>
      <c r="I49" t="str">
        <f t="shared" si="0"/>
        <v>N</v>
      </c>
      <c r="J49" s="73" t="str">
        <f>IF('Projected PIF'!E49=2023,VLOOKUP(C49&amp;"_"&amp;D49&amp;"_"&amp;E49&amp;"_"&amp;$G$13,'Fire UW Data'!$B$2:$P$73,9,FALSE),"")</f>
        <v/>
      </c>
      <c r="K49" s="73" t="str">
        <f>IF('Projected PIF'!E49=2023,VLOOKUP(C49&amp;"_"&amp;D49&amp;"_"&amp;E49&amp;"_"&amp;$G$13,'Fire UW Data'!$B$2:$P$73,9,FALSE),"")</f>
        <v/>
      </c>
      <c r="L49">
        <f t="shared" si="6"/>
        <v>0.95561574569817509</v>
      </c>
      <c r="N49" s="3">
        <f t="shared" si="4"/>
        <v>1048442.4541506262</v>
      </c>
    </row>
    <row r="50" spans="1:14" x14ac:dyDescent="0.25">
      <c r="A50" s="9" t="str">
        <f t="shared" si="2"/>
        <v>General_Non-Tenant_2027_1</v>
      </c>
      <c r="B50" s="9" t="str">
        <f t="shared" si="3"/>
        <v>General_Non-Tenant_2027</v>
      </c>
      <c r="C50" t="s">
        <v>7</v>
      </c>
      <c r="D50" t="s">
        <v>5</v>
      </c>
      <c r="E50">
        <v>2027</v>
      </c>
      <c r="F50" s="75">
        <f>VLOOKUP(C50&amp;"_"&amp;D50&amp;"_"&amp;E50,'PIF Assumptions'!$A$4:$E$21,5,FALSE)</f>
        <v>-4.4384254301824896E-2</v>
      </c>
      <c r="G50">
        <v>1</v>
      </c>
      <c r="H50" s="73" t="str">
        <f>_xlfn.IFNA(VLOOKUP(A50,'Fire UW Data'!$B$2:$P$73,9,FALSE),"")</f>
        <v/>
      </c>
      <c r="I50" t="str">
        <f t="shared" si="0"/>
        <v>N</v>
      </c>
      <c r="J50" s="73" t="str">
        <f>IF('Projected PIF'!E50=2023,VLOOKUP(C50&amp;"_"&amp;D50&amp;"_"&amp;E50&amp;"_"&amp;$G$13,'Fire UW Data'!$B$2:$P$73,9,FALSE),"")</f>
        <v/>
      </c>
      <c r="K50" s="73" t="str">
        <f>IF('Projected PIF'!E50=2023,VLOOKUP(C50&amp;"_"&amp;D50&amp;"_"&amp;E50&amp;"_"&amp;$G$13,'Fire UW Data'!$B$2:$P$73,9,FALSE),"")</f>
        <v/>
      </c>
      <c r="L50">
        <f t="shared" si="6"/>
        <v>0.99630131214151463</v>
      </c>
      <c r="N50" s="3">
        <f t="shared" si="4"/>
        <v>1044564.5927751387</v>
      </c>
    </row>
    <row r="51" spans="1:14" x14ac:dyDescent="0.25">
      <c r="A51" s="9" t="str">
        <f t="shared" si="2"/>
        <v>General_Non-Tenant_2027_2</v>
      </c>
      <c r="B51" s="9" t="str">
        <f t="shared" si="3"/>
        <v>General_Non-Tenant_2027</v>
      </c>
      <c r="C51" t="s">
        <v>7</v>
      </c>
      <c r="D51" t="s">
        <v>5</v>
      </c>
      <c r="E51">
        <v>2027</v>
      </c>
      <c r="F51" s="75">
        <f>VLOOKUP(C51&amp;"_"&amp;D51&amp;"_"&amp;E51,'PIF Assumptions'!$A$4:$E$21,5,FALSE)</f>
        <v>-4.4384254301824896E-2</v>
      </c>
      <c r="G51">
        <v>2</v>
      </c>
      <c r="H51" s="73" t="str">
        <f>_xlfn.IFNA(VLOOKUP(A51,'Fire UW Data'!$B$2:$P$73,9,FALSE),"")</f>
        <v/>
      </c>
      <c r="I51" t="str">
        <f t="shared" si="0"/>
        <v>N</v>
      </c>
      <c r="J51" s="73" t="str">
        <f>IF('Projected PIF'!E51=2023,VLOOKUP(C51&amp;"_"&amp;D51&amp;"_"&amp;E51&amp;"_"&amp;$G$13,'Fire UW Data'!$B$2:$P$73,9,FALSE),"")</f>
        <v/>
      </c>
      <c r="K51" s="73" t="str">
        <f>IF('Projected PIF'!E51=2023,VLOOKUP(C51&amp;"_"&amp;D51&amp;"_"&amp;E51&amp;"_"&amp;$G$13,'Fire UW Data'!$B$2:$P$73,9,FALSE),"")</f>
        <v/>
      </c>
      <c r="L51">
        <f t="shared" si="6"/>
        <v>0.99260262428302914</v>
      </c>
      <c r="N51" s="3">
        <f t="shared" si="4"/>
        <v>1040686.731399651</v>
      </c>
    </row>
    <row r="52" spans="1:14" x14ac:dyDescent="0.25">
      <c r="A52" s="9" t="str">
        <f t="shared" si="2"/>
        <v>General_Non-Tenant_2027_3</v>
      </c>
      <c r="B52" s="9" t="str">
        <f t="shared" si="3"/>
        <v>General_Non-Tenant_2027</v>
      </c>
      <c r="C52" t="s">
        <v>7</v>
      </c>
      <c r="D52" t="s">
        <v>5</v>
      </c>
      <c r="E52">
        <v>2027</v>
      </c>
      <c r="F52" s="75">
        <f>VLOOKUP(C52&amp;"_"&amp;D52&amp;"_"&amp;E52,'PIF Assumptions'!$A$4:$E$21,5,FALSE)</f>
        <v>-4.4384254301824896E-2</v>
      </c>
      <c r="G52">
        <v>3</v>
      </c>
      <c r="H52" s="73" t="str">
        <f>_xlfn.IFNA(VLOOKUP(A52,'Fire UW Data'!$B$2:$P$73,9,FALSE),"")</f>
        <v/>
      </c>
      <c r="I52" t="str">
        <f t="shared" si="0"/>
        <v>N</v>
      </c>
      <c r="J52" s="73" t="str">
        <f>IF('Projected PIF'!E52=2023,VLOOKUP(C52&amp;"_"&amp;D52&amp;"_"&amp;E52&amp;"_"&amp;$G$13,'Fire UW Data'!$B$2:$P$73,9,FALSE),"")</f>
        <v/>
      </c>
      <c r="K52" s="73" t="str">
        <f>IF('Projected PIF'!E52=2023,VLOOKUP(C52&amp;"_"&amp;D52&amp;"_"&amp;E52&amp;"_"&amp;$G$13,'Fire UW Data'!$B$2:$P$73,9,FALSE),"")</f>
        <v/>
      </c>
      <c r="L52">
        <f t="shared" ref="L52:L83" si="8">(1+G52/12*F52)</f>
        <v>0.98890393642454377</v>
      </c>
      <c r="N52" s="3">
        <f t="shared" si="4"/>
        <v>1036808.8700241635</v>
      </c>
    </row>
    <row r="53" spans="1:14" x14ac:dyDescent="0.25">
      <c r="A53" s="9" t="str">
        <f t="shared" si="2"/>
        <v>General_Non-Tenant_2027_4</v>
      </c>
      <c r="B53" s="9" t="str">
        <f t="shared" si="3"/>
        <v>General_Non-Tenant_2027</v>
      </c>
      <c r="C53" t="s">
        <v>7</v>
      </c>
      <c r="D53" t="s">
        <v>5</v>
      </c>
      <c r="E53">
        <v>2027</v>
      </c>
      <c r="F53" s="75">
        <f>VLOOKUP(C53&amp;"_"&amp;D53&amp;"_"&amp;E53,'PIF Assumptions'!$A$4:$E$21,5,FALSE)</f>
        <v>-4.4384254301824896E-2</v>
      </c>
      <c r="G53">
        <v>4</v>
      </c>
      <c r="H53" s="73" t="str">
        <f>_xlfn.IFNA(VLOOKUP(A53,'Fire UW Data'!$B$2:$P$73,9,FALSE),"")</f>
        <v/>
      </c>
      <c r="I53" t="str">
        <f t="shared" si="0"/>
        <v>N</v>
      </c>
      <c r="J53" s="73" t="str">
        <f>IF('Projected PIF'!E53=2023,VLOOKUP(C53&amp;"_"&amp;D53&amp;"_"&amp;E53&amp;"_"&amp;$G$13,'Fire UW Data'!$B$2:$P$73,9,FALSE),"")</f>
        <v/>
      </c>
      <c r="K53" s="73" t="str">
        <f>IF('Projected PIF'!E53=2023,VLOOKUP(C53&amp;"_"&amp;D53&amp;"_"&amp;E53&amp;"_"&amp;$G$13,'Fire UW Data'!$B$2:$P$73,9,FALSE),"")</f>
        <v/>
      </c>
      <c r="L53">
        <f t="shared" si="8"/>
        <v>0.9852052485660584</v>
      </c>
      <c r="N53" s="3">
        <f t="shared" si="4"/>
        <v>1032931.008648676</v>
      </c>
    </row>
    <row r="54" spans="1:14" x14ac:dyDescent="0.25">
      <c r="A54" s="9" t="str">
        <f t="shared" si="2"/>
        <v>General_Non-Tenant_2027_5</v>
      </c>
      <c r="B54" s="9" t="str">
        <f t="shared" si="3"/>
        <v>General_Non-Tenant_2027</v>
      </c>
      <c r="C54" t="s">
        <v>7</v>
      </c>
      <c r="D54" t="s">
        <v>5</v>
      </c>
      <c r="E54">
        <v>2027</v>
      </c>
      <c r="F54" s="75">
        <f>VLOOKUP(C54&amp;"_"&amp;D54&amp;"_"&amp;E54,'PIF Assumptions'!$A$4:$E$21,5,FALSE)</f>
        <v>-4.4384254301824896E-2</v>
      </c>
      <c r="G54">
        <v>5</v>
      </c>
      <c r="H54" s="73" t="str">
        <f>_xlfn.IFNA(VLOOKUP(A54,'Fire UW Data'!$B$2:$P$73,9,FALSE),"")</f>
        <v/>
      </c>
      <c r="I54" t="str">
        <f t="shared" si="0"/>
        <v>N</v>
      </c>
      <c r="J54" s="73" t="str">
        <f>IF('Projected PIF'!E54=2023,VLOOKUP(C54&amp;"_"&amp;D54&amp;"_"&amp;E54&amp;"_"&amp;$G$13,'Fire UW Data'!$B$2:$P$73,9,FALSE),"")</f>
        <v/>
      </c>
      <c r="K54" s="73" t="str">
        <f>IF('Projected PIF'!E54=2023,VLOOKUP(C54&amp;"_"&amp;D54&amp;"_"&amp;E54&amp;"_"&amp;$G$13,'Fire UW Data'!$B$2:$P$73,9,FALSE),"")</f>
        <v/>
      </c>
      <c r="L54">
        <f t="shared" si="8"/>
        <v>0.98150656070757292</v>
      </c>
      <c r="N54" s="3">
        <f t="shared" si="4"/>
        <v>1029053.1472731883</v>
      </c>
    </row>
    <row r="55" spans="1:14" x14ac:dyDescent="0.25">
      <c r="A55" s="9" t="str">
        <f t="shared" si="2"/>
        <v>General_Non-Tenant_2027_6</v>
      </c>
      <c r="B55" s="9" t="str">
        <f t="shared" si="3"/>
        <v>General_Non-Tenant_2027</v>
      </c>
      <c r="C55" t="s">
        <v>7</v>
      </c>
      <c r="D55" t="s">
        <v>5</v>
      </c>
      <c r="E55">
        <v>2027</v>
      </c>
      <c r="F55" s="75">
        <f>VLOOKUP(C55&amp;"_"&amp;D55&amp;"_"&amp;E55,'PIF Assumptions'!$A$4:$E$21,5,FALSE)</f>
        <v>-4.4384254301824896E-2</v>
      </c>
      <c r="G55">
        <v>6</v>
      </c>
      <c r="H55" s="73" t="str">
        <f>_xlfn.IFNA(VLOOKUP(A55,'Fire UW Data'!$B$2:$P$73,9,FALSE),"")</f>
        <v/>
      </c>
      <c r="I55" t="str">
        <f t="shared" si="0"/>
        <v>N</v>
      </c>
      <c r="J55" s="73" t="str">
        <f>IF('Projected PIF'!E55=2023,VLOOKUP(C55&amp;"_"&amp;D55&amp;"_"&amp;E55&amp;"_"&amp;$G$13,'Fire UW Data'!$B$2:$P$73,9,FALSE),"")</f>
        <v/>
      </c>
      <c r="K55" s="73" t="str">
        <f>IF('Projected PIF'!E55=2023,VLOOKUP(C55&amp;"_"&amp;D55&amp;"_"&amp;E55&amp;"_"&amp;$G$13,'Fire UW Data'!$B$2:$P$73,9,FALSE),"")</f>
        <v/>
      </c>
      <c r="L55">
        <f t="shared" si="8"/>
        <v>0.97780787284908754</v>
      </c>
      <c r="N55" s="3">
        <f t="shared" si="4"/>
        <v>1025175.2858977008</v>
      </c>
    </row>
    <row r="56" spans="1:14" x14ac:dyDescent="0.25">
      <c r="A56" s="9" t="str">
        <f t="shared" si="2"/>
        <v>General_Non-Tenant_2027_7</v>
      </c>
      <c r="B56" s="9" t="str">
        <f t="shared" si="3"/>
        <v>General_Non-Tenant_2027</v>
      </c>
      <c r="C56" t="s">
        <v>7</v>
      </c>
      <c r="D56" t="s">
        <v>5</v>
      </c>
      <c r="E56">
        <v>2027</v>
      </c>
      <c r="F56" s="75">
        <f>VLOOKUP(C56&amp;"_"&amp;D56&amp;"_"&amp;E56,'PIF Assumptions'!$A$4:$E$21,5,FALSE)</f>
        <v>-4.4384254301824896E-2</v>
      </c>
      <c r="G56">
        <v>7</v>
      </c>
      <c r="H56" s="73" t="str">
        <f>_xlfn.IFNA(VLOOKUP(A56,'Fire UW Data'!$B$2:$P$73,9,FALSE),"")</f>
        <v/>
      </c>
      <c r="I56" t="str">
        <f t="shared" si="0"/>
        <v>N</v>
      </c>
      <c r="J56" s="73" t="str">
        <f>IF('Projected PIF'!E56=2023,VLOOKUP(C56&amp;"_"&amp;D56&amp;"_"&amp;E56&amp;"_"&amp;$G$13,'Fire UW Data'!$B$2:$P$73,9,FALSE),"")</f>
        <v/>
      </c>
      <c r="K56" s="73" t="str">
        <f>IF('Projected PIF'!E56=2023,VLOOKUP(C56&amp;"_"&amp;D56&amp;"_"&amp;E56&amp;"_"&amp;$G$13,'Fire UW Data'!$B$2:$P$73,9,FALSE),"")</f>
        <v/>
      </c>
      <c r="L56">
        <f t="shared" si="8"/>
        <v>0.97410918499060217</v>
      </c>
      <c r="N56" s="3">
        <f t="shared" si="4"/>
        <v>1021297.4245222133</v>
      </c>
    </row>
    <row r="57" spans="1:14" x14ac:dyDescent="0.25">
      <c r="A57" s="9" t="str">
        <f t="shared" si="2"/>
        <v>General_Non-Tenant_2027_8</v>
      </c>
      <c r="B57" s="9" t="str">
        <f t="shared" si="3"/>
        <v>General_Non-Tenant_2027</v>
      </c>
      <c r="C57" t="s">
        <v>7</v>
      </c>
      <c r="D57" t="s">
        <v>5</v>
      </c>
      <c r="E57">
        <v>2027</v>
      </c>
      <c r="F57" s="75">
        <f>VLOOKUP(C57&amp;"_"&amp;D57&amp;"_"&amp;E57,'PIF Assumptions'!$A$4:$E$21,5,FALSE)</f>
        <v>-4.4384254301824896E-2</v>
      </c>
      <c r="G57">
        <v>8</v>
      </c>
      <c r="H57" s="73" t="str">
        <f>_xlfn.IFNA(VLOOKUP(A57,'Fire UW Data'!$B$2:$P$73,9,FALSE),"")</f>
        <v/>
      </c>
      <c r="I57" t="str">
        <f t="shared" si="0"/>
        <v>N</v>
      </c>
      <c r="J57" s="73" t="str">
        <f>IF('Projected PIF'!E57=2023,VLOOKUP(C57&amp;"_"&amp;D57&amp;"_"&amp;E57&amp;"_"&amp;$G$13,'Fire UW Data'!$B$2:$P$73,9,FALSE),"")</f>
        <v/>
      </c>
      <c r="K57" s="73" t="str">
        <f>IF('Projected PIF'!E57=2023,VLOOKUP(C57&amp;"_"&amp;D57&amp;"_"&amp;E57&amp;"_"&amp;$G$13,'Fire UW Data'!$B$2:$P$73,9,FALSE),"")</f>
        <v/>
      </c>
      <c r="L57">
        <f t="shared" si="8"/>
        <v>0.97041049713211669</v>
      </c>
      <c r="N57" s="3">
        <f t="shared" si="4"/>
        <v>1017419.5631467256</v>
      </c>
    </row>
    <row r="58" spans="1:14" x14ac:dyDescent="0.25">
      <c r="A58" s="9" t="str">
        <f t="shared" si="2"/>
        <v>General_Non-Tenant_2027_9</v>
      </c>
      <c r="B58" s="9" t="str">
        <f t="shared" si="3"/>
        <v>General_Non-Tenant_2027</v>
      </c>
      <c r="C58" t="s">
        <v>7</v>
      </c>
      <c r="D58" t="s">
        <v>5</v>
      </c>
      <c r="E58">
        <v>2027</v>
      </c>
      <c r="F58" s="75">
        <f>VLOOKUP(C58&amp;"_"&amp;D58&amp;"_"&amp;E58,'PIF Assumptions'!$A$4:$E$21,5,FALSE)</f>
        <v>-4.4384254301824896E-2</v>
      </c>
      <c r="G58">
        <v>9</v>
      </c>
      <c r="H58" s="73" t="str">
        <f>_xlfn.IFNA(VLOOKUP(A58,'Fire UW Data'!$B$2:$P$73,9,FALSE),"")</f>
        <v/>
      </c>
      <c r="I58" t="str">
        <f t="shared" si="0"/>
        <v>N</v>
      </c>
      <c r="J58" s="73" t="str">
        <f>IF('Projected PIF'!E58=2023,VLOOKUP(C58&amp;"_"&amp;D58&amp;"_"&amp;E58&amp;"_"&amp;$G$13,'Fire UW Data'!$B$2:$P$73,9,FALSE),"")</f>
        <v/>
      </c>
      <c r="K58" s="73" t="str">
        <f>IF('Projected PIF'!E58=2023,VLOOKUP(C58&amp;"_"&amp;D58&amp;"_"&amp;E58&amp;"_"&amp;$G$13,'Fire UW Data'!$B$2:$P$73,9,FALSE),"")</f>
        <v/>
      </c>
      <c r="L58">
        <f t="shared" si="8"/>
        <v>0.96671180927363132</v>
      </c>
      <c r="N58" s="3">
        <f t="shared" si="4"/>
        <v>1013541.7017712381</v>
      </c>
    </row>
    <row r="59" spans="1:14" x14ac:dyDescent="0.25">
      <c r="A59" s="9" t="str">
        <f t="shared" si="2"/>
        <v>General_Non-Tenant_2027_10</v>
      </c>
      <c r="B59" s="9" t="str">
        <f t="shared" si="3"/>
        <v>General_Non-Tenant_2027</v>
      </c>
      <c r="C59" t="s">
        <v>7</v>
      </c>
      <c r="D59" t="s">
        <v>5</v>
      </c>
      <c r="E59">
        <v>2027</v>
      </c>
      <c r="F59" s="75">
        <f>VLOOKUP(C59&amp;"_"&amp;D59&amp;"_"&amp;E59,'PIF Assumptions'!$A$4:$E$21,5,FALSE)</f>
        <v>-4.4384254301824896E-2</v>
      </c>
      <c r="G59">
        <v>10</v>
      </c>
      <c r="H59" s="73" t="str">
        <f>_xlfn.IFNA(VLOOKUP(A59,'Fire UW Data'!$B$2:$P$73,9,FALSE),"")</f>
        <v/>
      </c>
      <c r="I59" t="str">
        <f t="shared" si="0"/>
        <v>N</v>
      </c>
      <c r="J59" s="73" t="str">
        <f>IF('Projected PIF'!E59=2023,VLOOKUP(C59&amp;"_"&amp;D59&amp;"_"&amp;E59&amp;"_"&amp;$G$13,'Fire UW Data'!$B$2:$P$73,9,FALSE),"")</f>
        <v/>
      </c>
      <c r="K59" s="73" t="str">
        <f>IF('Projected PIF'!E59=2023,VLOOKUP(C59&amp;"_"&amp;D59&amp;"_"&amp;E59&amp;"_"&amp;$G$13,'Fire UW Data'!$B$2:$P$73,9,FALSE),"")</f>
        <v/>
      </c>
      <c r="L59">
        <f t="shared" si="8"/>
        <v>0.96301312141514595</v>
      </c>
      <c r="N59" s="3">
        <f t="shared" si="4"/>
        <v>1009663.8403957506</v>
      </c>
    </row>
    <row r="60" spans="1:14" x14ac:dyDescent="0.25">
      <c r="A60" s="9" t="str">
        <f t="shared" si="2"/>
        <v>General_Non-Tenant_2027_11</v>
      </c>
      <c r="B60" s="9" t="str">
        <f t="shared" si="3"/>
        <v>General_Non-Tenant_2027</v>
      </c>
      <c r="C60" t="s">
        <v>7</v>
      </c>
      <c r="D60" t="s">
        <v>5</v>
      </c>
      <c r="E60">
        <v>2027</v>
      </c>
      <c r="F60" s="75">
        <f>VLOOKUP(C60&amp;"_"&amp;D60&amp;"_"&amp;E60,'PIF Assumptions'!$A$4:$E$21,5,FALSE)</f>
        <v>-4.4384254301824896E-2</v>
      </c>
      <c r="G60">
        <v>11</v>
      </c>
      <c r="H60" s="73" t="str">
        <f>_xlfn.IFNA(VLOOKUP(A60,'Fire UW Data'!$B$2:$P$73,9,FALSE),"")</f>
        <v/>
      </c>
      <c r="I60" t="str">
        <f t="shared" si="0"/>
        <v>N</v>
      </c>
      <c r="J60" s="73" t="str">
        <f>IF('Projected PIF'!E60=2023,VLOOKUP(C60&amp;"_"&amp;D60&amp;"_"&amp;E60&amp;"_"&amp;$G$13,'Fire UW Data'!$B$2:$P$73,9,FALSE),"")</f>
        <v/>
      </c>
      <c r="K60" s="73" t="str">
        <f>IF('Projected PIF'!E60=2023,VLOOKUP(C60&amp;"_"&amp;D60&amp;"_"&amp;E60&amp;"_"&amp;$G$13,'Fire UW Data'!$B$2:$P$73,9,FALSE),"")</f>
        <v/>
      </c>
      <c r="L60">
        <f t="shared" si="8"/>
        <v>0.95931443355666046</v>
      </c>
      <c r="N60" s="3">
        <f t="shared" si="4"/>
        <v>1005785.979020263</v>
      </c>
    </row>
    <row r="61" spans="1:14" x14ac:dyDescent="0.25">
      <c r="A61" s="9" t="str">
        <f t="shared" si="2"/>
        <v>General_Non-Tenant_2027_12</v>
      </c>
      <c r="B61" s="9" t="str">
        <f t="shared" si="3"/>
        <v>General_Non-Tenant_2027</v>
      </c>
      <c r="C61" t="s">
        <v>7</v>
      </c>
      <c r="D61" t="s">
        <v>5</v>
      </c>
      <c r="E61">
        <v>2027</v>
      </c>
      <c r="F61" s="75">
        <f>VLOOKUP(C61&amp;"_"&amp;D61&amp;"_"&amp;E61,'PIF Assumptions'!$A$4:$E$21,5,FALSE)</f>
        <v>-4.4384254301824896E-2</v>
      </c>
      <c r="G61">
        <v>12</v>
      </c>
      <c r="H61" s="73" t="str">
        <f>_xlfn.IFNA(VLOOKUP(A61,'Fire UW Data'!$B$2:$P$73,9,FALSE),"")</f>
        <v/>
      </c>
      <c r="I61" t="str">
        <f t="shared" si="0"/>
        <v>N</v>
      </c>
      <c r="J61" s="73" t="str">
        <f>IF('Projected PIF'!E61=2023,VLOOKUP(C61&amp;"_"&amp;D61&amp;"_"&amp;E61&amp;"_"&amp;$G$13,'Fire UW Data'!$B$2:$P$73,9,FALSE),"")</f>
        <v/>
      </c>
      <c r="K61" s="73" t="str">
        <f>IF('Projected PIF'!E61=2023,VLOOKUP(C61&amp;"_"&amp;D61&amp;"_"&amp;E61&amp;"_"&amp;$G$13,'Fire UW Data'!$B$2:$P$73,9,FALSE),"")</f>
        <v/>
      </c>
      <c r="L61">
        <f t="shared" si="8"/>
        <v>0.95561574569817509</v>
      </c>
      <c r="N61" s="3">
        <f t="shared" si="4"/>
        <v>1001908.1176447754</v>
      </c>
    </row>
    <row r="62" spans="1:14" x14ac:dyDescent="0.25">
      <c r="A62" s="9" t="str">
        <f t="shared" si="2"/>
        <v>General_Non-Tenant_2028_1</v>
      </c>
      <c r="B62" s="9" t="str">
        <f t="shared" si="3"/>
        <v>General_Non-Tenant_2028</v>
      </c>
      <c r="C62" t="s">
        <v>7</v>
      </c>
      <c r="D62" t="s">
        <v>5</v>
      </c>
      <c r="E62">
        <v>2028</v>
      </c>
      <c r="F62" s="75">
        <f>VLOOKUP(C62&amp;"_"&amp;D62&amp;"_"&amp;E62,'PIF Assumptions'!$A$4:$E$21,5,FALSE)</f>
        <v>-4.4384254301824896E-2</v>
      </c>
      <c r="G62">
        <v>1</v>
      </c>
      <c r="H62" s="73" t="str">
        <f>_xlfn.IFNA(VLOOKUP(A62,'Fire UW Data'!$B$2:$P$73,9,FALSE),"")</f>
        <v/>
      </c>
      <c r="I62" t="str">
        <f t="shared" si="0"/>
        <v>N</v>
      </c>
      <c r="J62" s="73" t="str">
        <f>IF('Projected PIF'!E62=2023,VLOOKUP(C62&amp;"_"&amp;D62&amp;"_"&amp;E62&amp;"_"&amp;$G$13,'Fire UW Data'!$B$2:$P$73,9,FALSE),"")</f>
        <v/>
      </c>
      <c r="K62" s="73" t="str">
        <f>IF('Projected PIF'!E62=2023,VLOOKUP(C62&amp;"_"&amp;D62&amp;"_"&amp;E62&amp;"_"&amp;$G$13,'Fire UW Data'!$B$2:$P$73,9,FALSE),"")</f>
        <v/>
      </c>
      <c r="L62">
        <f t="shared" si="8"/>
        <v>0.99630131214151463</v>
      </c>
      <c r="N62" s="3">
        <f t="shared" si="4"/>
        <v>998202.37225472473</v>
      </c>
    </row>
    <row r="63" spans="1:14" x14ac:dyDescent="0.25">
      <c r="A63" s="9" t="str">
        <f t="shared" si="2"/>
        <v>General_Non-Tenant_2028_2</v>
      </c>
      <c r="B63" s="9" t="str">
        <f t="shared" si="3"/>
        <v>General_Non-Tenant_2028</v>
      </c>
      <c r="C63" t="s">
        <v>7</v>
      </c>
      <c r="D63" t="s">
        <v>5</v>
      </c>
      <c r="E63">
        <v>2028</v>
      </c>
      <c r="F63" s="75">
        <f>VLOOKUP(C63&amp;"_"&amp;D63&amp;"_"&amp;E63,'PIF Assumptions'!$A$4:$E$21,5,FALSE)</f>
        <v>-4.4384254301824896E-2</v>
      </c>
      <c r="G63">
        <v>2</v>
      </c>
      <c r="H63" s="73" t="str">
        <f>_xlfn.IFNA(VLOOKUP(A63,'Fire UW Data'!$B$2:$P$73,9,FALSE),"")</f>
        <v/>
      </c>
      <c r="I63" t="str">
        <f t="shared" si="0"/>
        <v>N</v>
      </c>
      <c r="J63" s="73" t="str">
        <f>IF('Projected PIF'!E63=2023,VLOOKUP(C63&amp;"_"&amp;D63&amp;"_"&amp;E63&amp;"_"&amp;$G$13,'Fire UW Data'!$B$2:$P$73,9,FALSE),"")</f>
        <v/>
      </c>
      <c r="K63" s="73" t="str">
        <f>IF('Projected PIF'!E63=2023,VLOOKUP(C63&amp;"_"&amp;D63&amp;"_"&amp;E63&amp;"_"&amp;$G$13,'Fire UW Data'!$B$2:$P$73,9,FALSE),"")</f>
        <v/>
      </c>
      <c r="L63">
        <f t="shared" si="8"/>
        <v>0.99260262428302914</v>
      </c>
      <c r="N63" s="3">
        <f t="shared" si="4"/>
        <v>994496.62686467404</v>
      </c>
    </row>
    <row r="64" spans="1:14" x14ac:dyDescent="0.25">
      <c r="A64" s="9" t="str">
        <f t="shared" si="2"/>
        <v>General_Non-Tenant_2028_3</v>
      </c>
      <c r="B64" s="9" t="str">
        <f t="shared" si="3"/>
        <v>General_Non-Tenant_2028</v>
      </c>
      <c r="C64" t="s">
        <v>7</v>
      </c>
      <c r="D64" t="s">
        <v>5</v>
      </c>
      <c r="E64">
        <v>2028</v>
      </c>
      <c r="F64" s="75">
        <f>VLOOKUP(C64&amp;"_"&amp;D64&amp;"_"&amp;E64,'PIF Assumptions'!$A$4:$E$21,5,FALSE)</f>
        <v>-4.4384254301824896E-2</v>
      </c>
      <c r="G64">
        <v>3</v>
      </c>
      <c r="H64" s="73" t="str">
        <f>_xlfn.IFNA(VLOOKUP(A64,'Fire UW Data'!$B$2:$P$73,9,FALSE),"")</f>
        <v/>
      </c>
      <c r="I64" t="str">
        <f t="shared" si="0"/>
        <v>N</v>
      </c>
      <c r="J64" s="73" t="str">
        <f>IF('Projected PIF'!E64=2023,VLOOKUP(C64&amp;"_"&amp;D64&amp;"_"&amp;E64&amp;"_"&amp;$G$13,'Fire UW Data'!$B$2:$P$73,9,FALSE),"")</f>
        <v/>
      </c>
      <c r="K64" s="73" t="str">
        <f>IF('Projected PIF'!E64=2023,VLOOKUP(C64&amp;"_"&amp;D64&amp;"_"&amp;E64&amp;"_"&amp;$G$13,'Fire UW Data'!$B$2:$P$73,9,FALSE),"")</f>
        <v/>
      </c>
      <c r="L64">
        <f t="shared" si="8"/>
        <v>0.98890393642454377</v>
      </c>
      <c r="N64" s="3">
        <f t="shared" si="4"/>
        <v>990790.88147462334</v>
      </c>
    </row>
    <row r="65" spans="1:14" x14ac:dyDescent="0.25">
      <c r="A65" s="9" t="str">
        <f t="shared" si="2"/>
        <v>General_Non-Tenant_2028_4</v>
      </c>
      <c r="B65" s="9" t="str">
        <f t="shared" si="3"/>
        <v>General_Non-Tenant_2028</v>
      </c>
      <c r="C65" t="s">
        <v>7</v>
      </c>
      <c r="D65" t="s">
        <v>5</v>
      </c>
      <c r="E65">
        <v>2028</v>
      </c>
      <c r="F65" s="75">
        <f>VLOOKUP(C65&amp;"_"&amp;D65&amp;"_"&amp;E65,'PIF Assumptions'!$A$4:$E$21,5,FALSE)</f>
        <v>-4.4384254301824896E-2</v>
      </c>
      <c r="G65">
        <v>4</v>
      </c>
      <c r="H65" s="73" t="str">
        <f>_xlfn.IFNA(VLOOKUP(A65,'Fire UW Data'!$B$2:$P$73,9,FALSE),"")</f>
        <v/>
      </c>
      <c r="I65" t="str">
        <f t="shared" si="0"/>
        <v>N</v>
      </c>
      <c r="J65" s="73" t="str">
        <f>IF('Projected PIF'!E65=2023,VLOOKUP(C65&amp;"_"&amp;D65&amp;"_"&amp;E65&amp;"_"&amp;$G$13,'Fire UW Data'!$B$2:$P$73,9,FALSE),"")</f>
        <v/>
      </c>
      <c r="K65" s="73" t="str">
        <f>IF('Projected PIF'!E65=2023,VLOOKUP(C65&amp;"_"&amp;D65&amp;"_"&amp;E65&amp;"_"&amp;$G$13,'Fire UW Data'!$B$2:$P$73,9,FALSE),"")</f>
        <v/>
      </c>
      <c r="L65">
        <f t="shared" si="8"/>
        <v>0.9852052485660584</v>
      </c>
      <c r="N65" s="3">
        <f t="shared" si="4"/>
        <v>987085.13608457264</v>
      </c>
    </row>
    <row r="66" spans="1:14" x14ac:dyDescent="0.25">
      <c r="A66" s="9" t="str">
        <f t="shared" si="2"/>
        <v>General_Non-Tenant_2028_5</v>
      </c>
      <c r="B66" s="9" t="str">
        <f t="shared" si="3"/>
        <v>General_Non-Tenant_2028</v>
      </c>
      <c r="C66" t="s">
        <v>7</v>
      </c>
      <c r="D66" t="s">
        <v>5</v>
      </c>
      <c r="E66">
        <v>2028</v>
      </c>
      <c r="F66" s="75">
        <f>VLOOKUP(C66&amp;"_"&amp;D66&amp;"_"&amp;E66,'PIF Assumptions'!$A$4:$E$21,5,FALSE)</f>
        <v>-4.4384254301824896E-2</v>
      </c>
      <c r="G66">
        <v>5</v>
      </c>
      <c r="H66" s="73" t="str">
        <f>_xlfn.IFNA(VLOOKUP(A66,'Fire UW Data'!$B$2:$P$73,9,FALSE),"")</f>
        <v/>
      </c>
      <c r="I66" t="str">
        <f t="shared" ref="I66:I129" si="9">IF(E66=2023,"Y","N")</f>
        <v>N</v>
      </c>
      <c r="J66" s="73" t="str">
        <f>IF('Projected PIF'!E66=2023,VLOOKUP(C66&amp;"_"&amp;D66&amp;"_"&amp;E66&amp;"_"&amp;$G$13,'Fire UW Data'!$B$2:$P$73,9,FALSE),"")</f>
        <v/>
      </c>
      <c r="K66" s="73" t="str">
        <f>IF('Projected PIF'!E66=2023,VLOOKUP(C66&amp;"_"&amp;D66&amp;"_"&amp;E66&amp;"_"&amp;$G$13,'Fire UW Data'!$B$2:$P$73,9,FALSE),"")</f>
        <v/>
      </c>
      <c r="L66">
        <f t="shared" si="8"/>
        <v>0.98150656070757292</v>
      </c>
      <c r="N66" s="3">
        <f t="shared" si="4"/>
        <v>983379.39069452183</v>
      </c>
    </row>
    <row r="67" spans="1:14" x14ac:dyDescent="0.25">
      <c r="A67" s="9" t="str">
        <f t="shared" ref="A67:A118" si="10">C67&amp;"_"&amp;D67&amp;"_"&amp;E67&amp;"_"&amp;G67</f>
        <v>General_Non-Tenant_2028_6</v>
      </c>
      <c r="B67" s="9" t="str">
        <f t="shared" ref="B67:B118" si="11">C67&amp;"_"&amp;D67&amp;"_"&amp;E67</f>
        <v>General_Non-Tenant_2028</v>
      </c>
      <c r="C67" t="s">
        <v>7</v>
      </c>
      <c r="D67" t="s">
        <v>5</v>
      </c>
      <c r="E67">
        <v>2028</v>
      </c>
      <c r="F67" s="75">
        <f>VLOOKUP(C67&amp;"_"&amp;D67&amp;"_"&amp;E67,'PIF Assumptions'!$A$4:$E$21,5,FALSE)</f>
        <v>-4.4384254301824896E-2</v>
      </c>
      <c r="G67">
        <v>6</v>
      </c>
      <c r="H67" s="73" t="str">
        <f>_xlfn.IFNA(VLOOKUP(A67,'Fire UW Data'!$B$2:$P$73,9,FALSE),"")</f>
        <v/>
      </c>
      <c r="I67" t="str">
        <f t="shared" si="9"/>
        <v>N</v>
      </c>
      <c r="J67" s="73" t="str">
        <f>IF('Projected PIF'!E67=2023,VLOOKUP(C67&amp;"_"&amp;D67&amp;"_"&amp;E67&amp;"_"&amp;$G$13,'Fire UW Data'!$B$2:$P$73,9,FALSE),"")</f>
        <v/>
      </c>
      <c r="K67" s="73" t="str">
        <f>IF('Projected PIF'!E67=2023,VLOOKUP(C67&amp;"_"&amp;D67&amp;"_"&amp;E67&amp;"_"&amp;$G$13,'Fire UW Data'!$B$2:$P$73,9,FALSE),"")</f>
        <v/>
      </c>
      <c r="L67">
        <f t="shared" si="8"/>
        <v>0.97780787284908754</v>
      </c>
      <c r="N67" s="3">
        <f t="shared" ref="N67:N130" si="12">IF(E67=2023, H67,VLOOKUP(C67&amp;"_"&amp;D67&amp;"_"&amp;E67-1&amp;"_"&amp;12,$A$2:$N$217,14,FALSE)*L67)-M67</f>
        <v>979673.64530447125</v>
      </c>
    </row>
    <row r="68" spans="1:14" x14ac:dyDescent="0.25">
      <c r="A68" s="9" t="str">
        <f t="shared" si="10"/>
        <v>General_Non-Tenant_2028_7</v>
      </c>
      <c r="B68" s="9" t="str">
        <f t="shared" si="11"/>
        <v>General_Non-Tenant_2028</v>
      </c>
      <c r="C68" t="s">
        <v>7</v>
      </c>
      <c r="D68" t="s">
        <v>5</v>
      </c>
      <c r="E68">
        <v>2028</v>
      </c>
      <c r="F68" s="75">
        <f>VLOOKUP(C68&amp;"_"&amp;D68&amp;"_"&amp;E68,'PIF Assumptions'!$A$4:$E$21,5,FALSE)</f>
        <v>-4.4384254301824896E-2</v>
      </c>
      <c r="G68">
        <v>7</v>
      </c>
      <c r="H68" s="73" t="str">
        <f>_xlfn.IFNA(VLOOKUP(A68,'Fire UW Data'!$B$2:$P$73,9,FALSE),"")</f>
        <v/>
      </c>
      <c r="I68" t="str">
        <f t="shared" si="9"/>
        <v>N</v>
      </c>
      <c r="J68" s="73" t="str">
        <f>IF('Projected PIF'!E68=2023,VLOOKUP(C68&amp;"_"&amp;D68&amp;"_"&amp;E68&amp;"_"&amp;$G$13,'Fire UW Data'!$B$2:$P$73,9,FALSE),"")</f>
        <v/>
      </c>
      <c r="K68" s="73" t="str">
        <f>IF('Projected PIF'!E68=2023,VLOOKUP(C68&amp;"_"&amp;D68&amp;"_"&amp;E68&amp;"_"&amp;$G$13,'Fire UW Data'!$B$2:$P$73,9,FALSE),"")</f>
        <v/>
      </c>
      <c r="L68">
        <f t="shared" si="8"/>
        <v>0.97410918499060217</v>
      </c>
      <c r="N68" s="3">
        <f t="shared" si="12"/>
        <v>975967.89991442056</v>
      </c>
    </row>
    <row r="69" spans="1:14" x14ac:dyDescent="0.25">
      <c r="A69" s="9" t="str">
        <f t="shared" si="10"/>
        <v>General_Non-Tenant_2028_8</v>
      </c>
      <c r="B69" s="9" t="str">
        <f t="shared" si="11"/>
        <v>General_Non-Tenant_2028</v>
      </c>
      <c r="C69" t="s">
        <v>7</v>
      </c>
      <c r="D69" t="s">
        <v>5</v>
      </c>
      <c r="E69">
        <v>2028</v>
      </c>
      <c r="F69" s="75">
        <f>VLOOKUP(C69&amp;"_"&amp;D69&amp;"_"&amp;E69,'PIF Assumptions'!$A$4:$E$21,5,FALSE)</f>
        <v>-4.4384254301824896E-2</v>
      </c>
      <c r="G69">
        <v>8</v>
      </c>
      <c r="H69" s="73" t="str">
        <f>_xlfn.IFNA(VLOOKUP(A69,'Fire UW Data'!$B$2:$P$73,9,FALSE),"")</f>
        <v/>
      </c>
      <c r="I69" t="str">
        <f t="shared" si="9"/>
        <v>N</v>
      </c>
      <c r="J69" s="73" t="str">
        <f>IF('Projected PIF'!E69=2023,VLOOKUP(C69&amp;"_"&amp;D69&amp;"_"&amp;E69&amp;"_"&amp;$G$13,'Fire UW Data'!$B$2:$P$73,9,FALSE),"")</f>
        <v/>
      </c>
      <c r="K69" s="73" t="str">
        <f>IF('Projected PIF'!E69=2023,VLOOKUP(C69&amp;"_"&amp;D69&amp;"_"&amp;E69&amp;"_"&amp;$G$13,'Fire UW Data'!$B$2:$P$73,9,FALSE),"")</f>
        <v/>
      </c>
      <c r="L69">
        <f t="shared" si="8"/>
        <v>0.97041049713211669</v>
      </c>
      <c r="N69" s="3">
        <f t="shared" si="12"/>
        <v>972262.15452436975</v>
      </c>
    </row>
    <row r="70" spans="1:14" x14ac:dyDescent="0.25">
      <c r="A70" s="9" t="str">
        <f t="shared" si="10"/>
        <v>General_Non-Tenant_2028_9</v>
      </c>
      <c r="B70" s="9" t="str">
        <f t="shared" si="11"/>
        <v>General_Non-Tenant_2028</v>
      </c>
      <c r="C70" t="s">
        <v>7</v>
      </c>
      <c r="D70" t="s">
        <v>5</v>
      </c>
      <c r="E70">
        <v>2028</v>
      </c>
      <c r="F70" s="75">
        <f>VLOOKUP(C70&amp;"_"&amp;D70&amp;"_"&amp;E70,'PIF Assumptions'!$A$4:$E$21,5,FALSE)</f>
        <v>-4.4384254301824896E-2</v>
      </c>
      <c r="G70">
        <v>9</v>
      </c>
      <c r="H70" s="73" t="str">
        <f>_xlfn.IFNA(VLOOKUP(A70,'Fire UW Data'!$B$2:$P$73,9,FALSE),"")</f>
        <v/>
      </c>
      <c r="I70" t="str">
        <f t="shared" si="9"/>
        <v>N</v>
      </c>
      <c r="J70" s="73" t="str">
        <f>IF('Projected PIF'!E70=2023,VLOOKUP(C70&amp;"_"&amp;D70&amp;"_"&amp;E70&amp;"_"&amp;$G$13,'Fire UW Data'!$B$2:$P$73,9,FALSE),"")</f>
        <v/>
      </c>
      <c r="K70" s="73" t="str">
        <f>IF('Projected PIF'!E70=2023,VLOOKUP(C70&amp;"_"&amp;D70&amp;"_"&amp;E70&amp;"_"&amp;$G$13,'Fire UW Data'!$B$2:$P$73,9,FALSE),"")</f>
        <v/>
      </c>
      <c r="L70">
        <f t="shared" si="8"/>
        <v>0.96671180927363132</v>
      </c>
      <c r="N70" s="3">
        <f t="shared" si="12"/>
        <v>968556.40913431905</v>
      </c>
    </row>
    <row r="71" spans="1:14" x14ac:dyDescent="0.25">
      <c r="A71" s="9" t="str">
        <f t="shared" si="10"/>
        <v>General_Non-Tenant_2028_10</v>
      </c>
      <c r="B71" s="9" t="str">
        <f t="shared" si="11"/>
        <v>General_Non-Tenant_2028</v>
      </c>
      <c r="C71" t="s">
        <v>7</v>
      </c>
      <c r="D71" t="s">
        <v>5</v>
      </c>
      <c r="E71">
        <v>2028</v>
      </c>
      <c r="F71" s="75">
        <f>VLOOKUP(C71&amp;"_"&amp;D71&amp;"_"&amp;E71,'PIF Assumptions'!$A$4:$E$21,5,FALSE)</f>
        <v>-4.4384254301824896E-2</v>
      </c>
      <c r="G71">
        <v>10</v>
      </c>
      <c r="H71" s="73" t="str">
        <f>_xlfn.IFNA(VLOOKUP(A71,'Fire UW Data'!$B$2:$P$73,9,FALSE),"")</f>
        <v/>
      </c>
      <c r="I71" t="str">
        <f t="shared" si="9"/>
        <v>N</v>
      </c>
      <c r="J71" s="73" t="str">
        <f>IF('Projected PIF'!E71=2023,VLOOKUP(C71&amp;"_"&amp;D71&amp;"_"&amp;E71&amp;"_"&amp;$G$13,'Fire UW Data'!$B$2:$P$73,9,FALSE),"")</f>
        <v/>
      </c>
      <c r="K71" s="73" t="str">
        <f>IF('Projected PIF'!E71=2023,VLOOKUP(C71&amp;"_"&amp;D71&amp;"_"&amp;E71&amp;"_"&amp;$G$13,'Fire UW Data'!$B$2:$P$73,9,FALSE),"")</f>
        <v/>
      </c>
      <c r="L71">
        <f t="shared" si="8"/>
        <v>0.96301312141514595</v>
      </c>
      <c r="N71" s="3">
        <f t="shared" si="12"/>
        <v>964850.66374426847</v>
      </c>
    </row>
    <row r="72" spans="1:14" x14ac:dyDescent="0.25">
      <c r="A72" s="9" t="str">
        <f t="shared" si="10"/>
        <v>General_Non-Tenant_2028_11</v>
      </c>
      <c r="B72" s="9" t="str">
        <f t="shared" si="11"/>
        <v>General_Non-Tenant_2028</v>
      </c>
      <c r="C72" t="s">
        <v>7</v>
      </c>
      <c r="D72" t="s">
        <v>5</v>
      </c>
      <c r="E72">
        <v>2028</v>
      </c>
      <c r="F72" s="75">
        <f>VLOOKUP(C72&amp;"_"&amp;D72&amp;"_"&amp;E72,'PIF Assumptions'!$A$4:$E$21,5,FALSE)</f>
        <v>-4.4384254301824896E-2</v>
      </c>
      <c r="G72">
        <v>11</v>
      </c>
      <c r="H72" s="73" t="str">
        <f>_xlfn.IFNA(VLOOKUP(A72,'Fire UW Data'!$B$2:$P$73,9,FALSE),"")</f>
        <v/>
      </c>
      <c r="I72" t="str">
        <f t="shared" si="9"/>
        <v>N</v>
      </c>
      <c r="J72" s="73" t="str">
        <f>IF('Projected PIF'!E72=2023,VLOOKUP(C72&amp;"_"&amp;D72&amp;"_"&amp;E72&amp;"_"&amp;$G$13,'Fire UW Data'!$B$2:$P$73,9,FALSE),"")</f>
        <v/>
      </c>
      <c r="K72" s="73" t="str">
        <f>IF('Projected PIF'!E72=2023,VLOOKUP(C72&amp;"_"&amp;D72&amp;"_"&amp;E72&amp;"_"&amp;$G$13,'Fire UW Data'!$B$2:$P$73,9,FALSE),"")</f>
        <v/>
      </c>
      <c r="L72">
        <f t="shared" si="8"/>
        <v>0.95931443355666046</v>
      </c>
      <c r="N72" s="3">
        <f t="shared" si="12"/>
        <v>961144.91835421766</v>
      </c>
    </row>
    <row r="73" spans="1:14" x14ac:dyDescent="0.25">
      <c r="A73" s="9" t="str">
        <f t="shared" si="10"/>
        <v>General_Non-Tenant_2028_12</v>
      </c>
      <c r="B73" s="9" t="str">
        <f t="shared" si="11"/>
        <v>General_Non-Tenant_2028</v>
      </c>
      <c r="C73" t="s">
        <v>7</v>
      </c>
      <c r="D73" t="s">
        <v>5</v>
      </c>
      <c r="E73">
        <v>2028</v>
      </c>
      <c r="F73" s="75">
        <f>VLOOKUP(C73&amp;"_"&amp;D73&amp;"_"&amp;E73,'PIF Assumptions'!$A$4:$E$21,5,FALSE)</f>
        <v>-4.4384254301824896E-2</v>
      </c>
      <c r="G73">
        <v>12</v>
      </c>
      <c r="H73" s="73" t="str">
        <f>_xlfn.IFNA(VLOOKUP(A73,'Fire UW Data'!$B$2:$P$73,9,FALSE),"")</f>
        <v/>
      </c>
      <c r="I73" t="str">
        <f t="shared" si="9"/>
        <v>N</v>
      </c>
      <c r="J73" s="73" t="str">
        <f>IF('Projected PIF'!E73=2023,VLOOKUP(C73&amp;"_"&amp;D73&amp;"_"&amp;E73&amp;"_"&amp;$G$13,'Fire UW Data'!$B$2:$P$73,9,FALSE),"")</f>
        <v/>
      </c>
      <c r="K73" s="73" t="str">
        <f>IF('Projected PIF'!E73=2023,VLOOKUP(C73&amp;"_"&amp;D73&amp;"_"&amp;E73&amp;"_"&amp;$G$13,'Fire UW Data'!$B$2:$P$73,9,FALSE),"")</f>
        <v/>
      </c>
      <c r="L73">
        <f t="shared" si="8"/>
        <v>0.95561574569817509</v>
      </c>
      <c r="N73" s="3">
        <f t="shared" si="12"/>
        <v>957439.17296416697</v>
      </c>
    </row>
    <row r="74" spans="1:14" x14ac:dyDescent="0.25">
      <c r="A74" s="9" t="str">
        <f t="shared" si="10"/>
        <v>General_Tenant_2023_1</v>
      </c>
      <c r="B74" s="9" t="str">
        <f t="shared" si="11"/>
        <v>General_Tenant_2023</v>
      </c>
      <c r="C74" t="s">
        <v>7</v>
      </c>
      <c r="D74" t="s">
        <v>6</v>
      </c>
      <c r="E74">
        <v>2023</v>
      </c>
      <c r="F74" s="75">
        <f>VLOOKUP(C74&amp;"_"&amp;D74&amp;"_"&amp;E74,'PIF Assumptions'!$A$4:$E$21,5,FALSE)</f>
        <v>0</v>
      </c>
      <c r="G74">
        <v>1</v>
      </c>
      <c r="H74" s="73">
        <f>_xlfn.IFNA(VLOOKUP(A74,'Fire UW Data'!$B$2:$P$73,9,FALSE),"")</f>
        <v>730329</v>
      </c>
      <c r="I74" t="str">
        <f t="shared" si="9"/>
        <v>Y</v>
      </c>
      <c r="J74" s="73">
        <f>IF('Projected PIF'!E74=2023,VLOOKUP(C74&amp;"_"&amp;D74&amp;"_"&amp;E74&amp;"_"&amp;$G$13,'Fire UW Data'!$B$2:$P$73,9,FALSE),"")</f>
        <v>653272</v>
      </c>
      <c r="K74" s="73">
        <f>IF('Projected PIF'!E74=2023,VLOOKUP(C74&amp;"_"&amp;D74&amp;"_"&amp;E74&amp;"_"&amp;$G$13,'Fire UW Data'!$B$2:$P$73,9,FALSE),"")</f>
        <v>653272</v>
      </c>
      <c r="L74">
        <f t="shared" si="8"/>
        <v>1</v>
      </c>
      <c r="N74" s="3">
        <f t="shared" si="12"/>
        <v>730329</v>
      </c>
    </row>
    <row r="75" spans="1:14" x14ac:dyDescent="0.25">
      <c r="A75" s="9" t="str">
        <f t="shared" si="10"/>
        <v>General_Tenant_2023_2</v>
      </c>
      <c r="B75" s="9" t="str">
        <f t="shared" si="11"/>
        <v>General_Tenant_2023</v>
      </c>
      <c r="C75" t="s">
        <v>7</v>
      </c>
      <c r="D75" t="s">
        <v>6</v>
      </c>
      <c r="E75">
        <v>2023</v>
      </c>
      <c r="F75" s="75">
        <f>VLOOKUP(C75&amp;"_"&amp;D75&amp;"_"&amp;E75,'PIF Assumptions'!$A$4:$E$21,5,FALSE)</f>
        <v>0</v>
      </c>
      <c r="G75">
        <v>2</v>
      </c>
      <c r="H75" s="73">
        <f>_xlfn.IFNA(VLOOKUP(A75,'Fire UW Data'!$B$2:$P$73,9,FALSE),"")</f>
        <v>734179</v>
      </c>
      <c r="I75" t="str">
        <f t="shared" si="9"/>
        <v>Y</v>
      </c>
      <c r="J75" s="73">
        <f>IF('Projected PIF'!E75=2023,VLOOKUP(C75&amp;"_"&amp;D75&amp;"_"&amp;E75&amp;"_"&amp;$G$13,'Fire UW Data'!$B$2:$P$73,9,FALSE),"")</f>
        <v>653272</v>
      </c>
      <c r="K75" s="73">
        <f>IF('Projected PIF'!E75=2023,VLOOKUP(C75&amp;"_"&amp;D75&amp;"_"&amp;E75&amp;"_"&amp;$G$13,'Fire UW Data'!$B$2:$P$73,9,FALSE),"")</f>
        <v>653272</v>
      </c>
      <c r="L75">
        <f t="shared" si="8"/>
        <v>1</v>
      </c>
      <c r="N75" s="3">
        <f t="shared" si="12"/>
        <v>734179</v>
      </c>
    </row>
    <row r="76" spans="1:14" x14ac:dyDescent="0.25">
      <c r="A76" s="9" t="str">
        <f t="shared" si="10"/>
        <v>General_Tenant_2023_3</v>
      </c>
      <c r="B76" s="9" t="str">
        <f t="shared" si="11"/>
        <v>General_Tenant_2023</v>
      </c>
      <c r="C76" t="s">
        <v>7</v>
      </c>
      <c r="D76" t="s">
        <v>6</v>
      </c>
      <c r="E76">
        <v>2023</v>
      </c>
      <c r="F76" s="75">
        <f>VLOOKUP(C76&amp;"_"&amp;D76&amp;"_"&amp;E76,'PIF Assumptions'!$A$4:$E$21,5,FALSE)</f>
        <v>0</v>
      </c>
      <c r="G76">
        <v>3</v>
      </c>
      <c r="H76" s="73">
        <f>_xlfn.IFNA(VLOOKUP(A76,'Fire UW Data'!$B$2:$P$73,9,FALSE),"")</f>
        <v>739034</v>
      </c>
      <c r="I76" t="str">
        <f t="shared" si="9"/>
        <v>Y</v>
      </c>
      <c r="J76" s="73">
        <f>IF('Projected PIF'!E76=2023,VLOOKUP(C76&amp;"_"&amp;D76&amp;"_"&amp;E76&amp;"_"&amp;$G$13,'Fire UW Data'!$B$2:$P$73,9,FALSE),"")</f>
        <v>653272</v>
      </c>
      <c r="K76" s="73">
        <f>IF('Projected PIF'!E76=2023,VLOOKUP(C76&amp;"_"&amp;D76&amp;"_"&amp;E76&amp;"_"&amp;$G$13,'Fire UW Data'!$B$2:$P$73,9,FALSE),"")</f>
        <v>653272</v>
      </c>
      <c r="L76">
        <f t="shared" si="8"/>
        <v>1</v>
      </c>
      <c r="N76" s="3">
        <f t="shared" si="12"/>
        <v>739034</v>
      </c>
    </row>
    <row r="77" spans="1:14" x14ac:dyDescent="0.25">
      <c r="A77" s="9" t="str">
        <f t="shared" si="10"/>
        <v>General_Tenant_2023_4</v>
      </c>
      <c r="B77" s="9" t="str">
        <f t="shared" si="11"/>
        <v>General_Tenant_2023</v>
      </c>
      <c r="C77" t="s">
        <v>7</v>
      </c>
      <c r="D77" t="s">
        <v>6</v>
      </c>
      <c r="E77">
        <v>2023</v>
      </c>
      <c r="F77" s="75">
        <f>VLOOKUP(C77&amp;"_"&amp;D77&amp;"_"&amp;E77,'PIF Assumptions'!$A$4:$E$21,5,FALSE)</f>
        <v>0</v>
      </c>
      <c r="G77">
        <v>4</v>
      </c>
      <c r="H77" s="73">
        <f>_xlfn.IFNA(VLOOKUP(A77,'Fire UW Data'!$B$2:$P$73,9,FALSE),"")</f>
        <v>742520</v>
      </c>
      <c r="I77" t="str">
        <f t="shared" si="9"/>
        <v>Y</v>
      </c>
      <c r="J77" s="73">
        <f>IF('Projected PIF'!E77=2023,VLOOKUP(C77&amp;"_"&amp;D77&amp;"_"&amp;E77&amp;"_"&amp;$G$13,'Fire UW Data'!$B$2:$P$73,9,FALSE),"")</f>
        <v>653272</v>
      </c>
      <c r="K77" s="73">
        <f>IF('Projected PIF'!E77=2023,VLOOKUP(C77&amp;"_"&amp;D77&amp;"_"&amp;E77&amp;"_"&amp;$G$13,'Fire UW Data'!$B$2:$P$73,9,FALSE),"")</f>
        <v>653272</v>
      </c>
      <c r="L77">
        <f t="shared" si="8"/>
        <v>1</v>
      </c>
      <c r="N77" s="3">
        <f t="shared" si="12"/>
        <v>742520</v>
      </c>
    </row>
    <row r="78" spans="1:14" x14ac:dyDescent="0.25">
      <c r="A78" s="9" t="str">
        <f t="shared" si="10"/>
        <v>General_Tenant_2023_5</v>
      </c>
      <c r="B78" s="9" t="str">
        <f t="shared" si="11"/>
        <v>General_Tenant_2023</v>
      </c>
      <c r="C78" t="s">
        <v>7</v>
      </c>
      <c r="D78" t="s">
        <v>6</v>
      </c>
      <c r="E78">
        <v>2023</v>
      </c>
      <c r="F78" s="75">
        <f>VLOOKUP(C78&amp;"_"&amp;D78&amp;"_"&amp;E78,'PIF Assumptions'!$A$4:$E$21,5,FALSE)</f>
        <v>0</v>
      </c>
      <c r="G78">
        <v>5</v>
      </c>
      <c r="H78" s="73">
        <f>_xlfn.IFNA(VLOOKUP(A78,'Fire UW Data'!$B$2:$P$73,9,FALSE),"")</f>
        <v>746771</v>
      </c>
      <c r="I78" t="str">
        <f t="shared" si="9"/>
        <v>Y</v>
      </c>
      <c r="J78" s="73">
        <f>IF('Projected PIF'!E78=2023,VLOOKUP(C78&amp;"_"&amp;D78&amp;"_"&amp;E78&amp;"_"&amp;$G$13,'Fire UW Data'!$B$2:$P$73,9,FALSE),"")</f>
        <v>653272</v>
      </c>
      <c r="K78" s="73">
        <f>IF('Projected PIF'!E78=2023,VLOOKUP(C78&amp;"_"&amp;D78&amp;"_"&amp;E78&amp;"_"&amp;$G$13,'Fire UW Data'!$B$2:$P$73,9,FALSE),"")</f>
        <v>653272</v>
      </c>
      <c r="L78">
        <f t="shared" si="8"/>
        <v>1</v>
      </c>
      <c r="N78" s="3">
        <f t="shared" si="12"/>
        <v>746771</v>
      </c>
    </row>
    <row r="79" spans="1:14" x14ac:dyDescent="0.25">
      <c r="A79" s="9" t="str">
        <f t="shared" si="10"/>
        <v>General_Tenant_2023_6</v>
      </c>
      <c r="B79" s="9" t="str">
        <f t="shared" si="11"/>
        <v>General_Tenant_2023</v>
      </c>
      <c r="C79" t="s">
        <v>7</v>
      </c>
      <c r="D79" t="s">
        <v>6</v>
      </c>
      <c r="E79">
        <v>2023</v>
      </c>
      <c r="F79" s="75">
        <f>VLOOKUP(C79&amp;"_"&amp;D79&amp;"_"&amp;E79,'PIF Assumptions'!$A$4:$E$21,5,FALSE)</f>
        <v>0</v>
      </c>
      <c r="G79">
        <v>6</v>
      </c>
      <c r="H79" s="73">
        <f>_xlfn.IFNA(VLOOKUP(A79,'Fire UW Data'!$B$2:$P$73,9,FALSE),"")</f>
        <v>736099</v>
      </c>
      <c r="I79" t="str">
        <f t="shared" si="9"/>
        <v>Y</v>
      </c>
      <c r="J79" s="73">
        <f>IF('Projected PIF'!E79=2023,VLOOKUP(C79&amp;"_"&amp;D79&amp;"_"&amp;E79&amp;"_"&amp;$G$13,'Fire UW Data'!$B$2:$P$73,9,FALSE),"")</f>
        <v>653272</v>
      </c>
      <c r="K79" s="73">
        <f>IF('Projected PIF'!E79=2023,VLOOKUP(C79&amp;"_"&amp;D79&amp;"_"&amp;E79&amp;"_"&amp;$G$13,'Fire UW Data'!$B$2:$P$73,9,FALSE),"")</f>
        <v>653272</v>
      </c>
      <c r="L79">
        <f t="shared" si="8"/>
        <v>1</v>
      </c>
      <c r="N79" s="3">
        <f t="shared" si="12"/>
        <v>736099</v>
      </c>
    </row>
    <row r="80" spans="1:14" x14ac:dyDescent="0.25">
      <c r="A80" s="9" t="str">
        <f t="shared" si="10"/>
        <v>General_Tenant_2023_7</v>
      </c>
      <c r="B80" s="9" t="str">
        <f t="shared" si="11"/>
        <v>General_Tenant_2023</v>
      </c>
      <c r="C80" t="s">
        <v>7</v>
      </c>
      <c r="D80" t="s">
        <v>6</v>
      </c>
      <c r="E80">
        <v>2023</v>
      </c>
      <c r="F80" s="75">
        <f>VLOOKUP(C80&amp;"_"&amp;D80&amp;"_"&amp;E80,'PIF Assumptions'!$A$4:$E$21,5,FALSE)</f>
        <v>0</v>
      </c>
      <c r="G80">
        <v>7</v>
      </c>
      <c r="H80" s="73">
        <f>_xlfn.IFNA(VLOOKUP(A80,'Fire UW Data'!$B$2:$P$73,9,FALSE),"")</f>
        <v>719600</v>
      </c>
      <c r="I80" t="str">
        <f t="shared" si="9"/>
        <v>Y</v>
      </c>
      <c r="J80" s="73">
        <f>IF('Projected PIF'!E80=2023,VLOOKUP(C80&amp;"_"&amp;D80&amp;"_"&amp;E80&amp;"_"&amp;$G$13,'Fire UW Data'!$B$2:$P$73,9,FALSE),"")</f>
        <v>653272</v>
      </c>
      <c r="K80" s="73">
        <f>IF('Projected PIF'!E80=2023,VLOOKUP(C80&amp;"_"&amp;D80&amp;"_"&amp;E80&amp;"_"&amp;$G$13,'Fire UW Data'!$B$2:$P$73,9,FALSE),"")</f>
        <v>653272</v>
      </c>
      <c r="L80">
        <f t="shared" si="8"/>
        <v>1</v>
      </c>
      <c r="N80" s="3">
        <f t="shared" si="12"/>
        <v>719600</v>
      </c>
    </row>
    <row r="81" spans="1:14" x14ac:dyDescent="0.25">
      <c r="A81" s="9" t="str">
        <f t="shared" si="10"/>
        <v>General_Tenant_2023_8</v>
      </c>
      <c r="B81" s="9" t="str">
        <f t="shared" si="11"/>
        <v>General_Tenant_2023</v>
      </c>
      <c r="C81" t="s">
        <v>7</v>
      </c>
      <c r="D81" t="s">
        <v>6</v>
      </c>
      <c r="E81">
        <v>2023</v>
      </c>
      <c r="F81" s="75">
        <f>VLOOKUP(C81&amp;"_"&amp;D81&amp;"_"&amp;E81,'PIF Assumptions'!$A$4:$E$21,5,FALSE)</f>
        <v>0</v>
      </c>
      <c r="G81">
        <v>8</v>
      </c>
      <c r="H81" s="73">
        <f>_xlfn.IFNA(VLOOKUP(A81,'Fire UW Data'!$B$2:$P$73,9,FALSE),"")</f>
        <v>703382</v>
      </c>
      <c r="I81" t="str">
        <f t="shared" si="9"/>
        <v>Y</v>
      </c>
      <c r="J81" s="73">
        <f>IF('Projected PIF'!E81=2023,VLOOKUP(C81&amp;"_"&amp;D81&amp;"_"&amp;E81&amp;"_"&amp;$G$13,'Fire UW Data'!$B$2:$P$73,9,FALSE),"")</f>
        <v>653272</v>
      </c>
      <c r="K81" s="73">
        <f>IF('Projected PIF'!E81=2023,VLOOKUP(C81&amp;"_"&amp;D81&amp;"_"&amp;E81&amp;"_"&amp;$G$13,'Fire UW Data'!$B$2:$P$73,9,FALSE),"")</f>
        <v>653272</v>
      </c>
      <c r="L81">
        <f t="shared" si="8"/>
        <v>1</v>
      </c>
      <c r="N81" s="3">
        <f t="shared" si="12"/>
        <v>703382</v>
      </c>
    </row>
    <row r="82" spans="1:14" x14ac:dyDescent="0.25">
      <c r="A82" s="9" t="str">
        <f t="shared" si="10"/>
        <v>General_Tenant_2023_9</v>
      </c>
      <c r="B82" s="9" t="str">
        <f t="shared" si="11"/>
        <v>General_Tenant_2023</v>
      </c>
      <c r="C82" t="s">
        <v>7</v>
      </c>
      <c r="D82" t="s">
        <v>6</v>
      </c>
      <c r="E82">
        <v>2023</v>
      </c>
      <c r="F82" s="75">
        <f>VLOOKUP(C82&amp;"_"&amp;D82&amp;"_"&amp;E82,'PIF Assumptions'!$A$4:$E$21,5,FALSE)</f>
        <v>0</v>
      </c>
      <c r="G82">
        <v>9</v>
      </c>
      <c r="H82" s="73">
        <f>_xlfn.IFNA(VLOOKUP(A82,'Fire UW Data'!$B$2:$P$73,9,FALSE),"")</f>
        <v>689604</v>
      </c>
      <c r="I82" t="str">
        <f t="shared" si="9"/>
        <v>Y</v>
      </c>
      <c r="J82" s="73">
        <f>IF('Projected PIF'!E82=2023,VLOOKUP(C82&amp;"_"&amp;D82&amp;"_"&amp;E82&amp;"_"&amp;$G$13,'Fire UW Data'!$B$2:$P$73,9,FALSE),"")</f>
        <v>653272</v>
      </c>
      <c r="K82" s="73">
        <f>IF('Projected PIF'!E82=2023,VLOOKUP(C82&amp;"_"&amp;D82&amp;"_"&amp;E82&amp;"_"&amp;$G$13,'Fire UW Data'!$B$2:$P$73,9,FALSE),"")</f>
        <v>653272</v>
      </c>
      <c r="L82">
        <f t="shared" si="8"/>
        <v>1</v>
      </c>
      <c r="N82" s="3">
        <f t="shared" si="12"/>
        <v>689604</v>
      </c>
    </row>
    <row r="83" spans="1:14" x14ac:dyDescent="0.25">
      <c r="A83" s="9" t="str">
        <f t="shared" si="10"/>
        <v>General_Tenant_2023_10</v>
      </c>
      <c r="B83" s="9" t="str">
        <f t="shared" si="11"/>
        <v>General_Tenant_2023</v>
      </c>
      <c r="C83" t="s">
        <v>7</v>
      </c>
      <c r="D83" t="s">
        <v>6</v>
      </c>
      <c r="E83">
        <v>2023</v>
      </c>
      <c r="F83" s="75">
        <f>VLOOKUP(C83&amp;"_"&amp;D83&amp;"_"&amp;E83,'PIF Assumptions'!$A$4:$E$21,5,FALSE)</f>
        <v>0</v>
      </c>
      <c r="G83">
        <v>10</v>
      </c>
      <c r="H83" s="73">
        <f>_xlfn.IFNA(VLOOKUP(A83,'Fire UW Data'!$B$2:$P$73,9,FALSE),"")</f>
        <v>674961</v>
      </c>
      <c r="I83" t="str">
        <f t="shared" si="9"/>
        <v>Y</v>
      </c>
      <c r="J83" s="73">
        <f>IF('Projected PIF'!E83=2023,VLOOKUP(C83&amp;"_"&amp;D83&amp;"_"&amp;E83&amp;"_"&amp;$G$13,'Fire UW Data'!$B$2:$P$73,9,FALSE),"")</f>
        <v>653272</v>
      </c>
      <c r="K83" s="73">
        <f>IF('Projected PIF'!E83=2023,VLOOKUP(C83&amp;"_"&amp;D83&amp;"_"&amp;E83&amp;"_"&amp;$G$13,'Fire UW Data'!$B$2:$P$73,9,FALSE),"")</f>
        <v>653272</v>
      </c>
      <c r="L83">
        <f t="shared" si="8"/>
        <v>1</v>
      </c>
      <c r="N83" s="3">
        <f t="shared" si="12"/>
        <v>674961</v>
      </c>
    </row>
    <row r="84" spans="1:14" x14ac:dyDescent="0.25">
      <c r="A84" s="9" t="str">
        <f t="shared" si="10"/>
        <v>General_Tenant_2023_11</v>
      </c>
      <c r="B84" s="9" t="str">
        <f t="shared" si="11"/>
        <v>General_Tenant_2023</v>
      </c>
      <c r="C84" t="s">
        <v>7</v>
      </c>
      <c r="D84" t="s">
        <v>6</v>
      </c>
      <c r="E84">
        <v>2023</v>
      </c>
      <c r="F84" s="75">
        <f>VLOOKUP(C84&amp;"_"&amp;D84&amp;"_"&amp;E84,'PIF Assumptions'!$A$4:$E$21,5,FALSE)</f>
        <v>0</v>
      </c>
      <c r="G84">
        <v>11</v>
      </c>
      <c r="H84" s="73">
        <f>_xlfn.IFNA(VLOOKUP(A84,'Fire UW Data'!$B$2:$P$73,9,FALSE),"")</f>
        <v>662802</v>
      </c>
      <c r="I84" t="str">
        <f t="shared" si="9"/>
        <v>Y</v>
      </c>
      <c r="J84" s="73">
        <f>IF('Projected PIF'!E84=2023,VLOOKUP(C84&amp;"_"&amp;D84&amp;"_"&amp;E84&amp;"_"&amp;$G$13,'Fire UW Data'!$B$2:$P$73,9,FALSE),"")</f>
        <v>653272</v>
      </c>
      <c r="K84" s="73">
        <f>IF('Projected PIF'!E84=2023,VLOOKUP(C84&amp;"_"&amp;D84&amp;"_"&amp;E84&amp;"_"&amp;$G$13,'Fire UW Data'!$B$2:$P$73,9,FALSE),"")</f>
        <v>653272</v>
      </c>
      <c r="L84">
        <f t="shared" ref="L84:L115" si="13">(1+G84/12*F84)</f>
        <v>1</v>
      </c>
      <c r="N84" s="3">
        <f t="shared" si="12"/>
        <v>662802</v>
      </c>
    </row>
    <row r="85" spans="1:14" x14ac:dyDescent="0.25">
      <c r="A85" s="9" t="str">
        <f t="shared" si="10"/>
        <v>General_Tenant_2023_12</v>
      </c>
      <c r="B85" s="9" t="str">
        <f t="shared" si="11"/>
        <v>General_Tenant_2023</v>
      </c>
      <c r="C85" t="s">
        <v>7</v>
      </c>
      <c r="D85" t="s">
        <v>6</v>
      </c>
      <c r="E85">
        <v>2023</v>
      </c>
      <c r="F85" s="75">
        <f>VLOOKUP(C85&amp;"_"&amp;D85&amp;"_"&amp;E85,'PIF Assumptions'!$A$4:$E$21,5,FALSE)</f>
        <v>0</v>
      </c>
      <c r="G85">
        <v>12</v>
      </c>
      <c r="H85" s="73">
        <f>_xlfn.IFNA(VLOOKUP(A85,'Fire UW Data'!$B$2:$P$73,9,FALSE),"")</f>
        <v>653272</v>
      </c>
      <c r="I85" t="str">
        <f t="shared" si="9"/>
        <v>Y</v>
      </c>
      <c r="J85" s="73">
        <f>IF('Projected PIF'!E85=2023,VLOOKUP(C85&amp;"_"&amp;D85&amp;"_"&amp;E85&amp;"_"&amp;$G$13,'Fire UW Data'!$B$2:$P$73,9,FALSE),"")</f>
        <v>653272</v>
      </c>
      <c r="K85" s="73">
        <f>IF('Projected PIF'!E85=2023,VLOOKUP(C85&amp;"_"&amp;D85&amp;"_"&amp;E85&amp;"_"&amp;$G$13,'Fire UW Data'!$B$2:$P$73,9,FALSE),"")</f>
        <v>653272</v>
      </c>
      <c r="L85">
        <f t="shared" si="13"/>
        <v>1</v>
      </c>
      <c r="N85" s="3">
        <f t="shared" si="12"/>
        <v>653272</v>
      </c>
    </row>
    <row r="86" spans="1:14" x14ac:dyDescent="0.25">
      <c r="A86" s="9" t="str">
        <f t="shared" si="10"/>
        <v>General_Tenant_2024_1</v>
      </c>
      <c r="B86" s="9" t="str">
        <f t="shared" si="11"/>
        <v>General_Tenant_2024</v>
      </c>
      <c r="C86" t="s">
        <v>7</v>
      </c>
      <c r="D86" t="s">
        <v>6</v>
      </c>
      <c r="E86">
        <v>2024</v>
      </c>
      <c r="F86" s="75">
        <f>VLOOKUP(C86&amp;"_"&amp;D86&amp;"_"&amp;E86,'PIF Assumptions'!$A$4:$E$21,5,FALSE)</f>
        <v>-0.21350455595438406</v>
      </c>
      <c r="G86">
        <v>1</v>
      </c>
      <c r="H86" s="73" t="str">
        <f>_xlfn.IFNA(VLOOKUP(A86,'Fire UW Data'!$B$2:$P$73,9,FALSE),"")</f>
        <v/>
      </c>
      <c r="I86" t="str">
        <f t="shared" si="9"/>
        <v>N</v>
      </c>
      <c r="J86" s="73" t="str">
        <f>IF('Projected PIF'!E86=2023,VLOOKUP(C86&amp;"_"&amp;D86&amp;"_"&amp;E86&amp;"_"&amp;$G$13,'Fire UW Data'!$B$2:$P$73,9,FALSE),"")</f>
        <v/>
      </c>
      <c r="K86" s="73" t="str">
        <f>IF('Projected PIF'!E86=2023,VLOOKUP(C86&amp;"_"&amp;D86&amp;"_"&amp;E86&amp;"_"&amp;$G$13,'Fire UW Data'!$B$2:$P$73,9,FALSE),"")</f>
        <v/>
      </c>
      <c r="L86">
        <f t="shared" si="13"/>
        <v>0.98220795367046798</v>
      </c>
      <c r="N86" s="3">
        <f t="shared" si="12"/>
        <v>641648.95431021391</v>
      </c>
    </row>
    <row r="87" spans="1:14" x14ac:dyDescent="0.25">
      <c r="A87" s="9" t="str">
        <f t="shared" si="10"/>
        <v>General_Tenant_2024_2</v>
      </c>
      <c r="B87" s="9" t="str">
        <f t="shared" si="11"/>
        <v>General_Tenant_2024</v>
      </c>
      <c r="C87" t="s">
        <v>7</v>
      </c>
      <c r="D87" t="s">
        <v>6</v>
      </c>
      <c r="E87">
        <v>2024</v>
      </c>
      <c r="F87" s="75">
        <f>VLOOKUP(C87&amp;"_"&amp;D87&amp;"_"&amp;E87,'PIF Assumptions'!$A$4:$E$21,5,FALSE)</f>
        <v>-0.21350455595438406</v>
      </c>
      <c r="G87">
        <v>2</v>
      </c>
      <c r="H87" s="73" t="str">
        <f>_xlfn.IFNA(VLOOKUP(A87,'Fire UW Data'!$B$2:$P$73,9,FALSE),"")</f>
        <v/>
      </c>
      <c r="I87" t="str">
        <f t="shared" si="9"/>
        <v>N</v>
      </c>
      <c r="J87" s="73" t="str">
        <f>IF('Projected PIF'!E87=2023,VLOOKUP(C87&amp;"_"&amp;D87&amp;"_"&amp;E87&amp;"_"&amp;$G$13,'Fire UW Data'!$B$2:$P$73,9,FALSE),"")</f>
        <v/>
      </c>
      <c r="K87" s="73" t="str">
        <f>IF('Projected PIF'!E87=2023,VLOOKUP(C87&amp;"_"&amp;D87&amp;"_"&amp;E87&amp;"_"&amp;$G$13,'Fire UW Data'!$B$2:$P$73,9,FALSE),"")</f>
        <v/>
      </c>
      <c r="L87">
        <f t="shared" si="13"/>
        <v>0.96441590734093596</v>
      </c>
      <c r="N87" s="3">
        <f t="shared" si="12"/>
        <v>630025.90862042794</v>
      </c>
    </row>
    <row r="88" spans="1:14" x14ac:dyDescent="0.25">
      <c r="A88" s="9" t="str">
        <f t="shared" si="10"/>
        <v>General_Tenant_2024_3</v>
      </c>
      <c r="B88" s="9" t="str">
        <f t="shared" si="11"/>
        <v>General_Tenant_2024</v>
      </c>
      <c r="C88" t="s">
        <v>7</v>
      </c>
      <c r="D88" t="s">
        <v>6</v>
      </c>
      <c r="E88">
        <v>2024</v>
      </c>
      <c r="F88" s="75">
        <f>VLOOKUP(C88&amp;"_"&amp;D88&amp;"_"&amp;E88,'PIF Assumptions'!$A$4:$E$21,5,FALSE)</f>
        <v>-0.21350455595438406</v>
      </c>
      <c r="G88">
        <v>3</v>
      </c>
      <c r="H88" s="73" t="str">
        <f>_xlfn.IFNA(VLOOKUP(A88,'Fire UW Data'!$B$2:$P$73,9,FALSE),"")</f>
        <v/>
      </c>
      <c r="I88" t="str">
        <f t="shared" si="9"/>
        <v>N</v>
      </c>
      <c r="J88" s="73" t="str">
        <f>IF('Projected PIF'!E88=2023,VLOOKUP(C88&amp;"_"&amp;D88&amp;"_"&amp;E88&amp;"_"&amp;$G$13,'Fire UW Data'!$B$2:$P$73,9,FALSE),"")</f>
        <v/>
      </c>
      <c r="K88" s="73" t="str">
        <f>IF('Projected PIF'!E88=2023,VLOOKUP(C88&amp;"_"&amp;D88&amp;"_"&amp;E88&amp;"_"&amp;$G$13,'Fire UW Data'!$B$2:$P$73,9,FALSE),"")</f>
        <v/>
      </c>
      <c r="L88">
        <f t="shared" si="13"/>
        <v>0.94662386101140394</v>
      </c>
      <c r="N88" s="3">
        <f t="shared" si="12"/>
        <v>618402.86293064186</v>
      </c>
    </row>
    <row r="89" spans="1:14" x14ac:dyDescent="0.25">
      <c r="A89" s="9" t="str">
        <f t="shared" si="10"/>
        <v>General_Tenant_2024_4</v>
      </c>
      <c r="B89" s="9" t="str">
        <f t="shared" si="11"/>
        <v>General_Tenant_2024</v>
      </c>
      <c r="C89" t="s">
        <v>7</v>
      </c>
      <c r="D89" t="s">
        <v>6</v>
      </c>
      <c r="E89">
        <v>2024</v>
      </c>
      <c r="F89" s="75">
        <f>VLOOKUP(C89&amp;"_"&amp;D89&amp;"_"&amp;E89,'PIF Assumptions'!$A$4:$E$21,5,FALSE)</f>
        <v>-0.21350455595438406</v>
      </c>
      <c r="G89">
        <v>4</v>
      </c>
      <c r="H89" s="73" t="str">
        <f>_xlfn.IFNA(VLOOKUP(A89,'Fire UW Data'!$B$2:$P$73,9,FALSE),"")</f>
        <v/>
      </c>
      <c r="I89" t="str">
        <f t="shared" si="9"/>
        <v>N</v>
      </c>
      <c r="J89" s="73" t="str">
        <f>IF('Projected PIF'!E89=2023,VLOOKUP(C89&amp;"_"&amp;D89&amp;"_"&amp;E89&amp;"_"&amp;$G$13,'Fire UW Data'!$B$2:$P$73,9,FALSE),"")</f>
        <v/>
      </c>
      <c r="K89" s="73" t="str">
        <f>IF('Projected PIF'!E89=2023,VLOOKUP(C89&amp;"_"&amp;D89&amp;"_"&amp;E89&amp;"_"&amp;$G$13,'Fire UW Data'!$B$2:$P$73,9,FALSE),"")</f>
        <v/>
      </c>
      <c r="L89">
        <f t="shared" si="13"/>
        <v>0.92883181468187193</v>
      </c>
      <c r="N89" s="3">
        <f t="shared" si="12"/>
        <v>606779.81724085589</v>
      </c>
    </row>
    <row r="90" spans="1:14" x14ac:dyDescent="0.25">
      <c r="A90" s="9" t="str">
        <f t="shared" si="10"/>
        <v>General_Tenant_2024_5</v>
      </c>
      <c r="B90" s="9" t="str">
        <f t="shared" si="11"/>
        <v>General_Tenant_2024</v>
      </c>
      <c r="C90" t="s">
        <v>7</v>
      </c>
      <c r="D90" t="s">
        <v>6</v>
      </c>
      <c r="E90">
        <v>2024</v>
      </c>
      <c r="F90" s="75">
        <f>VLOOKUP(C90&amp;"_"&amp;D90&amp;"_"&amp;E90,'PIF Assumptions'!$A$4:$E$21,5,FALSE)</f>
        <v>-0.21350455595438406</v>
      </c>
      <c r="G90">
        <v>5</v>
      </c>
      <c r="H90" s="73" t="str">
        <f>_xlfn.IFNA(VLOOKUP(A90,'Fire UW Data'!$B$2:$P$73,9,FALSE),"")</f>
        <v/>
      </c>
      <c r="I90" t="str">
        <f t="shared" si="9"/>
        <v>N</v>
      </c>
      <c r="J90" s="73" t="str">
        <f>IF('Projected PIF'!E90=2023,VLOOKUP(C90&amp;"_"&amp;D90&amp;"_"&amp;E90&amp;"_"&amp;$G$13,'Fire UW Data'!$B$2:$P$73,9,FALSE),"")</f>
        <v/>
      </c>
      <c r="K90" s="73" t="str">
        <f>IF('Projected PIF'!E90=2023,VLOOKUP(C90&amp;"_"&amp;D90&amp;"_"&amp;E90&amp;"_"&amp;$G$13,'Fire UW Data'!$B$2:$P$73,9,FALSE),"")</f>
        <v/>
      </c>
      <c r="L90">
        <f t="shared" si="13"/>
        <v>0.91103976835234002</v>
      </c>
      <c r="N90" s="3">
        <f t="shared" si="12"/>
        <v>595156.77155106992</v>
      </c>
    </row>
    <row r="91" spans="1:14" x14ac:dyDescent="0.25">
      <c r="A91" s="9" t="str">
        <f t="shared" si="10"/>
        <v>General_Tenant_2024_6</v>
      </c>
      <c r="B91" s="9" t="str">
        <f t="shared" si="11"/>
        <v>General_Tenant_2024</v>
      </c>
      <c r="C91" t="s">
        <v>7</v>
      </c>
      <c r="D91" t="s">
        <v>6</v>
      </c>
      <c r="E91">
        <v>2024</v>
      </c>
      <c r="F91" s="75">
        <f>VLOOKUP(C91&amp;"_"&amp;D91&amp;"_"&amp;E91,'PIF Assumptions'!$A$4:$E$21,5,FALSE)</f>
        <v>-0.21350455595438406</v>
      </c>
      <c r="G91">
        <v>6</v>
      </c>
      <c r="H91" s="73" t="str">
        <f>_xlfn.IFNA(VLOOKUP(A91,'Fire UW Data'!$B$2:$P$73,9,FALSE),"")</f>
        <v/>
      </c>
      <c r="I91" t="str">
        <f t="shared" si="9"/>
        <v>N</v>
      </c>
      <c r="J91" s="73" t="str">
        <f>IF('Projected PIF'!E91=2023,VLOOKUP(C91&amp;"_"&amp;D91&amp;"_"&amp;E91&amp;"_"&amp;$G$13,'Fire UW Data'!$B$2:$P$73,9,FALSE),"")</f>
        <v/>
      </c>
      <c r="K91" s="73" t="str">
        <f>IF('Projected PIF'!E91=2023,VLOOKUP(C91&amp;"_"&amp;D91&amp;"_"&amp;E91&amp;"_"&amp;$G$13,'Fire UW Data'!$B$2:$P$73,9,FALSE),"")</f>
        <v/>
      </c>
      <c r="L91">
        <f t="shared" si="13"/>
        <v>0.893247722022808</v>
      </c>
      <c r="N91" s="3">
        <f t="shared" si="12"/>
        <v>583533.72586128383</v>
      </c>
    </row>
    <row r="92" spans="1:14" x14ac:dyDescent="0.25">
      <c r="A92" s="9" t="str">
        <f t="shared" si="10"/>
        <v>General_Tenant_2024_7</v>
      </c>
      <c r="B92" s="9" t="str">
        <f t="shared" si="11"/>
        <v>General_Tenant_2024</v>
      </c>
      <c r="C92" t="s">
        <v>7</v>
      </c>
      <c r="D92" t="s">
        <v>6</v>
      </c>
      <c r="E92">
        <v>2024</v>
      </c>
      <c r="F92" s="75">
        <f>VLOOKUP(C92&amp;"_"&amp;D92&amp;"_"&amp;E92,'PIF Assumptions'!$A$4:$E$21,5,FALSE)</f>
        <v>-0.21350455595438406</v>
      </c>
      <c r="G92">
        <v>7</v>
      </c>
      <c r="H92" s="73" t="str">
        <f>_xlfn.IFNA(VLOOKUP(A92,'Fire UW Data'!$B$2:$P$73,9,FALSE),"")</f>
        <v/>
      </c>
      <c r="I92" t="str">
        <f t="shared" si="9"/>
        <v>N</v>
      </c>
      <c r="J92" s="73" t="str">
        <f>IF('Projected PIF'!E92=2023,VLOOKUP(C92&amp;"_"&amp;D92&amp;"_"&amp;E92&amp;"_"&amp;$G$13,'Fire UW Data'!$B$2:$P$73,9,FALSE),"")</f>
        <v/>
      </c>
      <c r="K92" s="73" t="str">
        <f>IF('Projected PIF'!E92=2023,VLOOKUP(C92&amp;"_"&amp;D92&amp;"_"&amp;E92&amp;"_"&amp;$G$13,'Fire UW Data'!$B$2:$P$73,9,FALSE),"")</f>
        <v/>
      </c>
      <c r="L92">
        <f t="shared" si="13"/>
        <v>0.87545567569327598</v>
      </c>
      <c r="N92" s="3">
        <f t="shared" si="12"/>
        <v>571910.68017149775</v>
      </c>
    </row>
    <row r="93" spans="1:14" x14ac:dyDescent="0.25">
      <c r="A93" s="9" t="str">
        <f t="shared" si="10"/>
        <v>General_Tenant_2024_8</v>
      </c>
      <c r="B93" s="9" t="str">
        <f t="shared" si="11"/>
        <v>General_Tenant_2024</v>
      </c>
      <c r="C93" t="s">
        <v>7</v>
      </c>
      <c r="D93" t="s">
        <v>6</v>
      </c>
      <c r="E93">
        <v>2024</v>
      </c>
      <c r="F93" s="75">
        <f>VLOOKUP(C93&amp;"_"&amp;D93&amp;"_"&amp;E93,'PIF Assumptions'!$A$4:$E$21,5,FALSE)</f>
        <v>-0.21350455595438406</v>
      </c>
      <c r="G93">
        <v>8</v>
      </c>
      <c r="H93" s="73" t="str">
        <f>_xlfn.IFNA(VLOOKUP(A93,'Fire UW Data'!$B$2:$P$73,9,FALSE),"")</f>
        <v/>
      </c>
      <c r="I93" t="str">
        <f t="shared" si="9"/>
        <v>N</v>
      </c>
      <c r="J93" s="73" t="str">
        <f>IF('Projected PIF'!E93=2023,VLOOKUP(C93&amp;"_"&amp;D93&amp;"_"&amp;E93&amp;"_"&amp;$G$13,'Fire UW Data'!$B$2:$P$73,9,FALSE),"")</f>
        <v/>
      </c>
      <c r="K93" s="73" t="str">
        <f>IF('Projected PIF'!E93=2023,VLOOKUP(C93&amp;"_"&amp;D93&amp;"_"&amp;E93&amp;"_"&amp;$G$13,'Fire UW Data'!$B$2:$P$73,9,FALSE),"")</f>
        <v/>
      </c>
      <c r="L93">
        <f t="shared" si="13"/>
        <v>0.85766362936374396</v>
      </c>
      <c r="N93" s="3">
        <f t="shared" si="12"/>
        <v>560287.63448171178</v>
      </c>
    </row>
    <row r="94" spans="1:14" x14ac:dyDescent="0.25">
      <c r="A94" s="9" t="str">
        <f t="shared" si="10"/>
        <v>General_Tenant_2024_9</v>
      </c>
      <c r="B94" s="9" t="str">
        <f t="shared" si="11"/>
        <v>General_Tenant_2024</v>
      </c>
      <c r="C94" t="s">
        <v>7</v>
      </c>
      <c r="D94" t="s">
        <v>6</v>
      </c>
      <c r="E94">
        <v>2024</v>
      </c>
      <c r="F94" s="75">
        <f>VLOOKUP(C94&amp;"_"&amp;D94&amp;"_"&amp;E94,'PIF Assumptions'!$A$4:$E$21,5,FALSE)</f>
        <v>-0.21350455595438406</v>
      </c>
      <c r="G94">
        <v>9</v>
      </c>
      <c r="H94" s="73" t="str">
        <f>_xlfn.IFNA(VLOOKUP(A94,'Fire UW Data'!$B$2:$P$73,9,FALSE),"")</f>
        <v/>
      </c>
      <c r="I94" t="str">
        <f t="shared" si="9"/>
        <v>N</v>
      </c>
      <c r="J94" s="73" t="str">
        <f>IF('Projected PIF'!E94=2023,VLOOKUP(C94&amp;"_"&amp;D94&amp;"_"&amp;E94&amp;"_"&amp;$G$13,'Fire UW Data'!$B$2:$P$73,9,FALSE),"")</f>
        <v/>
      </c>
      <c r="K94" s="73" t="str">
        <f>IF('Projected PIF'!E94=2023,VLOOKUP(C94&amp;"_"&amp;D94&amp;"_"&amp;E94&amp;"_"&amp;$G$13,'Fire UW Data'!$B$2:$P$73,9,FALSE),"")</f>
        <v/>
      </c>
      <c r="L94">
        <f t="shared" si="13"/>
        <v>0.83987158303421194</v>
      </c>
      <c r="N94" s="3">
        <f t="shared" si="12"/>
        <v>548664.58879192569</v>
      </c>
    </row>
    <row r="95" spans="1:14" x14ac:dyDescent="0.25">
      <c r="A95" s="9" t="str">
        <f t="shared" si="10"/>
        <v>General_Tenant_2024_10</v>
      </c>
      <c r="B95" s="9" t="str">
        <f t="shared" si="11"/>
        <v>General_Tenant_2024</v>
      </c>
      <c r="C95" t="s">
        <v>7</v>
      </c>
      <c r="D95" t="s">
        <v>6</v>
      </c>
      <c r="E95">
        <v>2024</v>
      </c>
      <c r="F95" s="75">
        <f>VLOOKUP(C95&amp;"_"&amp;D95&amp;"_"&amp;E95,'PIF Assumptions'!$A$4:$E$21,5,FALSE)</f>
        <v>-0.21350455595438406</v>
      </c>
      <c r="G95">
        <v>10</v>
      </c>
      <c r="H95" s="73" t="str">
        <f>_xlfn.IFNA(VLOOKUP(A95,'Fire UW Data'!$B$2:$P$73,9,FALSE),"")</f>
        <v/>
      </c>
      <c r="I95" t="str">
        <f t="shared" si="9"/>
        <v>N</v>
      </c>
      <c r="J95" s="73" t="str">
        <f>IF('Projected PIF'!E95=2023,VLOOKUP(C95&amp;"_"&amp;D95&amp;"_"&amp;E95&amp;"_"&amp;$G$13,'Fire UW Data'!$B$2:$P$73,9,FALSE),"")</f>
        <v/>
      </c>
      <c r="K95" s="73" t="str">
        <f>IF('Projected PIF'!E95=2023,VLOOKUP(C95&amp;"_"&amp;D95&amp;"_"&amp;E95&amp;"_"&amp;$G$13,'Fire UW Data'!$B$2:$P$73,9,FALSE),"")</f>
        <v/>
      </c>
      <c r="L95">
        <f t="shared" si="13"/>
        <v>0.82207953670467993</v>
      </c>
      <c r="N95" s="3">
        <f t="shared" si="12"/>
        <v>537041.54310213961</v>
      </c>
    </row>
    <row r="96" spans="1:14" x14ac:dyDescent="0.25">
      <c r="A96" s="9" t="str">
        <f t="shared" si="10"/>
        <v>General_Tenant_2024_11</v>
      </c>
      <c r="B96" s="9" t="str">
        <f t="shared" si="11"/>
        <v>General_Tenant_2024</v>
      </c>
      <c r="C96" t="s">
        <v>7</v>
      </c>
      <c r="D96" t="s">
        <v>6</v>
      </c>
      <c r="E96">
        <v>2024</v>
      </c>
      <c r="F96" s="75">
        <f>VLOOKUP(C96&amp;"_"&amp;D96&amp;"_"&amp;E96,'PIF Assumptions'!$A$4:$E$21,5,FALSE)</f>
        <v>-0.21350455595438406</v>
      </c>
      <c r="G96">
        <v>11</v>
      </c>
      <c r="H96" s="73" t="str">
        <f>_xlfn.IFNA(VLOOKUP(A96,'Fire UW Data'!$B$2:$P$73,9,FALSE),"")</f>
        <v/>
      </c>
      <c r="I96" t="str">
        <f t="shared" si="9"/>
        <v>N</v>
      </c>
      <c r="J96" s="73" t="str">
        <f>IF('Projected PIF'!E96=2023,VLOOKUP(C96&amp;"_"&amp;D96&amp;"_"&amp;E96&amp;"_"&amp;$G$13,'Fire UW Data'!$B$2:$P$73,9,FALSE),"")</f>
        <v/>
      </c>
      <c r="K96" s="73" t="str">
        <f>IF('Projected PIF'!E96=2023,VLOOKUP(C96&amp;"_"&amp;D96&amp;"_"&amp;E96&amp;"_"&amp;$G$13,'Fire UW Data'!$B$2:$P$73,9,FALSE),"")</f>
        <v/>
      </c>
      <c r="L96">
        <f t="shared" si="13"/>
        <v>0.80428749037514802</v>
      </c>
      <c r="N96" s="3">
        <f t="shared" si="12"/>
        <v>525418.49741235364</v>
      </c>
    </row>
    <row r="97" spans="1:14" x14ac:dyDescent="0.25">
      <c r="A97" s="9" t="str">
        <f t="shared" si="10"/>
        <v>General_Tenant_2024_12</v>
      </c>
      <c r="B97" s="9" t="str">
        <f t="shared" si="11"/>
        <v>General_Tenant_2024</v>
      </c>
      <c r="C97" t="s">
        <v>7</v>
      </c>
      <c r="D97" t="s">
        <v>6</v>
      </c>
      <c r="E97">
        <v>2024</v>
      </c>
      <c r="F97" s="75">
        <f>VLOOKUP(C97&amp;"_"&amp;D97&amp;"_"&amp;E97,'PIF Assumptions'!$A$4:$E$21,5,FALSE)</f>
        <v>-0.21350455595438406</v>
      </c>
      <c r="G97">
        <v>12</v>
      </c>
      <c r="H97" s="73" t="str">
        <f>_xlfn.IFNA(VLOOKUP(A97,'Fire UW Data'!$B$2:$P$73,9,FALSE),"")</f>
        <v/>
      </c>
      <c r="I97" t="str">
        <f t="shared" si="9"/>
        <v>N</v>
      </c>
      <c r="J97" s="73" t="str">
        <f>IF('Projected PIF'!E97=2023,VLOOKUP(C97&amp;"_"&amp;D97&amp;"_"&amp;E97&amp;"_"&amp;$G$13,'Fire UW Data'!$B$2:$P$73,9,FALSE),"")</f>
        <v/>
      </c>
      <c r="K97" s="73" t="str">
        <f>IF('Projected PIF'!E97=2023,VLOOKUP(C97&amp;"_"&amp;D97&amp;"_"&amp;E97&amp;"_"&amp;$G$13,'Fire UW Data'!$B$2:$P$73,9,FALSE),"")</f>
        <v/>
      </c>
      <c r="L97">
        <f t="shared" si="13"/>
        <v>0.786495444045616</v>
      </c>
      <c r="N97" s="3">
        <f t="shared" si="12"/>
        <v>513795.45172256767</v>
      </c>
    </row>
    <row r="98" spans="1:14" x14ac:dyDescent="0.25">
      <c r="A98" s="9" t="str">
        <f t="shared" si="10"/>
        <v>General_Tenant_2025_1</v>
      </c>
      <c r="B98" s="9" t="str">
        <f t="shared" si="11"/>
        <v>General_Tenant_2025</v>
      </c>
      <c r="C98" t="s">
        <v>7</v>
      </c>
      <c r="D98" t="s">
        <v>6</v>
      </c>
      <c r="E98">
        <v>2025</v>
      </c>
      <c r="F98" s="75">
        <f>VLOOKUP(C98&amp;"_"&amp;D98&amp;"_"&amp;E98,'PIF Assumptions'!$A$4:$E$21,5,FALSE)</f>
        <v>-0.21350455595438406</v>
      </c>
      <c r="G98">
        <v>1</v>
      </c>
      <c r="H98" s="73" t="str">
        <f>_xlfn.IFNA(VLOOKUP(A98,'Fire UW Data'!$B$2:$P$73,9,FALSE),"")</f>
        <v/>
      </c>
      <c r="I98" t="str">
        <f t="shared" si="9"/>
        <v>N</v>
      </c>
      <c r="J98" s="73" t="str">
        <f>IF('Projected PIF'!E98=2023,VLOOKUP(C98&amp;"_"&amp;D98&amp;"_"&amp;E98&amp;"_"&amp;$G$13,'Fire UW Data'!$B$2:$P$73,9,FALSE),"")</f>
        <v/>
      </c>
      <c r="K98" s="73" t="str">
        <f>IF('Projected PIF'!E98=2023,VLOOKUP(C98&amp;"_"&amp;D98&amp;"_"&amp;E98&amp;"_"&amp;$G$13,'Fire UW Data'!$B$2:$P$73,9,FALSE),"")</f>
        <v/>
      </c>
      <c r="L98">
        <f t="shared" si="13"/>
        <v>0.98220795367046798</v>
      </c>
      <c r="N98" s="3">
        <f t="shared" si="12"/>
        <v>504653.97924161691</v>
      </c>
    </row>
    <row r="99" spans="1:14" x14ac:dyDescent="0.25">
      <c r="A99" s="9" t="str">
        <f t="shared" si="10"/>
        <v>General_Tenant_2025_2</v>
      </c>
      <c r="B99" s="9" t="str">
        <f t="shared" si="11"/>
        <v>General_Tenant_2025</v>
      </c>
      <c r="C99" t="s">
        <v>7</v>
      </c>
      <c r="D99" t="s">
        <v>6</v>
      </c>
      <c r="E99">
        <v>2025</v>
      </c>
      <c r="F99" s="75">
        <f>VLOOKUP(C99&amp;"_"&amp;D99&amp;"_"&amp;E99,'PIF Assumptions'!$A$4:$E$21,5,FALSE)</f>
        <v>-0.21350455595438406</v>
      </c>
      <c r="G99">
        <v>2</v>
      </c>
      <c r="H99" s="73" t="str">
        <f>_xlfn.IFNA(VLOOKUP(A99,'Fire UW Data'!$B$2:$P$73,9,FALSE),"")</f>
        <v/>
      </c>
      <c r="I99" t="str">
        <f t="shared" si="9"/>
        <v>N</v>
      </c>
      <c r="J99" s="73" t="str">
        <f>IF('Projected PIF'!E99=2023,VLOOKUP(C99&amp;"_"&amp;D99&amp;"_"&amp;E99&amp;"_"&amp;$G$13,'Fire UW Data'!$B$2:$P$73,9,FALSE),"")</f>
        <v/>
      </c>
      <c r="K99" s="73" t="str">
        <f>IF('Projected PIF'!E99=2023,VLOOKUP(C99&amp;"_"&amp;D99&amp;"_"&amp;E99&amp;"_"&amp;$G$13,'Fire UW Data'!$B$2:$P$73,9,FALSE),"")</f>
        <v/>
      </c>
      <c r="L99">
        <f t="shared" si="13"/>
        <v>0.96441590734093596</v>
      </c>
      <c r="N99" s="3">
        <f t="shared" si="12"/>
        <v>495512.50676066615</v>
      </c>
    </row>
    <row r="100" spans="1:14" x14ac:dyDescent="0.25">
      <c r="A100" s="9" t="str">
        <f t="shared" si="10"/>
        <v>General_Tenant_2025_3</v>
      </c>
      <c r="B100" s="9" t="str">
        <f t="shared" si="11"/>
        <v>General_Tenant_2025</v>
      </c>
      <c r="C100" t="s">
        <v>7</v>
      </c>
      <c r="D100" t="s">
        <v>6</v>
      </c>
      <c r="E100">
        <v>2025</v>
      </c>
      <c r="F100" s="75">
        <f>VLOOKUP(C100&amp;"_"&amp;D100&amp;"_"&amp;E100,'PIF Assumptions'!$A$4:$E$21,5,FALSE)</f>
        <v>-0.21350455595438406</v>
      </c>
      <c r="G100">
        <v>3</v>
      </c>
      <c r="H100" s="73" t="str">
        <f>_xlfn.IFNA(VLOOKUP(A100,'Fire UW Data'!$B$2:$P$73,9,FALSE),"")</f>
        <v/>
      </c>
      <c r="I100" t="str">
        <f t="shared" si="9"/>
        <v>N</v>
      </c>
      <c r="J100" s="73" t="str">
        <f>IF('Projected PIF'!E100=2023,VLOOKUP(C100&amp;"_"&amp;D100&amp;"_"&amp;E100&amp;"_"&amp;$G$13,'Fire UW Data'!$B$2:$P$73,9,FALSE),"")</f>
        <v/>
      </c>
      <c r="K100" s="73" t="str">
        <f>IF('Projected PIF'!E100=2023,VLOOKUP(C100&amp;"_"&amp;D100&amp;"_"&amp;E100&amp;"_"&amp;$G$13,'Fire UW Data'!$B$2:$P$73,9,FALSE),"")</f>
        <v/>
      </c>
      <c r="L100">
        <f t="shared" si="13"/>
        <v>0.94662386101140394</v>
      </c>
      <c r="N100" s="3">
        <f t="shared" si="12"/>
        <v>486371.03427971539</v>
      </c>
    </row>
    <row r="101" spans="1:14" x14ac:dyDescent="0.25">
      <c r="A101" s="9" t="str">
        <f t="shared" si="10"/>
        <v>General_Tenant_2025_4</v>
      </c>
      <c r="B101" s="9" t="str">
        <f t="shared" si="11"/>
        <v>General_Tenant_2025</v>
      </c>
      <c r="C101" t="s">
        <v>7</v>
      </c>
      <c r="D101" t="s">
        <v>6</v>
      </c>
      <c r="E101">
        <v>2025</v>
      </c>
      <c r="F101" s="75">
        <f>VLOOKUP(C101&amp;"_"&amp;D101&amp;"_"&amp;E101,'PIF Assumptions'!$A$4:$E$21,5,FALSE)</f>
        <v>-0.21350455595438406</v>
      </c>
      <c r="G101">
        <v>4</v>
      </c>
      <c r="H101" s="73" t="str">
        <f>_xlfn.IFNA(VLOOKUP(A101,'Fire UW Data'!$B$2:$P$73,9,FALSE),"")</f>
        <v/>
      </c>
      <c r="I101" t="str">
        <f t="shared" si="9"/>
        <v>N</v>
      </c>
      <c r="J101" s="73" t="str">
        <f>IF('Projected PIF'!E101=2023,VLOOKUP(C101&amp;"_"&amp;D101&amp;"_"&amp;E101&amp;"_"&amp;$G$13,'Fire UW Data'!$B$2:$P$73,9,FALSE),"")</f>
        <v/>
      </c>
      <c r="K101" s="73" t="str">
        <f>IF('Projected PIF'!E101=2023,VLOOKUP(C101&amp;"_"&amp;D101&amp;"_"&amp;E101&amp;"_"&amp;$G$13,'Fire UW Data'!$B$2:$P$73,9,FALSE),"")</f>
        <v/>
      </c>
      <c r="L101">
        <f t="shared" si="13"/>
        <v>0.92883181468187193</v>
      </c>
      <c r="N101" s="3">
        <f t="shared" si="12"/>
        <v>477229.56179876463</v>
      </c>
    </row>
    <row r="102" spans="1:14" x14ac:dyDescent="0.25">
      <c r="A102" s="9" t="str">
        <f t="shared" si="10"/>
        <v>General_Tenant_2025_5</v>
      </c>
      <c r="B102" s="9" t="str">
        <f t="shared" si="11"/>
        <v>General_Tenant_2025</v>
      </c>
      <c r="C102" t="s">
        <v>7</v>
      </c>
      <c r="D102" t="s">
        <v>6</v>
      </c>
      <c r="E102">
        <v>2025</v>
      </c>
      <c r="F102" s="75">
        <f>VLOOKUP(C102&amp;"_"&amp;D102&amp;"_"&amp;E102,'PIF Assumptions'!$A$4:$E$21,5,FALSE)</f>
        <v>-0.21350455595438406</v>
      </c>
      <c r="G102">
        <v>5</v>
      </c>
      <c r="H102" s="73" t="str">
        <f>_xlfn.IFNA(VLOOKUP(A102,'Fire UW Data'!$B$2:$P$73,9,FALSE),"")</f>
        <v/>
      </c>
      <c r="I102" t="str">
        <f t="shared" si="9"/>
        <v>N</v>
      </c>
      <c r="J102" s="73" t="str">
        <f>IF('Projected PIF'!E102=2023,VLOOKUP(C102&amp;"_"&amp;D102&amp;"_"&amp;E102&amp;"_"&amp;$G$13,'Fire UW Data'!$B$2:$P$73,9,FALSE),"")</f>
        <v/>
      </c>
      <c r="K102" s="73" t="str">
        <f>IF('Projected PIF'!E102=2023,VLOOKUP(C102&amp;"_"&amp;D102&amp;"_"&amp;E102&amp;"_"&amp;$G$13,'Fire UW Data'!$B$2:$P$73,9,FALSE),"")</f>
        <v/>
      </c>
      <c r="L102">
        <f t="shared" si="13"/>
        <v>0.91103976835234002</v>
      </c>
      <c r="N102" s="3">
        <f t="shared" si="12"/>
        <v>468088.08931781392</v>
      </c>
    </row>
    <row r="103" spans="1:14" x14ac:dyDescent="0.25">
      <c r="A103" s="9" t="str">
        <f t="shared" si="10"/>
        <v>General_Tenant_2025_6</v>
      </c>
      <c r="B103" s="9" t="str">
        <f t="shared" si="11"/>
        <v>General_Tenant_2025</v>
      </c>
      <c r="C103" t="s">
        <v>7</v>
      </c>
      <c r="D103" t="s">
        <v>6</v>
      </c>
      <c r="E103">
        <v>2025</v>
      </c>
      <c r="F103" s="75">
        <f>VLOOKUP(C103&amp;"_"&amp;D103&amp;"_"&amp;E103,'PIF Assumptions'!$A$4:$E$21,5,FALSE)</f>
        <v>-0.21350455595438406</v>
      </c>
      <c r="G103">
        <v>6</v>
      </c>
      <c r="H103" s="73" t="str">
        <f>_xlfn.IFNA(VLOOKUP(A103,'Fire UW Data'!$B$2:$P$73,9,FALSE),"")</f>
        <v/>
      </c>
      <c r="I103" t="str">
        <f t="shared" si="9"/>
        <v>N</v>
      </c>
      <c r="J103" s="73" t="str">
        <f>IF('Projected PIF'!E103=2023,VLOOKUP(C103&amp;"_"&amp;D103&amp;"_"&amp;E103&amp;"_"&amp;$G$13,'Fire UW Data'!$B$2:$P$73,9,FALSE),"")</f>
        <v/>
      </c>
      <c r="K103" s="73" t="str">
        <f>IF('Projected PIF'!E103=2023,VLOOKUP(C103&amp;"_"&amp;D103&amp;"_"&amp;E103&amp;"_"&amp;$G$13,'Fire UW Data'!$B$2:$P$73,9,FALSE),"")</f>
        <v/>
      </c>
      <c r="L103">
        <f t="shared" si="13"/>
        <v>0.893247722022808</v>
      </c>
      <c r="N103" s="3">
        <f t="shared" si="12"/>
        <v>458946.61683686322</v>
      </c>
    </row>
    <row r="104" spans="1:14" x14ac:dyDescent="0.25">
      <c r="A104" s="9" t="str">
        <f t="shared" si="10"/>
        <v>General_Tenant_2025_7</v>
      </c>
      <c r="B104" s="9" t="str">
        <f t="shared" si="11"/>
        <v>General_Tenant_2025</v>
      </c>
      <c r="C104" t="s">
        <v>7</v>
      </c>
      <c r="D104" t="s">
        <v>6</v>
      </c>
      <c r="E104">
        <v>2025</v>
      </c>
      <c r="F104" s="75">
        <f>VLOOKUP(C104&amp;"_"&amp;D104&amp;"_"&amp;E104,'PIF Assumptions'!$A$4:$E$21,5,FALSE)</f>
        <v>-0.21350455595438406</v>
      </c>
      <c r="G104">
        <v>7</v>
      </c>
      <c r="H104" s="73" t="str">
        <f>_xlfn.IFNA(VLOOKUP(A104,'Fire UW Data'!$B$2:$P$73,9,FALSE),"")</f>
        <v/>
      </c>
      <c r="I104" t="str">
        <f t="shared" si="9"/>
        <v>N</v>
      </c>
      <c r="J104" s="73" t="str">
        <f>IF('Projected PIF'!E104=2023,VLOOKUP(C104&amp;"_"&amp;D104&amp;"_"&amp;E104&amp;"_"&amp;$G$13,'Fire UW Data'!$B$2:$P$73,9,FALSE),"")</f>
        <v/>
      </c>
      <c r="K104" s="73" t="str">
        <f>IF('Projected PIF'!E104=2023,VLOOKUP(C104&amp;"_"&amp;D104&amp;"_"&amp;E104&amp;"_"&amp;$G$13,'Fire UW Data'!$B$2:$P$73,9,FALSE),"")</f>
        <v/>
      </c>
      <c r="L104">
        <f t="shared" si="13"/>
        <v>0.87545567569327598</v>
      </c>
      <c r="N104" s="3">
        <f t="shared" si="12"/>
        <v>449805.14435591246</v>
      </c>
    </row>
    <row r="105" spans="1:14" x14ac:dyDescent="0.25">
      <c r="A105" s="9" t="str">
        <f t="shared" si="10"/>
        <v>General_Tenant_2025_8</v>
      </c>
      <c r="B105" s="9" t="str">
        <f t="shared" si="11"/>
        <v>General_Tenant_2025</v>
      </c>
      <c r="C105" t="s">
        <v>7</v>
      </c>
      <c r="D105" t="s">
        <v>6</v>
      </c>
      <c r="E105">
        <v>2025</v>
      </c>
      <c r="F105" s="75">
        <f>VLOOKUP(C105&amp;"_"&amp;D105&amp;"_"&amp;E105,'PIF Assumptions'!$A$4:$E$21,5,FALSE)</f>
        <v>-0.21350455595438406</v>
      </c>
      <c r="G105">
        <v>8</v>
      </c>
      <c r="H105" s="73" t="str">
        <f>_xlfn.IFNA(VLOOKUP(A105,'Fire UW Data'!$B$2:$P$73,9,FALSE),"")</f>
        <v/>
      </c>
      <c r="I105" t="str">
        <f t="shared" si="9"/>
        <v>N</v>
      </c>
      <c r="J105" s="73" t="str">
        <f>IF('Projected PIF'!E105=2023,VLOOKUP(C105&amp;"_"&amp;D105&amp;"_"&amp;E105&amp;"_"&amp;$G$13,'Fire UW Data'!$B$2:$P$73,9,FALSE),"")</f>
        <v/>
      </c>
      <c r="K105" s="73" t="str">
        <f>IF('Projected PIF'!E105=2023,VLOOKUP(C105&amp;"_"&amp;D105&amp;"_"&amp;E105&amp;"_"&amp;$G$13,'Fire UW Data'!$B$2:$P$73,9,FALSE),"")</f>
        <v/>
      </c>
      <c r="L105">
        <f t="shared" si="13"/>
        <v>0.85766362936374396</v>
      </c>
      <c r="N105" s="3">
        <f t="shared" si="12"/>
        <v>440663.6718749617</v>
      </c>
    </row>
    <row r="106" spans="1:14" x14ac:dyDescent="0.25">
      <c r="A106" s="9" t="str">
        <f t="shared" si="10"/>
        <v>General_Tenant_2025_9</v>
      </c>
      <c r="B106" s="9" t="str">
        <f t="shared" si="11"/>
        <v>General_Tenant_2025</v>
      </c>
      <c r="C106" t="s">
        <v>7</v>
      </c>
      <c r="D106" t="s">
        <v>6</v>
      </c>
      <c r="E106">
        <v>2025</v>
      </c>
      <c r="F106" s="75">
        <f>VLOOKUP(C106&amp;"_"&amp;D106&amp;"_"&amp;E106,'PIF Assumptions'!$A$4:$E$21,5,FALSE)</f>
        <v>-0.21350455595438406</v>
      </c>
      <c r="G106">
        <v>9</v>
      </c>
      <c r="H106" s="73" t="str">
        <f>_xlfn.IFNA(VLOOKUP(A106,'Fire UW Data'!$B$2:$P$73,9,FALSE),"")</f>
        <v/>
      </c>
      <c r="I106" t="str">
        <f t="shared" si="9"/>
        <v>N</v>
      </c>
      <c r="J106" s="73" t="str">
        <f>IF('Projected PIF'!E106=2023,VLOOKUP(C106&amp;"_"&amp;D106&amp;"_"&amp;E106&amp;"_"&amp;$G$13,'Fire UW Data'!$B$2:$P$73,9,FALSE),"")</f>
        <v/>
      </c>
      <c r="K106" s="73" t="str">
        <f>IF('Projected PIF'!E106=2023,VLOOKUP(C106&amp;"_"&amp;D106&amp;"_"&amp;E106&amp;"_"&amp;$G$13,'Fire UW Data'!$B$2:$P$73,9,FALSE),"")</f>
        <v/>
      </c>
      <c r="L106">
        <f t="shared" si="13"/>
        <v>0.83987158303421194</v>
      </c>
      <c r="N106" s="3">
        <f t="shared" si="12"/>
        <v>431522.19939401094</v>
      </c>
    </row>
    <row r="107" spans="1:14" x14ac:dyDescent="0.25">
      <c r="A107" s="9" t="str">
        <f t="shared" si="10"/>
        <v>General_Tenant_2025_10</v>
      </c>
      <c r="B107" s="9" t="str">
        <f t="shared" si="11"/>
        <v>General_Tenant_2025</v>
      </c>
      <c r="C107" t="s">
        <v>7</v>
      </c>
      <c r="D107" t="s">
        <v>6</v>
      </c>
      <c r="E107">
        <v>2025</v>
      </c>
      <c r="F107" s="75">
        <f>VLOOKUP(C107&amp;"_"&amp;D107&amp;"_"&amp;E107,'PIF Assumptions'!$A$4:$E$21,5,FALSE)</f>
        <v>-0.21350455595438406</v>
      </c>
      <c r="G107">
        <v>10</v>
      </c>
      <c r="H107" s="73" t="str">
        <f>_xlfn.IFNA(VLOOKUP(A107,'Fire UW Data'!$B$2:$P$73,9,FALSE),"")</f>
        <v/>
      </c>
      <c r="I107" t="str">
        <f t="shared" si="9"/>
        <v>N</v>
      </c>
      <c r="J107" s="73" t="str">
        <f>IF('Projected PIF'!E107=2023,VLOOKUP(C107&amp;"_"&amp;D107&amp;"_"&amp;E107&amp;"_"&amp;$G$13,'Fire UW Data'!$B$2:$P$73,9,FALSE),"")</f>
        <v/>
      </c>
      <c r="K107" s="73" t="str">
        <f>IF('Projected PIF'!E107=2023,VLOOKUP(C107&amp;"_"&amp;D107&amp;"_"&amp;E107&amp;"_"&amp;$G$13,'Fire UW Data'!$B$2:$P$73,9,FALSE),"")</f>
        <v/>
      </c>
      <c r="L107">
        <f t="shared" si="13"/>
        <v>0.82207953670467993</v>
      </c>
      <c r="N107" s="3">
        <f t="shared" si="12"/>
        <v>422380.72691306018</v>
      </c>
    </row>
    <row r="108" spans="1:14" x14ac:dyDescent="0.25">
      <c r="A108" s="9" t="str">
        <f t="shared" si="10"/>
        <v>General_Tenant_2025_11</v>
      </c>
      <c r="B108" s="9" t="str">
        <f t="shared" si="11"/>
        <v>General_Tenant_2025</v>
      </c>
      <c r="C108" t="s">
        <v>7</v>
      </c>
      <c r="D108" t="s">
        <v>6</v>
      </c>
      <c r="E108">
        <v>2025</v>
      </c>
      <c r="F108" s="75">
        <f>VLOOKUP(C108&amp;"_"&amp;D108&amp;"_"&amp;E108,'PIF Assumptions'!$A$4:$E$21,5,FALSE)</f>
        <v>-0.21350455595438406</v>
      </c>
      <c r="G108">
        <v>11</v>
      </c>
      <c r="H108" s="73" t="str">
        <f>_xlfn.IFNA(VLOOKUP(A108,'Fire UW Data'!$B$2:$P$73,9,FALSE),"")</f>
        <v/>
      </c>
      <c r="I108" t="str">
        <f t="shared" si="9"/>
        <v>N</v>
      </c>
      <c r="J108" s="73" t="str">
        <f>IF('Projected PIF'!E108=2023,VLOOKUP(C108&amp;"_"&amp;D108&amp;"_"&amp;E108&amp;"_"&amp;$G$13,'Fire UW Data'!$B$2:$P$73,9,FALSE),"")</f>
        <v/>
      </c>
      <c r="K108" s="73" t="str">
        <f>IF('Projected PIF'!E108=2023,VLOOKUP(C108&amp;"_"&amp;D108&amp;"_"&amp;E108&amp;"_"&amp;$G$13,'Fire UW Data'!$B$2:$P$73,9,FALSE),"")</f>
        <v/>
      </c>
      <c r="L108">
        <f t="shared" si="13"/>
        <v>0.80428749037514802</v>
      </c>
      <c r="N108" s="3">
        <f t="shared" si="12"/>
        <v>413239.25443210948</v>
      </c>
    </row>
    <row r="109" spans="1:14" x14ac:dyDescent="0.25">
      <c r="A109" s="9" t="str">
        <f t="shared" si="10"/>
        <v>General_Tenant_2025_12</v>
      </c>
      <c r="B109" s="9" t="str">
        <f t="shared" si="11"/>
        <v>General_Tenant_2025</v>
      </c>
      <c r="C109" t="s">
        <v>7</v>
      </c>
      <c r="D109" t="s">
        <v>6</v>
      </c>
      <c r="E109">
        <v>2025</v>
      </c>
      <c r="F109" s="75">
        <f>VLOOKUP(C109&amp;"_"&amp;D109&amp;"_"&amp;E109,'PIF Assumptions'!$A$4:$E$21,5,FALSE)</f>
        <v>-0.21350455595438406</v>
      </c>
      <c r="G109">
        <v>12</v>
      </c>
      <c r="H109" s="73" t="str">
        <f>_xlfn.IFNA(VLOOKUP(A109,'Fire UW Data'!$B$2:$P$73,9,FALSE),"")</f>
        <v/>
      </c>
      <c r="I109" t="str">
        <f t="shared" si="9"/>
        <v>N</v>
      </c>
      <c r="J109" s="73" t="str">
        <f>IF('Projected PIF'!E109=2023,VLOOKUP(C109&amp;"_"&amp;D109&amp;"_"&amp;E109&amp;"_"&amp;$G$13,'Fire UW Data'!$B$2:$P$73,9,FALSE),"")</f>
        <v/>
      </c>
      <c r="K109" s="73" t="str">
        <f>IF('Projected PIF'!E109=2023,VLOOKUP(C109&amp;"_"&amp;D109&amp;"_"&amp;E109&amp;"_"&amp;$G$13,'Fire UW Data'!$B$2:$P$73,9,FALSE),"")</f>
        <v/>
      </c>
      <c r="L109">
        <f t="shared" si="13"/>
        <v>0.786495444045616</v>
      </c>
      <c r="N109" s="3">
        <f t="shared" si="12"/>
        <v>404097.78195115871</v>
      </c>
    </row>
    <row r="110" spans="1:14" x14ac:dyDescent="0.25">
      <c r="A110" s="9" t="str">
        <f t="shared" si="10"/>
        <v>General_Tenant_2026_1</v>
      </c>
      <c r="B110" s="9" t="str">
        <f t="shared" si="11"/>
        <v>General_Tenant_2026</v>
      </c>
      <c r="C110" t="s">
        <v>7</v>
      </c>
      <c r="D110" t="s">
        <v>6</v>
      </c>
      <c r="E110">
        <v>2026</v>
      </c>
      <c r="F110" s="75">
        <f>VLOOKUP(C110&amp;"_"&amp;D110&amp;"_"&amp;E110,'PIF Assumptions'!$A$4:$E$21,5,FALSE)</f>
        <v>-0.21350455595438406</v>
      </c>
      <c r="G110">
        <v>1</v>
      </c>
      <c r="H110" s="73" t="str">
        <f>_xlfn.IFNA(VLOOKUP(A110,'Fire UW Data'!$B$2:$P$73,9,FALSE),"")</f>
        <v/>
      </c>
      <c r="I110" t="str">
        <f t="shared" si="9"/>
        <v>N</v>
      </c>
      <c r="J110" s="73" t="str">
        <f>IF('Projected PIF'!E110=2023,VLOOKUP(C110&amp;"_"&amp;D110&amp;"_"&amp;E110&amp;"_"&amp;$G$13,'Fire UW Data'!$B$2:$P$73,9,FALSE),"")</f>
        <v/>
      </c>
      <c r="K110" s="73" t="str">
        <f>IF('Projected PIF'!E110=2023,VLOOKUP(C110&amp;"_"&amp;D110&amp;"_"&amp;E110&amp;"_"&amp;$G$13,'Fire UW Data'!$B$2:$P$73,9,FALSE),"")</f>
        <v/>
      </c>
      <c r="L110">
        <f t="shared" si="13"/>
        <v>0.98220795367046798</v>
      </c>
      <c r="N110" s="3">
        <f t="shared" si="12"/>
        <v>396908.05549302255</v>
      </c>
    </row>
    <row r="111" spans="1:14" x14ac:dyDescent="0.25">
      <c r="A111" s="9" t="str">
        <f t="shared" si="10"/>
        <v>General_Tenant_2026_2</v>
      </c>
      <c r="B111" s="9" t="str">
        <f t="shared" si="11"/>
        <v>General_Tenant_2026</v>
      </c>
      <c r="C111" t="s">
        <v>7</v>
      </c>
      <c r="D111" t="s">
        <v>6</v>
      </c>
      <c r="E111">
        <v>2026</v>
      </c>
      <c r="F111" s="75">
        <f>VLOOKUP(C111&amp;"_"&amp;D111&amp;"_"&amp;E111,'PIF Assumptions'!$A$4:$E$21,5,FALSE)</f>
        <v>-0.21350455595438406</v>
      </c>
      <c r="G111">
        <v>2</v>
      </c>
      <c r="H111" s="73" t="str">
        <f>_xlfn.IFNA(VLOOKUP(A111,'Fire UW Data'!$B$2:$P$73,9,FALSE),"")</f>
        <v/>
      </c>
      <c r="I111" t="str">
        <f t="shared" si="9"/>
        <v>N</v>
      </c>
      <c r="J111" s="73" t="str">
        <f>IF('Projected PIF'!E111=2023,VLOOKUP(C111&amp;"_"&amp;D111&amp;"_"&amp;E111&amp;"_"&amp;$G$13,'Fire UW Data'!$B$2:$P$73,9,FALSE),"")</f>
        <v/>
      </c>
      <c r="K111" s="73" t="str">
        <f>IF('Projected PIF'!E111=2023,VLOOKUP(C111&amp;"_"&amp;D111&amp;"_"&amp;E111&amp;"_"&amp;$G$13,'Fire UW Data'!$B$2:$P$73,9,FALSE),"")</f>
        <v/>
      </c>
      <c r="L111">
        <f t="shared" si="13"/>
        <v>0.96441590734093596</v>
      </c>
      <c r="N111" s="3">
        <f t="shared" si="12"/>
        <v>389718.32903488644</v>
      </c>
    </row>
    <row r="112" spans="1:14" x14ac:dyDescent="0.25">
      <c r="A112" s="9" t="str">
        <f t="shared" si="10"/>
        <v>General_Tenant_2026_3</v>
      </c>
      <c r="B112" s="9" t="str">
        <f t="shared" si="11"/>
        <v>General_Tenant_2026</v>
      </c>
      <c r="C112" t="s">
        <v>7</v>
      </c>
      <c r="D112" t="s">
        <v>6</v>
      </c>
      <c r="E112">
        <v>2026</v>
      </c>
      <c r="F112" s="75">
        <f>VLOOKUP(C112&amp;"_"&amp;D112&amp;"_"&amp;E112,'PIF Assumptions'!$A$4:$E$21,5,FALSE)</f>
        <v>-0.21350455595438406</v>
      </c>
      <c r="G112">
        <v>3</v>
      </c>
      <c r="H112" s="73" t="str">
        <f>_xlfn.IFNA(VLOOKUP(A112,'Fire UW Data'!$B$2:$P$73,9,FALSE),"")</f>
        <v/>
      </c>
      <c r="I112" t="str">
        <f t="shared" si="9"/>
        <v>N</v>
      </c>
      <c r="J112" s="73" t="str">
        <f>IF('Projected PIF'!E112=2023,VLOOKUP(C112&amp;"_"&amp;D112&amp;"_"&amp;E112&amp;"_"&amp;$G$13,'Fire UW Data'!$B$2:$P$73,9,FALSE),"")</f>
        <v/>
      </c>
      <c r="K112" s="73" t="str">
        <f>IF('Projected PIF'!E112=2023,VLOOKUP(C112&amp;"_"&amp;D112&amp;"_"&amp;E112&amp;"_"&amp;$G$13,'Fire UW Data'!$B$2:$P$73,9,FALSE),"")</f>
        <v/>
      </c>
      <c r="L112">
        <f t="shared" si="13"/>
        <v>0.94662386101140394</v>
      </c>
      <c r="N112" s="3">
        <f t="shared" si="12"/>
        <v>382528.60257675027</v>
      </c>
    </row>
    <row r="113" spans="1:14" x14ac:dyDescent="0.25">
      <c r="A113" s="9" t="str">
        <f t="shared" si="10"/>
        <v>General_Tenant_2026_4</v>
      </c>
      <c r="B113" s="9" t="str">
        <f t="shared" si="11"/>
        <v>General_Tenant_2026</v>
      </c>
      <c r="C113" t="s">
        <v>7</v>
      </c>
      <c r="D113" t="s">
        <v>6</v>
      </c>
      <c r="E113">
        <v>2026</v>
      </c>
      <c r="F113" s="75">
        <f>VLOOKUP(C113&amp;"_"&amp;D113&amp;"_"&amp;E113,'PIF Assumptions'!$A$4:$E$21,5,FALSE)</f>
        <v>-0.21350455595438406</v>
      </c>
      <c r="G113">
        <v>4</v>
      </c>
      <c r="H113" s="73" t="str">
        <f>_xlfn.IFNA(VLOOKUP(A113,'Fire UW Data'!$B$2:$P$73,9,FALSE),"")</f>
        <v/>
      </c>
      <c r="I113" t="str">
        <f t="shared" si="9"/>
        <v>N</v>
      </c>
      <c r="J113" s="73" t="str">
        <f>IF('Projected PIF'!E113=2023,VLOOKUP(C113&amp;"_"&amp;D113&amp;"_"&amp;E113&amp;"_"&amp;$G$13,'Fire UW Data'!$B$2:$P$73,9,FALSE),"")</f>
        <v/>
      </c>
      <c r="K113" s="73" t="str">
        <f>IF('Projected PIF'!E113=2023,VLOOKUP(C113&amp;"_"&amp;D113&amp;"_"&amp;E113&amp;"_"&amp;$G$13,'Fire UW Data'!$B$2:$P$73,9,FALSE),"")</f>
        <v/>
      </c>
      <c r="L113">
        <f t="shared" si="13"/>
        <v>0.92883181468187193</v>
      </c>
      <c r="N113" s="3">
        <f t="shared" si="12"/>
        <v>375338.87611861416</v>
      </c>
    </row>
    <row r="114" spans="1:14" x14ac:dyDescent="0.25">
      <c r="A114" s="9" t="str">
        <f t="shared" si="10"/>
        <v>General_Tenant_2026_5</v>
      </c>
      <c r="B114" s="9" t="str">
        <f t="shared" si="11"/>
        <v>General_Tenant_2026</v>
      </c>
      <c r="C114" t="s">
        <v>7</v>
      </c>
      <c r="D114" t="s">
        <v>6</v>
      </c>
      <c r="E114">
        <v>2026</v>
      </c>
      <c r="F114" s="75">
        <f>VLOOKUP(C114&amp;"_"&amp;D114&amp;"_"&amp;E114,'PIF Assumptions'!$A$4:$E$21,5,FALSE)</f>
        <v>-0.21350455595438406</v>
      </c>
      <c r="G114">
        <v>5</v>
      </c>
      <c r="H114" s="73" t="str">
        <f>_xlfn.IFNA(VLOOKUP(A114,'Fire UW Data'!$B$2:$P$73,9,FALSE),"")</f>
        <v/>
      </c>
      <c r="I114" t="str">
        <f t="shared" si="9"/>
        <v>N</v>
      </c>
      <c r="J114" s="73" t="str">
        <f>IF('Projected PIF'!E114=2023,VLOOKUP(C114&amp;"_"&amp;D114&amp;"_"&amp;E114&amp;"_"&amp;$G$13,'Fire UW Data'!$B$2:$P$73,9,FALSE),"")</f>
        <v/>
      </c>
      <c r="K114" s="73" t="str">
        <f>IF('Projected PIF'!E114=2023,VLOOKUP(C114&amp;"_"&amp;D114&amp;"_"&amp;E114&amp;"_"&amp;$G$13,'Fire UW Data'!$B$2:$P$73,9,FALSE),"")</f>
        <v/>
      </c>
      <c r="L114">
        <f t="shared" si="13"/>
        <v>0.91103976835234002</v>
      </c>
      <c r="N114" s="3">
        <f t="shared" si="12"/>
        <v>368149.14966047806</v>
      </c>
    </row>
    <row r="115" spans="1:14" x14ac:dyDescent="0.25">
      <c r="A115" s="9" t="str">
        <f t="shared" si="10"/>
        <v>General_Tenant_2026_6</v>
      </c>
      <c r="B115" s="9" t="str">
        <f t="shared" si="11"/>
        <v>General_Tenant_2026</v>
      </c>
      <c r="C115" t="s">
        <v>7</v>
      </c>
      <c r="D115" t="s">
        <v>6</v>
      </c>
      <c r="E115">
        <v>2026</v>
      </c>
      <c r="F115" s="75">
        <f>VLOOKUP(C115&amp;"_"&amp;D115&amp;"_"&amp;E115,'PIF Assumptions'!$A$4:$E$21,5,FALSE)</f>
        <v>-0.21350455595438406</v>
      </c>
      <c r="G115">
        <v>6</v>
      </c>
      <c r="H115" s="73" t="str">
        <f>_xlfn.IFNA(VLOOKUP(A115,'Fire UW Data'!$B$2:$P$73,9,FALSE),"")</f>
        <v/>
      </c>
      <c r="I115" t="str">
        <f t="shared" si="9"/>
        <v>N</v>
      </c>
      <c r="J115" s="73" t="str">
        <f>IF('Projected PIF'!E115=2023,VLOOKUP(C115&amp;"_"&amp;D115&amp;"_"&amp;E115&amp;"_"&amp;$G$13,'Fire UW Data'!$B$2:$P$73,9,FALSE),"")</f>
        <v/>
      </c>
      <c r="K115" s="73" t="str">
        <f>IF('Projected PIF'!E115=2023,VLOOKUP(C115&amp;"_"&amp;D115&amp;"_"&amp;E115&amp;"_"&amp;$G$13,'Fire UW Data'!$B$2:$P$73,9,FALSE),"")</f>
        <v/>
      </c>
      <c r="L115">
        <f t="shared" si="13"/>
        <v>0.893247722022808</v>
      </c>
      <c r="N115" s="3">
        <f t="shared" si="12"/>
        <v>360959.42320234189</v>
      </c>
    </row>
    <row r="116" spans="1:14" x14ac:dyDescent="0.25">
      <c r="A116" s="9" t="str">
        <f t="shared" si="10"/>
        <v>General_Tenant_2026_7</v>
      </c>
      <c r="B116" s="9" t="str">
        <f t="shared" si="11"/>
        <v>General_Tenant_2026</v>
      </c>
      <c r="C116" t="s">
        <v>7</v>
      </c>
      <c r="D116" t="s">
        <v>6</v>
      </c>
      <c r="E116">
        <v>2026</v>
      </c>
      <c r="F116" s="75">
        <f>VLOOKUP(C116&amp;"_"&amp;D116&amp;"_"&amp;E116,'PIF Assumptions'!$A$4:$E$21,5,FALSE)</f>
        <v>-0.21350455595438406</v>
      </c>
      <c r="G116">
        <v>7</v>
      </c>
      <c r="H116" s="73" t="str">
        <f>_xlfn.IFNA(VLOOKUP(A116,'Fire UW Data'!$B$2:$P$73,9,FALSE),"")</f>
        <v/>
      </c>
      <c r="I116" t="str">
        <f t="shared" si="9"/>
        <v>N</v>
      </c>
      <c r="J116" s="73" t="str">
        <f>IF('Projected PIF'!E116=2023,VLOOKUP(C116&amp;"_"&amp;D116&amp;"_"&amp;E116&amp;"_"&amp;$G$13,'Fire UW Data'!$B$2:$P$73,9,FALSE),"")</f>
        <v/>
      </c>
      <c r="K116" s="73" t="str">
        <f>IF('Projected PIF'!E116=2023,VLOOKUP(C116&amp;"_"&amp;D116&amp;"_"&amp;E116&amp;"_"&amp;$G$13,'Fire UW Data'!$B$2:$P$73,9,FALSE),"")</f>
        <v/>
      </c>
      <c r="L116">
        <f t="shared" ref="L116:L147" si="14">(1+G116/12*F116)</f>
        <v>0.87545567569327598</v>
      </c>
      <c r="N116" s="3">
        <f t="shared" si="12"/>
        <v>353769.69674420578</v>
      </c>
    </row>
    <row r="117" spans="1:14" x14ac:dyDescent="0.25">
      <c r="A117" s="9" t="str">
        <f t="shared" si="10"/>
        <v>General_Tenant_2026_8</v>
      </c>
      <c r="B117" s="9" t="str">
        <f t="shared" si="11"/>
        <v>General_Tenant_2026</v>
      </c>
      <c r="C117" t="s">
        <v>7</v>
      </c>
      <c r="D117" t="s">
        <v>6</v>
      </c>
      <c r="E117">
        <v>2026</v>
      </c>
      <c r="F117" s="75">
        <f>VLOOKUP(C117&amp;"_"&amp;D117&amp;"_"&amp;E117,'PIF Assumptions'!$A$4:$E$21,5,FALSE)</f>
        <v>-0.21350455595438406</v>
      </c>
      <c r="G117">
        <v>8</v>
      </c>
      <c r="H117" s="73" t="str">
        <f>_xlfn.IFNA(VLOOKUP(A117,'Fire UW Data'!$B$2:$P$73,9,FALSE),"")</f>
        <v/>
      </c>
      <c r="I117" t="str">
        <f t="shared" si="9"/>
        <v>N</v>
      </c>
      <c r="J117" s="73" t="str">
        <f>IF('Projected PIF'!E117=2023,VLOOKUP(C117&amp;"_"&amp;D117&amp;"_"&amp;E117&amp;"_"&amp;$G$13,'Fire UW Data'!$B$2:$P$73,9,FALSE),"")</f>
        <v/>
      </c>
      <c r="K117" s="73" t="str">
        <f>IF('Projected PIF'!E117=2023,VLOOKUP(C117&amp;"_"&amp;D117&amp;"_"&amp;E117&amp;"_"&amp;$G$13,'Fire UW Data'!$B$2:$P$73,9,FALSE),"")</f>
        <v/>
      </c>
      <c r="L117">
        <f t="shared" si="14"/>
        <v>0.85766362936374396</v>
      </c>
      <c r="N117" s="3">
        <f t="shared" si="12"/>
        <v>346579.97028606961</v>
      </c>
    </row>
    <row r="118" spans="1:14" x14ac:dyDescent="0.25">
      <c r="A118" s="9" t="str">
        <f t="shared" si="10"/>
        <v>General_Tenant_2026_9</v>
      </c>
      <c r="B118" s="9" t="str">
        <f t="shared" si="11"/>
        <v>General_Tenant_2026</v>
      </c>
      <c r="C118" t="s">
        <v>7</v>
      </c>
      <c r="D118" t="s">
        <v>6</v>
      </c>
      <c r="E118">
        <v>2026</v>
      </c>
      <c r="F118" s="75">
        <f>VLOOKUP(C118&amp;"_"&amp;D118&amp;"_"&amp;E118,'PIF Assumptions'!$A$4:$E$21,5,FALSE)</f>
        <v>-0.21350455595438406</v>
      </c>
      <c r="G118">
        <v>9</v>
      </c>
      <c r="H118" s="73" t="str">
        <f>_xlfn.IFNA(VLOOKUP(A118,'Fire UW Data'!$B$2:$P$73,9,FALSE),"")</f>
        <v/>
      </c>
      <c r="I118" t="str">
        <f t="shared" si="9"/>
        <v>N</v>
      </c>
      <c r="J118" s="73" t="str">
        <f>IF('Projected PIF'!E118=2023,VLOOKUP(C118&amp;"_"&amp;D118&amp;"_"&amp;E118&amp;"_"&amp;$G$13,'Fire UW Data'!$B$2:$P$73,9,FALSE),"")</f>
        <v/>
      </c>
      <c r="K118" s="73" t="str">
        <f>IF('Projected PIF'!E118=2023,VLOOKUP(C118&amp;"_"&amp;D118&amp;"_"&amp;E118&amp;"_"&amp;$G$13,'Fire UW Data'!$B$2:$P$73,9,FALSE),"")</f>
        <v/>
      </c>
      <c r="L118">
        <f t="shared" si="14"/>
        <v>0.83987158303421194</v>
      </c>
      <c r="N118" s="3">
        <f t="shared" si="12"/>
        <v>339390.24382793345</v>
      </c>
    </row>
    <row r="119" spans="1:14" x14ac:dyDescent="0.25">
      <c r="A119" s="9" t="str">
        <f t="shared" ref="A119:A170" si="15">C119&amp;"_"&amp;D119&amp;"_"&amp;E119&amp;"_"&amp;G119</f>
        <v>General_Tenant_2026_10</v>
      </c>
      <c r="B119" s="9" t="str">
        <f t="shared" ref="B119:B170" si="16">C119&amp;"_"&amp;D119&amp;"_"&amp;E119</f>
        <v>General_Tenant_2026</v>
      </c>
      <c r="C119" t="s">
        <v>7</v>
      </c>
      <c r="D119" t="s">
        <v>6</v>
      </c>
      <c r="E119">
        <v>2026</v>
      </c>
      <c r="F119" s="75">
        <f>VLOOKUP(C119&amp;"_"&amp;D119&amp;"_"&amp;E119,'PIF Assumptions'!$A$4:$E$21,5,FALSE)</f>
        <v>-0.21350455595438406</v>
      </c>
      <c r="G119">
        <v>10</v>
      </c>
      <c r="H119" s="73" t="str">
        <f>_xlfn.IFNA(VLOOKUP(A119,'Fire UW Data'!$B$2:$P$73,9,FALSE),"")</f>
        <v/>
      </c>
      <c r="I119" t="str">
        <f t="shared" si="9"/>
        <v>N</v>
      </c>
      <c r="J119" s="73" t="str">
        <f>IF('Projected PIF'!E119=2023,VLOOKUP(C119&amp;"_"&amp;D119&amp;"_"&amp;E119&amp;"_"&amp;$G$13,'Fire UW Data'!$B$2:$P$73,9,FALSE),"")</f>
        <v/>
      </c>
      <c r="K119" s="73" t="str">
        <f>IF('Projected PIF'!E119=2023,VLOOKUP(C119&amp;"_"&amp;D119&amp;"_"&amp;E119&amp;"_"&amp;$G$13,'Fire UW Data'!$B$2:$P$73,9,FALSE),"")</f>
        <v/>
      </c>
      <c r="L119">
        <f t="shared" si="14"/>
        <v>0.82207953670467993</v>
      </c>
      <c r="N119" s="3">
        <f t="shared" si="12"/>
        <v>332200.51736979734</v>
      </c>
    </row>
    <row r="120" spans="1:14" x14ac:dyDescent="0.25">
      <c r="A120" s="9" t="str">
        <f t="shared" si="15"/>
        <v>General_Tenant_2026_11</v>
      </c>
      <c r="B120" s="9" t="str">
        <f t="shared" si="16"/>
        <v>General_Tenant_2026</v>
      </c>
      <c r="C120" t="s">
        <v>7</v>
      </c>
      <c r="D120" t="s">
        <v>6</v>
      </c>
      <c r="E120">
        <v>2026</v>
      </c>
      <c r="F120" s="75">
        <f>VLOOKUP(C120&amp;"_"&amp;D120&amp;"_"&amp;E120,'PIF Assumptions'!$A$4:$E$21,5,FALSE)</f>
        <v>-0.21350455595438406</v>
      </c>
      <c r="G120">
        <v>11</v>
      </c>
      <c r="H120" s="73" t="str">
        <f>_xlfn.IFNA(VLOOKUP(A120,'Fire UW Data'!$B$2:$P$73,9,FALSE),"")</f>
        <v/>
      </c>
      <c r="I120" t="str">
        <f t="shared" si="9"/>
        <v>N</v>
      </c>
      <c r="J120" s="73" t="str">
        <f>IF('Projected PIF'!E120=2023,VLOOKUP(C120&amp;"_"&amp;D120&amp;"_"&amp;E120&amp;"_"&amp;$G$13,'Fire UW Data'!$B$2:$P$73,9,FALSE),"")</f>
        <v/>
      </c>
      <c r="K120" s="73" t="str">
        <f>IF('Projected PIF'!E120=2023,VLOOKUP(C120&amp;"_"&amp;D120&amp;"_"&amp;E120&amp;"_"&amp;$G$13,'Fire UW Data'!$B$2:$P$73,9,FALSE),"")</f>
        <v/>
      </c>
      <c r="L120">
        <f t="shared" si="14"/>
        <v>0.80428749037514802</v>
      </c>
      <c r="N120" s="3">
        <f t="shared" si="12"/>
        <v>325010.79091166123</v>
      </c>
    </row>
    <row r="121" spans="1:14" x14ac:dyDescent="0.25">
      <c r="A121" s="9" t="str">
        <f t="shared" si="15"/>
        <v>General_Tenant_2026_12</v>
      </c>
      <c r="B121" s="9" t="str">
        <f t="shared" si="16"/>
        <v>General_Tenant_2026</v>
      </c>
      <c r="C121" t="s">
        <v>7</v>
      </c>
      <c r="D121" t="s">
        <v>6</v>
      </c>
      <c r="E121">
        <v>2026</v>
      </c>
      <c r="F121" s="75">
        <f>VLOOKUP(C121&amp;"_"&amp;D121&amp;"_"&amp;E121,'PIF Assumptions'!$A$4:$E$21,5,FALSE)</f>
        <v>-0.21350455595438406</v>
      </c>
      <c r="G121">
        <v>12</v>
      </c>
      <c r="H121" s="73" t="str">
        <f>_xlfn.IFNA(VLOOKUP(A121,'Fire UW Data'!$B$2:$P$73,9,FALSE),"")</f>
        <v/>
      </c>
      <c r="I121" t="str">
        <f t="shared" si="9"/>
        <v>N</v>
      </c>
      <c r="J121" s="73" t="str">
        <f>IF('Projected PIF'!E121=2023,VLOOKUP(C121&amp;"_"&amp;D121&amp;"_"&amp;E121&amp;"_"&amp;$G$13,'Fire UW Data'!$B$2:$P$73,9,FALSE),"")</f>
        <v/>
      </c>
      <c r="K121" s="73" t="str">
        <f>IF('Projected PIF'!E121=2023,VLOOKUP(C121&amp;"_"&amp;D121&amp;"_"&amp;E121&amp;"_"&amp;$G$13,'Fire UW Data'!$B$2:$P$73,9,FALSE),"")</f>
        <v/>
      </c>
      <c r="L121">
        <f t="shared" si="14"/>
        <v>0.786495444045616</v>
      </c>
      <c r="N121" s="3">
        <f t="shared" si="12"/>
        <v>317821.06445352506</v>
      </c>
    </row>
    <row r="122" spans="1:14" x14ac:dyDescent="0.25">
      <c r="A122" s="9" t="str">
        <f t="shared" si="15"/>
        <v>General_Tenant_2027_1</v>
      </c>
      <c r="B122" s="9" t="str">
        <f t="shared" si="16"/>
        <v>General_Tenant_2027</v>
      </c>
      <c r="C122" t="s">
        <v>7</v>
      </c>
      <c r="D122" t="s">
        <v>6</v>
      </c>
      <c r="E122">
        <v>2027</v>
      </c>
      <c r="F122" s="75">
        <f>VLOOKUP(C122&amp;"_"&amp;D122&amp;"_"&amp;E122,'PIF Assumptions'!$A$4:$E$21,5,FALSE)</f>
        <v>-0.21350455595438406</v>
      </c>
      <c r="G122">
        <v>1</v>
      </c>
      <c r="H122" s="73" t="str">
        <f>_xlfn.IFNA(VLOOKUP(A122,'Fire UW Data'!$B$2:$P$73,9,FALSE),"")</f>
        <v/>
      </c>
      <c r="I122" t="str">
        <f t="shared" si="9"/>
        <v>N</v>
      </c>
      <c r="J122" s="73" t="str">
        <f>IF('Projected PIF'!E122=2023,VLOOKUP(C122&amp;"_"&amp;D122&amp;"_"&amp;E122&amp;"_"&amp;$G$13,'Fire UW Data'!$B$2:$P$73,9,FALSE),"")</f>
        <v/>
      </c>
      <c r="K122" s="73" t="str">
        <f>IF('Projected PIF'!E122=2023,VLOOKUP(C122&amp;"_"&amp;D122&amp;"_"&amp;E122&amp;"_"&amp;$G$13,'Fire UW Data'!$B$2:$P$73,9,FALSE),"")</f>
        <v/>
      </c>
      <c r="L122">
        <f t="shared" si="14"/>
        <v>0.98220795367046798</v>
      </c>
      <c r="N122" s="3">
        <f t="shared" si="12"/>
        <v>312166.37735026679</v>
      </c>
    </row>
    <row r="123" spans="1:14" x14ac:dyDescent="0.25">
      <c r="A123" s="9" t="str">
        <f t="shared" si="15"/>
        <v>General_Tenant_2027_2</v>
      </c>
      <c r="B123" s="9" t="str">
        <f t="shared" si="16"/>
        <v>General_Tenant_2027</v>
      </c>
      <c r="C123" t="s">
        <v>7</v>
      </c>
      <c r="D123" t="s">
        <v>6</v>
      </c>
      <c r="E123">
        <v>2027</v>
      </c>
      <c r="F123" s="75">
        <f>VLOOKUP(C123&amp;"_"&amp;D123&amp;"_"&amp;E123,'PIF Assumptions'!$A$4:$E$21,5,FALSE)</f>
        <v>-0.21350455595438406</v>
      </c>
      <c r="G123">
        <v>2</v>
      </c>
      <c r="H123" s="73" t="str">
        <f>_xlfn.IFNA(VLOOKUP(A123,'Fire UW Data'!$B$2:$P$73,9,FALSE),"")</f>
        <v/>
      </c>
      <c r="I123" t="str">
        <f t="shared" si="9"/>
        <v>N</v>
      </c>
      <c r="J123" s="73" t="str">
        <f>IF('Projected PIF'!E123=2023,VLOOKUP(C123&amp;"_"&amp;D123&amp;"_"&amp;E123&amp;"_"&amp;$G$13,'Fire UW Data'!$B$2:$P$73,9,FALSE),"")</f>
        <v/>
      </c>
      <c r="K123" s="73" t="str">
        <f>IF('Projected PIF'!E123=2023,VLOOKUP(C123&amp;"_"&amp;D123&amp;"_"&amp;E123&amp;"_"&amp;$G$13,'Fire UW Data'!$B$2:$P$73,9,FALSE),"")</f>
        <v/>
      </c>
      <c r="L123">
        <f t="shared" si="14"/>
        <v>0.96441590734093596</v>
      </c>
      <c r="N123" s="3">
        <f t="shared" si="12"/>
        <v>306511.69024700846</v>
      </c>
    </row>
    <row r="124" spans="1:14" x14ac:dyDescent="0.25">
      <c r="A124" s="9" t="str">
        <f t="shared" si="15"/>
        <v>General_Tenant_2027_3</v>
      </c>
      <c r="B124" s="9" t="str">
        <f t="shared" si="16"/>
        <v>General_Tenant_2027</v>
      </c>
      <c r="C124" t="s">
        <v>7</v>
      </c>
      <c r="D124" t="s">
        <v>6</v>
      </c>
      <c r="E124">
        <v>2027</v>
      </c>
      <c r="F124" s="75">
        <f>VLOOKUP(C124&amp;"_"&amp;D124&amp;"_"&amp;E124,'PIF Assumptions'!$A$4:$E$21,5,FALSE)</f>
        <v>-0.21350455595438406</v>
      </c>
      <c r="G124">
        <v>3</v>
      </c>
      <c r="H124" s="73" t="str">
        <f>_xlfn.IFNA(VLOOKUP(A124,'Fire UW Data'!$B$2:$P$73,9,FALSE),"")</f>
        <v/>
      </c>
      <c r="I124" t="str">
        <f t="shared" si="9"/>
        <v>N</v>
      </c>
      <c r="J124" s="73" t="str">
        <f>IF('Projected PIF'!E124=2023,VLOOKUP(C124&amp;"_"&amp;D124&amp;"_"&amp;E124&amp;"_"&amp;$G$13,'Fire UW Data'!$B$2:$P$73,9,FALSE),"")</f>
        <v/>
      </c>
      <c r="K124" s="73" t="str">
        <f>IF('Projected PIF'!E124=2023,VLOOKUP(C124&amp;"_"&amp;D124&amp;"_"&amp;E124&amp;"_"&amp;$G$13,'Fire UW Data'!$B$2:$P$73,9,FALSE),"")</f>
        <v/>
      </c>
      <c r="L124">
        <f t="shared" si="14"/>
        <v>0.94662386101140394</v>
      </c>
      <c r="N124" s="3">
        <f t="shared" si="12"/>
        <v>300857.00314375019</v>
      </c>
    </row>
    <row r="125" spans="1:14" x14ac:dyDescent="0.25">
      <c r="A125" s="9" t="str">
        <f t="shared" si="15"/>
        <v>General_Tenant_2027_4</v>
      </c>
      <c r="B125" s="9" t="str">
        <f t="shared" si="16"/>
        <v>General_Tenant_2027</v>
      </c>
      <c r="C125" t="s">
        <v>7</v>
      </c>
      <c r="D125" t="s">
        <v>6</v>
      </c>
      <c r="E125">
        <v>2027</v>
      </c>
      <c r="F125" s="75">
        <f>VLOOKUP(C125&amp;"_"&amp;D125&amp;"_"&amp;E125,'PIF Assumptions'!$A$4:$E$21,5,FALSE)</f>
        <v>-0.21350455595438406</v>
      </c>
      <c r="G125">
        <v>4</v>
      </c>
      <c r="H125" s="73" t="str">
        <f>_xlfn.IFNA(VLOOKUP(A125,'Fire UW Data'!$B$2:$P$73,9,FALSE),"")</f>
        <v/>
      </c>
      <c r="I125" t="str">
        <f t="shared" si="9"/>
        <v>N</v>
      </c>
      <c r="J125" s="73" t="str">
        <f>IF('Projected PIF'!E125=2023,VLOOKUP(C125&amp;"_"&amp;D125&amp;"_"&amp;E125&amp;"_"&amp;$G$13,'Fire UW Data'!$B$2:$P$73,9,FALSE),"")</f>
        <v/>
      </c>
      <c r="K125" s="73" t="str">
        <f>IF('Projected PIF'!E125=2023,VLOOKUP(C125&amp;"_"&amp;D125&amp;"_"&amp;E125&amp;"_"&amp;$G$13,'Fire UW Data'!$B$2:$P$73,9,FALSE),"")</f>
        <v/>
      </c>
      <c r="L125">
        <f t="shared" si="14"/>
        <v>0.92883181468187193</v>
      </c>
      <c r="N125" s="3">
        <f t="shared" si="12"/>
        <v>295202.31604049186</v>
      </c>
    </row>
    <row r="126" spans="1:14" x14ac:dyDescent="0.25">
      <c r="A126" s="9" t="str">
        <f t="shared" si="15"/>
        <v>General_Tenant_2027_5</v>
      </c>
      <c r="B126" s="9" t="str">
        <f t="shared" si="16"/>
        <v>General_Tenant_2027</v>
      </c>
      <c r="C126" t="s">
        <v>7</v>
      </c>
      <c r="D126" t="s">
        <v>6</v>
      </c>
      <c r="E126">
        <v>2027</v>
      </c>
      <c r="F126" s="75">
        <f>VLOOKUP(C126&amp;"_"&amp;D126&amp;"_"&amp;E126,'PIF Assumptions'!$A$4:$E$21,5,FALSE)</f>
        <v>-0.21350455595438406</v>
      </c>
      <c r="G126">
        <v>5</v>
      </c>
      <c r="H126" s="73" t="str">
        <f>_xlfn.IFNA(VLOOKUP(A126,'Fire UW Data'!$B$2:$P$73,9,FALSE),"")</f>
        <v/>
      </c>
      <c r="I126" t="str">
        <f t="shared" si="9"/>
        <v>N</v>
      </c>
      <c r="J126" s="73" t="str">
        <f>IF('Projected PIF'!E126=2023,VLOOKUP(C126&amp;"_"&amp;D126&amp;"_"&amp;E126&amp;"_"&amp;$G$13,'Fire UW Data'!$B$2:$P$73,9,FALSE),"")</f>
        <v/>
      </c>
      <c r="K126" s="73" t="str">
        <f>IF('Projected PIF'!E126=2023,VLOOKUP(C126&amp;"_"&amp;D126&amp;"_"&amp;E126&amp;"_"&amp;$G$13,'Fire UW Data'!$B$2:$P$73,9,FALSE),"")</f>
        <v/>
      </c>
      <c r="L126">
        <f t="shared" si="14"/>
        <v>0.91103976835234002</v>
      </c>
      <c r="N126" s="3">
        <f t="shared" si="12"/>
        <v>289547.62893723359</v>
      </c>
    </row>
    <row r="127" spans="1:14" x14ac:dyDescent="0.25">
      <c r="A127" s="9" t="str">
        <f t="shared" si="15"/>
        <v>General_Tenant_2027_6</v>
      </c>
      <c r="B127" s="9" t="str">
        <f t="shared" si="16"/>
        <v>General_Tenant_2027</v>
      </c>
      <c r="C127" t="s">
        <v>7</v>
      </c>
      <c r="D127" t="s">
        <v>6</v>
      </c>
      <c r="E127">
        <v>2027</v>
      </c>
      <c r="F127" s="75">
        <f>VLOOKUP(C127&amp;"_"&amp;D127&amp;"_"&amp;E127,'PIF Assumptions'!$A$4:$E$21,5,FALSE)</f>
        <v>-0.21350455595438406</v>
      </c>
      <c r="G127">
        <v>6</v>
      </c>
      <c r="H127" s="73" t="str">
        <f>_xlfn.IFNA(VLOOKUP(A127,'Fire UW Data'!$B$2:$P$73,9,FALSE),"")</f>
        <v/>
      </c>
      <c r="I127" t="str">
        <f t="shared" si="9"/>
        <v>N</v>
      </c>
      <c r="J127" s="73" t="str">
        <f>IF('Projected PIF'!E127=2023,VLOOKUP(C127&amp;"_"&amp;D127&amp;"_"&amp;E127&amp;"_"&amp;$G$13,'Fire UW Data'!$B$2:$P$73,9,FALSE),"")</f>
        <v/>
      </c>
      <c r="K127" s="73" t="str">
        <f>IF('Projected PIF'!E127=2023,VLOOKUP(C127&amp;"_"&amp;D127&amp;"_"&amp;E127&amp;"_"&amp;$G$13,'Fire UW Data'!$B$2:$P$73,9,FALSE),"")</f>
        <v/>
      </c>
      <c r="L127">
        <f t="shared" si="14"/>
        <v>0.893247722022808</v>
      </c>
      <c r="N127" s="3">
        <f t="shared" si="12"/>
        <v>283892.94183397532</v>
      </c>
    </row>
    <row r="128" spans="1:14" x14ac:dyDescent="0.25">
      <c r="A128" s="9" t="str">
        <f t="shared" si="15"/>
        <v>General_Tenant_2027_7</v>
      </c>
      <c r="B128" s="9" t="str">
        <f t="shared" si="16"/>
        <v>General_Tenant_2027</v>
      </c>
      <c r="C128" t="s">
        <v>7</v>
      </c>
      <c r="D128" t="s">
        <v>6</v>
      </c>
      <c r="E128">
        <v>2027</v>
      </c>
      <c r="F128" s="75">
        <f>VLOOKUP(C128&amp;"_"&amp;D128&amp;"_"&amp;E128,'PIF Assumptions'!$A$4:$E$21,5,FALSE)</f>
        <v>-0.21350455595438406</v>
      </c>
      <c r="G128">
        <v>7</v>
      </c>
      <c r="H128" s="73" t="str">
        <f>_xlfn.IFNA(VLOOKUP(A128,'Fire UW Data'!$B$2:$P$73,9,FALSE),"")</f>
        <v/>
      </c>
      <c r="I128" t="str">
        <f t="shared" si="9"/>
        <v>N</v>
      </c>
      <c r="J128" s="73" t="str">
        <f>IF('Projected PIF'!E128=2023,VLOOKUP(C128&amp;"_"&amp;D128&amp;"_"&amp;E128&amp;"_"&amp;$G$13,'Fire UW Data'!$B$2:$P$73,9,FALSE),"")</f>
        <v/>
      </c>
      <c r="K128" s="73" t="str">
        <f>IF('Projected PIF'!E128=2023,VLOOKUP(C128&amp;"_"&amp;D128&amp;"_"&amp;E128&amp;"_"&amp;$G$13,'Fire UW Data'!$B$2:$P$73,9,FALSE),"")</f>
        <v/>
      </c>
      <c r="L128">
        <f t="shared" si="14"/>
        <v>0.87545567569327598</v>
      </c>
      <c r="N128" s="3">
        <f t="shared" si="12"/>
        <v>278238.25473071699</v>
      </c>
    </row>
    <row r="129" spans="1:14" x14ac:dyDescent="0.25">
      <c r="A129" s="9" t="str">
        <f t="shared" si="15"/>
        <v>General_Tenant_2027_8</v>
      </c>
      <c r="B129" s="9" t="str">
        <f t="shared" si="16"/>
        <v>General_Tenant_2027</v>
      </c>
      <c r="C129" t="s">
        <v>7</v>
      </c>
      <c r="D129" t="s">
        <v>6</v>
      </c>
      <c r="E129">
        <v>2027</v>
      </c>
      <c r="F129" s="75">
        <f>VLOOKUP(C129&amp;"_"&amp;D129&amp;"_"&amp;E129,'PIF Assumptions'!$A$4:$E$21,5,FALSE)</f>
        <v>-0.21350455595438406</v>
      </c>
      <c r="G129">
        <v>8</v>
      </c>
      <c r="H129" s="73" t="str">
        <f>_xlfn.IFNA(VLOOKUP(A129,'Fire UW Data'!$B$2:$P$73,9,FALSE),"")</f>
        <v/>
      </c>
      <c r="I129" t="str">
        <f t="shared" si="9"/>
        <v>N</v>
      </c>
      <c r="J129" s="73" t="str">
        <f>IF('Projected PIF'!E129=2023,VLOOKUP(C129&amp;"_"&amp;D129&amp;"_"&amp;E129&amp;"_"&amp;$G$13,'Fire UW Data'!$B$2:$P$73,9,FALSE),"")</f>
        <v/>
      </c>
      <c r="K129" s="73" t="str">
        <f>IF('Projected PIF'!E129=2023,VLOOKUP(C129&amp;"_"&amp;D129&amp;"_"&amp;E129&amp;"_"&amp;$G$13,'Fire UW Data'!$B$2:$P$73,9,FALSE),"")</f>
        <v/>
      </c>
      <c r="L129">
        <f t="shared" si="14"/>
        <v>0.85766362936374396</v>
      </c>
      <c r="N129" s="3">
        <f t="shared" si="12"/>
        <v>272583.56762745872</v>
      </c>
    </row>
    <row r="130" spans="1:14" x14ac:dyDescent="0.25">
      <c r="A130" s="9" t="str">
        <f t="shared" si="15"/>
        <v>General_Tenant_2027_9</v>
      </c>
      <c r="B130" s="9" t="str">
        <f t="shared" si="16"/>
        <v>General_Tenant_2027</v>
      </c>
      <c r="C130" t="s">
        <v>7</v>
      </c>
      <c r="D130" t="s">
        <v>6</v>
      </c>
      <c r="E130">
        <v>2027</v>
      </c>
      <c r="F130" s="75">
        <f>VLOOKUP(C130&amp;"_"&amp;D130&amp;"_"&amp;E130,'PIF Assumptions'!$A$4:$E$21,5,FALSE)</f>
        <v>-0.21350455595438406</v>
      </c>
      <c r="G130">
        <v>9</v>
      </c>
      <c r="H130" s="73" t="str">
        <f>_xlfn.IFNA(VLOOKUP(A130,'Fire UW Data'!$B$2:$P$73,9,FALSE),"")</f>
        <v/>
      </c>
      <c r="I130" t="str">
        <f t="shared" ref="I130:I193" si="17">IF(E130=2023,"Y","N")</f>
        <v>N</v>
      </c>
      <c r="J130" s="73" t="str">
        <f>IF('Projected PIF'!E130=2023,VLOOKUP(C130&amp;"_"&amp;D130&amp;"_"&amp;E130&amp;"_"&amp;$G$13,'Fire UW Data'!$B$2:$P$73,9,FALSE),"")</f>
        <v/>
      </c>
      <c r="K130" s="73" t="str">
        <f>IF('Projected PIF'!E130=2023,VLOOKUP(C130&amp;"_"&amp;D130&amp;"_"&amp;E130&amp;"_"&amp;$G$13,'Fire UW Data'!$B$2:$P$73,9,FALSE),"")</f>
        <v/>
      </c>
      <c r="L130">
        <f t="shared" si="14"/>
        <v>0.83987158303421194</v>
      </c>
      <c r="N130" s="3">
        <f t="shared" si="12"/>
        <v>266928.88052420039</v>
      </c>
    </row>
    <row r="131" spans="1:14" x14ac:dyDescent="0.25">
      <c r="A131" s="9" t="str">
        <f t="shared" si="15"/>
        <v>General_Tenant_2027_10</v>
      </c>
      <c r="B131" s="9" t="str">
        <f t="shared" si="16"/>
        <v>General_Tenant_2027</v>
      </c>
      <c r="C131" t="s">
        <v>7</v>
      </c>
      <c r="D131" t="s">
        <v>6</v>
      </c>
      <c r="E131">
        <v>2027</v>
      </c>
      <c r="F131" s="75">
        <f>VLOOKUP(C131&amp;"_"&amp;D131&amp;"_"&amp;E131,'PIF Assumptions'!$A$4:$E$21,5,FALSE)</f>
        <v>-0.21350455595438406</v>
      </c>
      <c r="G131">
        <v>10</v>
      </c>
      <c r="H131" s="73" t="str">
        <f>_xlfn.IFNA(VLOOKUP(A131,'Fire UW Data'!$B$2:$P$73,9,FALSE),"")</f>
        <v/>
      </c>
      <c r="I131" t="str">
        <f t="shared" si="17"/>
        <v>N</v>
      </c>
      <c r="J131" s="73" t="str">
        <f>IF('Projected PIF'!E131=2023,VLOOKUP(C131&amp;"_"&amp;D131&amp;"_"&amp;E131&amp;"_"&amp;$G$13,'Fire UW Data'!$B$2:$P$73,9,FALSE),"")</f>
        <v/>
      </c>
      <c r="K131" s="73" t="str">
        <f>IF('Projected PIF'!E131=2023,VLOOKUP(C131&amp;"_"&amp;D131&amp;"_"&amp;E131&amp;"_"&amp;$G$13,'Fire UW Data'!$B$2:$P$73,9,FALSE),"")</f>
        <v/>
      </c>
      <c r="L131">
        <f t="shared" si="14"/>
        <v>0.82207953670467993</v>
      </c>
      <c r="N131" s="3">
        <f t="shared" ref="N131:N194" si="18">IF(E131=2023, H131,VLOOKUP(C131&amp;"_"&amp;D131&amp;"_"&amp;E131-1&amp;"_"&amp;12,$A$2:$N$217,14,FALSE)*L131)-M131</f>
        <v>261274.19342094209</v>
      </c>
    </row>
    <row r="132" spans="1:14" x14ac:dyDescent="0.25">
      <c r="A132" s="9" t="str">
        <f t="shared" si="15"/>
        <v>General_Tenant_2027_11</v>
      </c>
      <c r="B132" s="9" t="str">
        <f t="shared" si="16"/>
        <v>General_Tenant_2027</v>
      </c>
      <c r="C132" t="s">
        <v>7</v>
      </c>
      <c r="D132" t="s">
        <v>6</v>
      </c>
      <c r="E132">
        <v>2027</v>
      </c>
      <c r="F132" s="75">
        <f>VLOOKUP(C132&amp;"_"&amp;D132&amp;"_"&amp;E132,'PIF Assumptions'!$A$4:$E$21,5,FALSE)</f>
        <v>-0.21350455595438406</v>
      </c>
      <c r="G132">
        <v>11</v>
      </c>
      <c r="H132" s="73" t="str">
        <f>_xlfn.IFNA(VLOOKUP(A132,'Fire UW Data'!$B$2:$P$73,9,FALSE),"")</f>
        <v/>
      </c>
      <c r="I132" t="str">
        <f t="shared" si="17"/>
        <v>N</v>
      </c>
      <c r="J132" s="73" t="str">
        <f>IF('Projected PIF'!E132=2023,VLOOKUP(C132&amp;"_"&amp;D132&amp;"_"&amp;E132&amp;"_"&amp;$G$13,'Fire UW Data'!$B$2:$P$73,9,FALSE),"")</f>
        <v/>
      </c>
      <c r="K132" s="73" t="str">
        <f>IF('Projected PIF'!E132=2023,VLOOKUP(C132&amp;"_"&amp;D132&amp;"_"&amp;E132&amp;"_"&amp;$G$13,'Fire UW Data'!$B$2:$P$73,9,FALSE),"")</f>
        <v/>
      </c>
      <c r="L132">
        <f t="shared" si="14"/>
        <v>0.80428749037514802</v>
      </c>
      <c r="N132" s="3">
        <f t="shared" si="18"/>
        <v>255619.50631768384</v>
      </c>
    </row>
    <row r="133" spans="1:14" x14ac:dyDescent="0.25">
      <c r="A133" s="9" t="str">
        <f t="shared" si="15"/>
        <v>General_Tenant_2027_12</v>
      </c>
      <c r="B133" s="9" t="str">
        <f t="shared" si="16"/>
        <v>General_Tenant_2027</v>
      </c>
      <c r="C133" t="s">
        <v>7</v>
      </c>
      <c r="D133" t="s">
        <v>6</v>
      </c>
      <c r="E133">
        <v>2027</v>
      </c>
      <c r="F133" s="75">
        <f>VLOOKUP(C133&amp;"_"&amp;D133&amp;"_"&amp;E133,'PIF Assumptions'!$A$4:$E$21,5,FALSE)</f>
        <v>-0.21350455595438406</v>
      </c>
      <c r="G133">
        <v>12</v>
      </c>
      <c r="H133" s="73" t="str">
        <f>_xlfn.IFNA(VLOOKUP(A133,'Fire UW Data'!$B$2:$P$73,9,FALSE),"")</f>
        <v/>
      </c>
      <c r="I133" t="str">
        <f t="shared" si="17"/>
        <v>N</v>
      </c>
      <c r="J133" s="73" t="str">
        <f>IF('Projected PIF'!E133=2023,VLOOKUP(C133&amp;"_"&amp;D133&amp;"_"&amp;E133&amp;"_"&amp;$G$13,'Fire UW Data'!$B$2:$P$73,9,FALSE),"")</f>
        <v/>
      </c>
      <c r="K133" s="73" t="str">
        <f>IF('Projected PIF'!E133=2023,VLOOKUP(C133&amp;"_"&amp;D133&amp;"_"&amp;E133&amp;"_"&amp;$G$13,'Fire UW Data'!$B$2:$P$73,9,FALSE),"")</f>
        <v/>
      </c>
      <c r="L133">
        <f t="shared" si="14"/>
        <v>0.786495444045616</v>
      </c>
      <c r="N133" s="3">
        <f t="shared" si="18"/>
        <v>249964.81921442554</v>
      </c>
    </row>
    <row r="134" spans="1:14" x14ac:dyDescent="0.25">
      <c r="A134" s="9" t="str">
        <f t="shared" si="15"/>
        <v>General_Tenant_2028_1</v>
      </c>
      <c r="B134" s="9" t="str">
        <f t="shared" si="16"/>
        <v>General_Tenant_2028</v>
      </c>
      <c r="C134" t="s">
        <v>7</v>
      </c>
      <c r="D134" t="s">
        <v>6</v>
      </c>
      <c r="E134">
        <v>2028</v>
      </c>
      <c r="F134" s="75">
        <f>VLOOKUP(C134&amp;"_"&amp;D134&amp;"_"&amp;E134,'PIF Assumptions'!$A$4:$E$21,5,FALSE)</f>
        <v>-0.21350455595438406</v>
      </c>
      <c r="G134">
        <v>1</v>
      </c>
      <c r="H134" s="73" t="str">
        <f>_xlfn.IFNA(VLOOKUP(A134,'Fire UW Data'!$B$2:$P$73,9,FALSE),"")</f>
        <v/>
      </c>
      <c r="I134" t="str">
        <f t="shared" si="17"/>
        <v>N</v>
      </c>
      <c r="J134" s="73" t="str">
        <f>IF('Projected PIF'!E134=2023,VLOOKUP(C134&amp;"_"&amp;D134&amp;"_"&amp;E134&amp;"_"&amp;$G$13,'Fire UW Data'!$B$2:$P$73,9,FALSE),"")</f>
        <v/>
      </c>
      <c r="K134" s="73" t="str">
        <f>IF('Projected PIF'!E134=2023,VLOOKUP(C134&amp;"_"&amp;D134&amp;"_"&amp;E134&amp;"_"&amp;$G$13,'Fire UW Data'!$B$2:$P$73,9,FALSE),"")</f>
        <v/>
      </c>
      <c r="L134">
        <f t="shared" si="14"/>
        <v>0.98220795367046798</v>
      </c>
      <c r="N134" s="3">
        <f t="shared" si="18"/>
        <v>245517.4335702094</v>
      </c>
    </row>
    <row r="135" spans="1:14" x14ac:dyDescent="0.25">
      <c r="A135" s="9" t="str">
        <f t="shared" si="15"/>
        <v>General_Tenant_2028_2</v>
      </c>
      <c r="B135" s="9" t="str">
        <f t="shared" si="16"/>
        <v>General_Tenant_2028</v>
      </c>
      <c r="C135" t="s">
        <v>7</v>
      </c>
      <c r="D135" t="s">
        <v>6</v>
      </c>
      <c r="E135">
        <v>2028</v>
      </c>
      <c r="F135" s="75">
        <f>VLOOKUP(C135&amp;"_"&amp;D135&amp;"_"&amp;E135,'PIF Assumptions'!$A$4:$E$21,5,FALSE)</f>
        <v>-0.21350455595438406</v>
      </c>
      <c r="G135">
        <v>2</v>
      </c>
      <c r="H135" s="73" t="str">
        <f>_xlfn.IFNA(VLOOKUP(A135,'Fire UW Data'!$B$2:$P$73,9,FALSE),"")</f>
        <v/>
      </c>
      <c r="I135" t="str">
        <f t="shared" si="17"/>
        <v>N</v>
      </c>
      <c r="J135" s="73" t="str">
        <f>IF('Projected PIF'!E135=2023,VLOOKUP(C135&amp;"_"&amp;D135&amp;"_"&amp;E135&amp;"_"&amp;$G$13,'Fire UW Data'!$B$2:$P$73,9,FALSE),"")</f>
        <v/>
      </c>
      <c r="K135" s="73" t="str">
        <f>IF('Projected PIF'!E135=2023,VLOOKUP(C135&amp;"_"&amp;D135&amp;"_"&amp;E135&amp;"_"&amp;$G$13,'Fire UW Data'!$B$2:$P$73,9,FALSE),"")</f>
        <v/>
      </c>
      <c r="L135">
        <f t="shared" si="14"/>
        <v>0.96441590734093596</v>
      </c>
      <c r="N135" s="3">
        <f t="shared" si="18"/>
        <v>241070.04792599325</v>
      </c>
    </row>
    <row r="136" spans="1:14" x14ac:dyDescent="0.25">
      <c r="A136" s="9" t="str">
        <f t="shared" si="15"/>
        <v>General_Tenant_2028_3</v>
      </c>
      <c r="B136" s="9" t="str">
        <f t="shared" si="16"/>
        <v>General_Tenant_2028</v>
      </c>
      <c r="C136" t="s">
        <v>7</v>
      </c>
      <c r="D136" t="s">
        <v>6</v>
      </c>
      <c r="E136">
        <v>2028</v>
      </c>
      <c r="F136" s="75">
        <f>VLOOKUP(C136&amp;"_"&amp;D136&amp;"_"&amp;E136,'PIF Assumptions'!$A$4:$E$21,5,FALSE)</f>
        <v>-0.21350455595438406</v>
      </c>
      <c r="G136">
        <v>3</v>
      </c>
      <c r="H136" s="73" t="str">
        <f>_xlfn.IFNA(VLOOKUP(A136,'Fire UW Data'!$B$2:$P$73,9,FALSE),"")</f>
        <v/>
      </c>
      <c r="I136" t="str">
        <f t="shared" si="17"/>
        <v>N</v>
      </c>
      <c r="J136" s="73" t="str">
        <f>IF('Projected PIF'!E136=2023,VLOOKUP(C136&amp;"_"&amp;D136&amp;"_"&amp;E136&amp;"_"&amp;$G$13,'Fire UW Data'!$B$2:$P$73,9,FALSE),"")</f>
        <v/>
      </c>
      <c r="K136" s="73" t="str">
        <f>IF('Projected PIF'!E136=2023,VLOOKUP(C136&amp;"_"&amp;D136&amp;"_"&amp;E136&amp;"_"&amp;$G$13,'Fire UW Data'!$B$2:$P$73,9,FALSE),"")</f>
        <v/>
      </c>
      <c r="L136">
        <f t="shared" si="14"/>
        <v>0.94662386101140394</v>
      </c>
      <c r="N136" s="3">
        <f t="shared" si="18"/>
        <v>236622.66228177707</v>
      </c>
    </row>
    <row r="137" spans="1:14" x14ac:dyDescent="0.25">
      <c r="A137" s="9" t="str">
        <f t="shared" si="15"/>
        <v>General_Tenant_2028_4</v>
      </c>
      <c r="B137" s="9" t="str">
        <f t="shared" si="16"/>
        <v>General_Tenant_2028</v>
      </c>
      <c r="C137" t="s">
        <v>7</v>
      </c>
      <c r="D137" t="s">
        <v>6</v>
      </c>
      <c r="E137">
        <v>2028</v>
      </c>
      <c r="F137" s="75">
        <f>VLOOKUP(C137&amp;"_"&amp;D137&amp;"_"&amp;E137,'PIF Assumptions'!$A$4:$E$21,5,FALSE)</f>
        <v>-0.21350455595438406</v>
      </c>
      <c r="G137">
        <v>4</v>
      </c>
      <c r="H137" s="73" t="str">
        <f>_xlfn.IFNA(VLOOKUP(A137,'Fire UW Data'!$B$2:$P$73,9,FALSE),"")</f>
        <v/>
      </c>
      <c r="I137" t="str">
        <f t="shared" si="17"/>
        <v>N</v>
      </c>
      <c r="J137" s="73" t="str">
        <f>IF('Projected PIF'!E137=2023,VLOOKUP(C137&amp;"_"&amp;D137&amp;"_"&amp;E137&amp;"_"&amp;$G$13,'Fire UW Data'!$B$2:$P$73,9,FALSE),"")</f>
        <v/>
      </c>
      <c r="K137" s="73" t="str">
        <f>IF('Projected PIF'!E137=2023,VLOOKUP(C137&amp;"_"&amp;D137&amp;"_"&amp;E137&amp;"_"&amp;$G$13,'Fire UW Data'!$B$2:$P$73,9,FALSE),"")</f>
        <v/>
      </c>
      <c r="L137">
        <f t="shared" si="14"/>
        <v>0.92883181468187193</v>
      </c>
      <c r="N137" s="3">
        <f t="shared" si="18"/>
        <v>232175.27663756092</v>
      </c>
    </row>
    <row r="138" spans="1:14" x14ac:dyDescent="0.25">
      <c r="A138" s="9" t="str">
        <f t="shared" si="15"/>
        <v>General_Tenant_2028_5</v>
      </c>
      <c r="B138" s="9" t="str">
        <f t="shared" si="16"/>
        <v>General_Tenant_2028</v>
      </c>
      <c r="C138" t="s">
        <v>7</v>
      </c>
      <c r="D138" t="s">
        <v>6</v>
      </c>
      <c r="E138">
        <v>2028</v>
      </c>
      <c r="F138" s="75">
        <f>VLOOKUP(C138&amp;"_"&amp;D138&amp;"_"&amp;E138,'PIF Assumptions'!$A$4:$E$21,5,FALSE)</f>
        <v>-0.21350455595438406</v>
      </c>
      <c r="G138">
        <v>5</v>
      </c>
      <c r="H138" s="73" t="str">
        <f>_xlfn.IFNA(VLOOKUP(A138,'Fire UW Data'!$B$2:$P$73,9,FALSE),"")</f>
        <v/>
      </c>
      <c r="I138" t="str">
        <f t="shared" si="17"/>
        <v>N</v>
      </c>
      <c r="J138" s="73" t="str">
        <f>IF('Projected PIF'!E138=2023,VLOOKUP(C138&amp;"_"&amp;D138&amp;"_"&amp;E138&amp;"_"&amp;$G$13,'Fire UW Data'!$B$2:$P$73,9,FALSE),"")</f>
        <v/>
      </c>
      <c r="K138" s="73" t="str">
        <f>IF('Projected PIF'!E138=2023,VLOOKUP(C138&amp;"_"&amp;D138&amp;"_"&amp;E138&amp;"_"&amp;$G$13,'Fire UW Data'!$B$2:$P$73,9,FALSE),"")</f>
        <v/>
      </c>
      <c r="L138">
        <f t="shared" si="14"/>
        <v>0.91103976835234002</v>
      </c>
      <c r="N138" s="3">
        <f t="shared" si="18"/>
        <v>227727.8909933448</v>
      </c>
    </row>
    <row r="139" spans="1:14" x14ac:dyDescent="0.25">
      <c r="A139" s="9" t="str">
        <f t="shared" si="15"/>
        <v>General_Tenant_2028_6</v>
      </c>
      <c r="B139" s="9" t="str">
        <f t="shared" si="16"/>
        <v>General_Tenant_2028</v>
      </c>
      <c r="C139" t="s">
        <v>7</v>
      </c>
      <c r="D139" t="s">
        <v>6</v>
      </c>
      <c r="E139">
        <v>2028</v>
      </c>
      <c r="F139" s="75">
        <f>VLOOKUP(C139&amp;"_"&amp;D139&amp;"_"&amp;E139,'PIF Assumptions'!$A$4:$E$21,5,FALSE)</f>
        <v>-0.21350455595438406</v>
      </c>
      <c r="G139">
        <v>6</v>
      </c>
      <c r="H139" s="73" t="str">
        <f>_xlfn.IFNA(VLOOKUP(A139,'Fire UW Data'!$B$2:$P$73,9,FALSE),"")</f>
        <v/>
      </c>
      <c r="I139" t="str">
        <f t="shared" si="17"/>
        <v>N</v>
      </c>
      <c r="J139" s="73" t="str">
        <f>IF('Projected PIF'!E139=2023,VLOOKUP(C139&amp;"_"&amp;D139&amp;"_"&amp;E139&amp;"_"&amp;$G$13,'Fire UW Data'!$B$2:$P$73,9,FALSE),"")</f>
        <v/>
      </c>
      <c r="K139" s="73" t="str">
        <f>IF('Projected PIF'!E139=2023,VLOOKUP(C139&amp;"_"&amp;D139&amp;"_"&amp;E139&amp;"_"&amp;$G$13,'Fire UW Data'!$B$2:$P$73,9,FALSE),"")</f>
        <v/>
      </c>
      <c r="L139">
        <f t="shared" si="14"/>
        <v>0.893247722022808</v>
      </c>
      <c r="N139" s="3">
        <f t="shared" si="18"/>
        <v>223280.50534912865</v>
      </c>
    </row>
    <row r="140" spans="1:14" x14ac:dyDescent="0.25">
      <c r="A140" s="9" t="str">
        <f t="shared" si="15"/>
        <v>General_Tenant_2028_7</v>
      </c>
      <c r="B140" s="9" t="str">
        <f t="shared" si="16"/>
        <v>General_Tenant_2028</v>
      </c>
      <c r="C140" t="s">
        <v>7</v>
      </c>
      <c r="D140" t="s">
        <v>6</v>
      </c>
      <c r="E140">
        <v>2028</v>
      </c>
      <c r="F140" s="75">
        <f>VLOOKUP(C140&amp;"_"&amp;D140&amp;"_"&amp;E140,'PIF Assumptions'!$A$4:$E$21,5,FALSE)</f>
        <v>-0.21350455595438406</v>
      </c>
      <c r="G140">
        <v>7</v>
      </c>
      <c r="H140" s="73" t="str">
        <f>_xlfn.IFNA(VLOOKUP(A140,'Fire UW Data'!$B$2:$P$73,9,FALSE),"")</f>
        <v/>
      </c>
      <c r="I140" t="str">
        <f t="shared" si="17"/>
        <v>N</v>
      </c>
      <c r="J140" s="73" t="str">
        <f>IF('Projected PIF'!E140=2023,VLOOKUP(C140&amp;"_"&amp;D140&amp;"_"&amp;E140&amp;"_"&amp;$G$13,'Fire UW Data'!$B$2:$P$73,9,FALSE),"")</f>
        <v/>
      </c>
      <c r="K140" s="73" t="str">
        <f>IF('Projected PIF'!E140=2023,VLOOKUP(C140&amp;"_"&amp;D140&amp;"_"&amp;E140&amp;"_"&amp;$G$13,'Fire UW Data'!$B$2:$P$73,9,FALSE),"")</f>
        <v/>
      </c>
      <c r="L140">
        <f t="shared" si="14"/>
        <v>0.87545567569327598</v>
      </c>
      <c r="N140" s="3">
        <f t="shared" si="18"/>
        <v>218833.1197049125</v>
      </c>
    </row>
    <row r="141" spans="1:14" x14ac:dyDescent="0.25">
      <c r="A141" s="9" t="str">
        <f t="shared" si="15"/>
        <v>General_Tenant_2028_8</v>
      </c>
      <c r="B141" s="9" t="str">
        <f t="shared" si="16"/>
        <v>General_Tenant_2028</v>
      </c>
      <c r="C141" t="s">
        <v>7</v>
      </c>
      <c r="D141" t="s">
        <v>6</v>
      </c>
      <c r="E141">
        <v>2028</v>
      </c>
      <c r="F141" s="75">
        <f>VLOOKUP(C141&amp;"_"&amp;D141&amp;"_"&amp;E141,'PIF Assumptions'!$A$4:$E$21,5,FALSE)</f>
        <v>-0.21350455595438406</v>
      </c>
      <c r="G141">
        <v>8</v>
      </c>
      <c r="H141" s="73" t="str">
        <f>_xlfn.IFNA(VLOOKUP(A141,'Fire UW Data'!$B$2:$P$73,9,FALSE),"")</f>
        <v/>
      </c>
      <c r="I141" t="str">
        <f t="shared" si="17"/>
        <v>N</v>
      </c>
      <c r="J141" s="73" t="str">
        <f>IF('Projected PIF'!E141=2023,VLOOKUP(C141&amp;"_"&amp;D141&amp;"_"&amp;E141&amp;"_"&amp;$G$13,'Fire UW Data'!$B$2:$P$73,9,FALSE),"")</f>
        <v/>
      </c>
      <c r="K141" s="73" t="str">
        <f>IF('Projected PIF'!E141=2023,VLOOKUP(C141&amp;"_"&amp;D141&amp;"_"&amp;E141&amp;"_"&amp;$G$13,'Fire UW Data'!$B$2:$P$73,9,FALSE),"")</f>
        <v/>
      </c>
      <c r="L141">
        <f t="shared" si="14"/>
        <v>0.85766362936374396</v>
      </c>
      <c r="N141" s="3">
        <f t="shared" si="18"/>
        <v>214385.73406069633</v>
      </c>
    </row>
    <row r="142" spans="1:14" x14ac:dyDescent="0.25">
      <c r="A142" s="9" t="str">
        <f t="shared" si="15"/>
        <v>General_Tenant_2028_9</v>
      </c>
      <c r="B142" s="9" t="str">
        <f t="shared" si="16"/>
        <v>General_Tenant_2028</v>
      </c>
      <c r="C142" t="s">
        <v>7</v>
      </c>
      <c r="D142" t="s">
        <v>6</v>
      </c>
      <c r="E142">
        <v>2028</v>
      </c>
      <c r="F142" s="75">
        <f>VLOOKUP(C142&amp;"_"&amp;D142&amp;"_"&amp;E142,'PIF Assumptions'!$A$4:$E$21,5,FALSE)</f>
        <v>-0.21350455595438406</v>
      </c>
      <c r="G142">
        <v>9</v>
      </c>
      <c r="H142" s="73" t="str">
        <f>_xlfn.IFNA(VLOOKUP(A142,'Fire UW Data'!$B$2:$P$73,9,FALSE),"")</f>
        <v/>
      </c>
      <c r="I142" t="str">
        <f t="shared" si="17"/>
        <v>N</v>
      </c>
      <c r="J142" s="73" t="str">
        <f>IF('Projected PIF'!E142=2023,VLOOKUP(C142&amp;"_"&amp;D142&amp;"_"&amp;E142&amp;"_"&amp;$G$13,'Fire UW Data'!$B$2:$P$73,9,FALSE),"")</f>
        <v/>
      </c>
      <c r="K142" s="73" t="str">
        <f>IF('Projected PIF'!E142=2023,VLOOKUP(C142&amp;"_"&amp;D142&amp;"_"&amp;E142&amp;"_"&amp;$G$13,'Fire UW Data'!$B$2:$P$73,9,FALSE),"")</f>
        <v/>
      </c>
      <c r="L142">
        <f t="shared" si="14"/>
        <v>0.83987158303421194</v>
      </c>
      <c r="N142" s="3">
        <f t="shared" si="18"/>
        <v>209938.34841648018</v>
      </c>
    </row>
    <row r="143" spans="1:14" x14ac:dyDescent="0.25">
      <c r="A143" s="9" t="str">
        <f t="shared" si="15"/>
        <v>General_Tenant_2028_10</v>
      </c>
      <c r="B143" s="9" t="str">
        <f t="shared" si="16"/>
        <v>General_Tenant_2028</v>
      </c>
      <c r="C143" t="s">
        <v>7</v>
      </c>
      <c r="D143" t="s">
        <v>6</v>
      </c>
      <c r="E143">
        <v>2028</v>
      </c>
      <c r="F143" s="75">
        <f>VLOOKUP(C143&amp;"_"&amp;D143&amp;"_"&amp;E143,'PIF Assumptions'!$A$4:$E$21,5,FALSE)</f>
        <v>-0.21350455595438406</v>
      </c>
      <c r="G143">
        <v>10</v>
      </c>
      <c r="H143" s="73" t="str">
        <f>_xlfn.IFNA(VLOOKUP(A143,'Fire UW Data'!$B$2:$P$73,9,FALSE),"")</f>
        <v/>
      </c>
      <c r="I143" t="str">
        <f t="shared" si="17"/>
        <v>N</v>
      </c>
      <c r="J143" s="73" t="str">
        <f>IF('Projected PIF'!E143=2023,VLOOKUP(C143&amp;"_"&amp;D143&amp;"_"&amp;E143&amp;"_"&amp;$G$13,'Fire UW Data'!$B$2:$P$73,9,FALSE),"")</f>
        <v/>
      </c>
      <c r="K143" s="73" t="str">
        <f>IF('Projected PIF'!E143=2023,VLOOKUP(C143&amp;"_"&amp;D143&amp;"_"&amp;E143&amp;"_"&amp;$G$13,'Fire UW Data'!$B$2:$P$73,9,FALSE),"")</f>
        <v/>
      </c>
      <c r="L143">
        <f t="shared" si="14"/>
        <v>0.82207953670467993</v>
      </c>
      <c r="N143" s="3">
        <f t="shared" si="18"/>
        <v>205490.96277226403</v>
      </c>
    </row>
    <row r="144" spans="1:14" x14ac:dyDescent="0.25">
      <c r="A144" s="9" t="str">
        <f t="shared" si="15"/>
        <v>General_Tenant_2028_11</v>
      </c>
      <c r="B144" s="9" t="str">
        <f t="shared" si="16"/>
        <v>General_Tenant_2028</v>
      </c>
      <c r="C144" t="s">
        <v>7</v>
      </c>
      <c r="D144" t="s">
        <v>6</v>
      </c>
      <c r="E144">
        <v>2028</v>
      </c>
      <c r="F144" s="75">
        <f>VLOOKUP(C144&amp;"_"&amp;D144&amp;"_"&amp;E144,'PIF Assumptions'!$A$4:$E$21,5,FALSE)</f>
        <v>-0.21350455595438406</v>
      </c>
      <c r="G144">
        <v>11</v>
      </c>
      <c r="H144" s="73" t="str">
        <f>_xlfn.IFNA(VLOOKUP(A144,'Fire UW Data'!$B$2:$P$73,9,FALSE),"")</f>
        <v/>
      </c>
      <c r="I144" t="str">
        <f t="shared" si="17"/>
        <v>N</v>
      </c>
      <c r="J144" s="73" t="str">
        <f>IF('Projected PIF'!E144=2023,VLOOKUP(C144&amp;"_"&amp;D144&amp;"_"&amp;E144&amp;"_"&amp;$G$13,'Fire UW Data'!$B$2:$P$73,9,FALSE),"")</f>
        <v/>
      </c>
      <c r="K144" s="73" t="str">
        <f>IF('Projected PIF'!E144=2023,VLOOKUP(C144&amp;"_"&amp;D144&amp;"_"&amp;E144&amp;"_"&amp;$G$13,'Fire UW Data'!$B$2:$P$73,9,FALSE),"")</f>
        <v/>
      </c>
      <c r="L144">
        <f t="shared" si="14"/>
        <v>0.80428749037514802</v>
      </c>
      <c r="N144" s="3">
        <f t="shared" si="18"/>
        <v>201043.57712804791</v>
      </c>
    </row>
    <row r="145" spans="1:14" x14ac:dyDescent="0.25">
      <c r="A145" s="9" t="str">
        <f t="shared" si="15"/>
        <v>General_Tenant_2028_12</v>
      </c>
      <c r="B145" s="9" t="str">
        <f t="shared" si="16"/>
        <v>General_Tenant_2028</v>
      </c>
      <c r="C145" t="s">
        <v>7</v>
      </c>
      <c r="D145" t="s">
        <v>6</v>
      </c>
      <c r="E145">
        <v>2028</v>
      </c>
      <c r="F145" s="75">
        <f>VLOOKUP(C145&amp;"_"&amp;D145&amp;"_"&amp;E145,'PIF Assumptions'!$A$4:$E$21,5,FALSE)</f>
        <v>-0.21350455595438406</v>
      </c>
      <c r="G145">
        <v>12</v>
      </c>
      <c r="H145" s="73" t="str">
        <f>_xlfn.IFNA(VLOOKUP(A145,'Fire UW Data'!$B$2:$P$73,9,FALSE),"")</f>
        <v/>
      </c>
      <c r="I145" t="str">
        <f t="shared" si="17"/>
        <v>N</v>
      </c>
      <c r="J145" s="73" t="str">
        <f>IF('Projected PIF'!E145=2023,VLOOKUP(C145&amp;"_"&amp;D145&amp;"_"&amp;E145&amp;"_"&amp;$G$13,'Fire UW Data'!$B$2:$P$73,9,FALSE),"")</f>
        <v/>
      </c>
      <c r="K145" s="73" t="str">
        <f>IF('Projected PIF'!E145=2023,VLOOKUP(C145&amp;"_"&amp;D145&amp;"_"&amp;E145&amp;"_"&amp;$G$13,'Fire UW Data'!$B$2:$P$73,9,FALSE),"")</f>
        <v/>
      </c>
      <c r="L145">
        <f t="shared" si="14"/>
        <v>0.786495444045616</v>
      </c>
      <c r="N145" s="3">
        <f t="shared" si="18"/>
        <v>196596.19148383173</v>
      </c>
    </row>
    <row r="146" spans="1:14" x14ac:dyDescent="0.25">
      <c r="A146" s="9" t="str">
        <f t="shared" si="15"/>
        <v>General_All Other_2023_1</v>
      </c>
      <c r="B146" s="9" t="str">
        <f t="shared" si="16"/>
        <v>General_All Other_2023</v>
      </c>
      <c r="C146" t="s">
        <v>7</v>
      </c>
      <c r="D146" t="s">
        <v>4</v>
      </c>
      <c r="E146">
        <v>2023</v>
      </c>
      <c r="F146" s="75">
        <f>VLOOKUP(C146&amp;"_"&amp;D146&amp;"_"&amp;E146,'PIF Assumptions'!$A$4:$E$21,5,FALSE)</f>
        <v>0</v>
      </c>
      <c r="G146">
        <v>1</v>
      </c>
      <c r="H146" s="73">
        <f>_xlfn.IFNA(VLOOKUP(A146,'Fire UW Data'!$B$2:$P$73,9,FALSE),"")</f>
        <v>1245262</v>
      </c>
      <c r="I146" t="str">
        <f t="shared" si="17"/>
        <v>Y</v>
      </c>
      <c r="J146" s="73">
        <f>IF('Projected PIF'!E146=2023,VLOOKUP(C146&amp;"_"&amp;D146&amp;"_"&amp;E146&amp;"_"&amp;$G$13,'Fire UW Data'!$B$2:$P$73,9,FALSE),"")</f>
        <v>1225006</v>
      </c>
      <c r="K146" s="73">
        <f>IF('Projected PIF'!E146=2023,VLOOKUP(C146&amp;"_"&amp;D146&amp;"_"&amp;E146&amp;"_"&amp;$G$13,'Fire UW Data'!$B$2:$P$73,9,FALSE),"")</f>
        <v>1225006</v>
      </c>
      <c r="L146">
        <f t="shared" si="14"/>
        <v>1</v>
      </c>
      <c r="N146" s="3">
        <f t="shared" si="18"/>
        <v>1245262</v>
      </c>
    </row>
    <row r="147" spans="1:14" x14ac:dyDescent="0.25">
      <c r="A147" s="9" t="str">
        <f t="shared" si="15"/>
        <v>General_All Other_2023_2</v>
      </c>
      <c r="B147" s="9" t="str">
        <f t="shared" si="16"/>
        <v>General_All Other_2023</v>
      </c>
      <c r="C147" t="s">
        <v>7</v>
      </c>
      <c r="D147" t="s">
        <v>4</v>
      </c>
      <c r="E147">
        <v>2023</v>
      </c>
      <c r="F147" s="75">
        <f>VLOOKUP(C147&amp;"_"&amp;D147&amp;"_"&amp;E147,'PIF Assumptions'!$A$4:$E$21,5,FALSE)</f>
        <v>0</v>
      </c>
      <c r="G147">
        <v>2</v>
      </c>
      <c r="H147" s="73">
        <f>_xlfn.IFNA(VLOOKUP(A147,'Fire UW Data'!$B$2:$P$73,9,FALSE),"")</f>
        <v>1249651</v>
      </c>
      <c r="I147" t="str">
        <f t="shared" si="17"/>
        <v>Y</v>
      </c>
      <c r="J147" s="73">
        <f>IF('Projected PIF'!E147=2023,VLOOKUP(C147&amp;"_"&amp;D147&amp;"_"&amp;E147&amp;"_"&amp;$G$13,'Fire UW Data'!$B$2:$P$73,9,FALSE),"")</f>
        <v>1225006</v>
      </c>
      <c r="K147" s="73">
        <f>IF('Projected PIF'!E147=2023,VLOOKUP(C147&amp;"_"&amp;D147&amp;"_"&amp;E147&amp;"_"&amp;$G$13,'Fire UW Data'!$B$2:$P$73,9,FALSE),"")</f>
        <v>1225006</v>
      </c>
      <c r="L147">
        <f t="shared" si="14"/>
        <v>1</v>
      </c>
      <c r="N147" s="3">
        <f t="shared" si="18"/>
        <v>1249651</v>
      </c>
    </row>
    <row r="148" spans="1:14" x14ac:dyDescent="0.25">
      <c r="A148" s="9" t="str">
        <f t="shared" si="15"/>
        <v>General_All Other_2023_3</v>
      </c>
      <c r="B148" s="9" t="str">
        <f t="shared" si="16"/>
        <v>General_All Other_2023</v>
      </c>
      <c r="C148" t="s">
        <v>7</v>
      </c>
      <c r="D148" t="s">
        <v>4</v>
      </c>
      <c r="E148">
        <v>2023</v>
      </c>
      <c r="F148" s="75">
        <f>VLOOKUP(C148&amp;"_"&amp;D148&amp;"_"&amp;E148,'PIF Assumptions'!$A$4:$E$21,5,FALSE)</f>
        <v>0</v>
      </c>
      <c r="G148">
        <v>3</v>
      </c>
      <c r="H148" s="73">
        <f>_xlfn.IFNA(VLOOKUP(A148,'Fire UW Data'!$B$2:$P$73,9,FALSE),"")</f>
        <v>1251912</v>
      </c>
      <c r="I148" t="str">
        <f t="shared" si="17"/>
        <v>Y</v>
      </c>
      <c r="J148" s="73">
        <f>IF('Projected PIF'!E148=2023,VLOOKUP(C148&amp;"_"&amp;D148&amp;"_"&amp;E148&amp;"_"&amp;$G$13,'Fire UW Data'!$B$2:$P$73,9,FALSE),"")</f>
        <v>1225006</v>
      </c>
      <c r="K148" s="73">
        <f>IF('Projected PIF'!E148=2023,VLOOKUP(C148&amp;"_"&amp;D148&amp;"_"&amp;E148&amp;"_"&amp;$G$13,'Fire UW Data'!$B$2:$P$73,9,FALSE),"")</f>
        <v>1225006</v>
      </c>
      <c r="L148">
        <f t="shared" ref="L148:L179" si="19">(1+G148/12*F148)</f>
        <v>1</v>
      </c>
      <c r="N148" s="3">
        <f t="shared" si="18"/>
        <v>1251912</v>
      </c>
    </row>
    <row r="149" spans="1:14" x14ac:dyDescent="0.25">
      <c r="A149" s="9" t="str">
        <f t="shared" si="15"/>
        <v>General_All Other_2023_4</v>
      </c>
      <c r="B149" s="9" t="str">
        <f t="shared" si="16"/>
        <v>General_All Other_2023</v>
      </c>
      <c r="C149" t="s">
        <v>7</v>
      </c>
      <c r="D149" t="s">
        <v>4</v>
      </c>
      <c r="E149">
        <v>2023</v>
      </c>
      <c r="F149" s="75">
        <f>VLOOKUP(C149&amp;"_"&amp;D149&amp;"_"&amp;E149,'PIF Assumptions'!$A$4:$E$21,5,FALSE)</f>
        <v>0</v>
      </c>
      <c r="G149">
        <v>4</v>
      </c>
      <c r="H149" s="73">
        <f>_xlfn.IFNA(VLOOKUP(A149,'Fire UW Data'!$B$2:$P$73,9,FALSE),"")</f>
        <v>1253714</v>
      </c>
      <c r="I149" t="str">
        <f t="shared" si="17"/>
        <v>Y</v>
      </c>
      <c r="J149" s="73">
        <f>IF('Projected PIF'!E149=2023,VLOOKUP(C149&amp;"_"&amp;D149&amp;"_"&amp;E149&amp;"_"&amp;$G$13,'Fire UW Data'!$B$2:$P$73,9,FALSE),"")</f>
        <v>1225006</v>
      </c>
      <c r="K149" s="73">
        <f>IF('Projected PIF'!E149=2023,VLOOKUP(C149&amp;"_"&amp;D149&amp;"_"&amp;E149&amp;"_"&amp;$G$13,'Fire UW Data'!$B$2:$P$73,9,FALSE),"")</f>
        <v>1225006</v>
      </c>
      <c r="L149">
        <f t="shared" si="19"/>
        <v>1</v>
      </c>
      <c r="N149" s="3">
        <f t="shared" si="18"/>
        <v>1253714</v>
      </c>
    </row>
    <row r="150" spans="1:14" x14ac:dyDescent="0.25">
      <c r="A150" s="9" t="str">
        <f t="shared" si="15"/>
        <v>General_All Other_2023_5</v>
      </c>
      <c r="B150" s="9" t="str">
        <f t="shared" si="16"/>
        <v>General_All Other_2023</v>
      </c>
      <c r="C150" t="s">
        <v>7</v>
      </c>
      <c r="D150" t="s">
        <v>4</v>
      </c>
      <c r="E150">
        <v>2023</v>
      </c>
      <c r="F150" s="75">
        <f>VLOOKUP(C150&amp;"_"&amp;D150&amp;"_"&amp;E150,'PIF Assumptions'!$A$4:$E$21,5,FALSE)</f>
        <v>0</v>
      </c>
      <c r="G150">
        <v>5</v>
      </c>
      <c r="H150" s="73">
        <f>_xlfn.IFNA(VLOOKUP(A150,'Fire UW Data'!$B$2:$P$73,9,FALSE),"")</f>
        <v>1256362</v>
      </c>
      <c r="I150" t="str">
        <f t="shared" si="17"/>
        <v>Y</v>
      </c>
      <c r="J150" s="73">
        <f>IF('Projected PIF'!E150=2023,VLOOKUP(C150&amp;"_"&amp;D150&amp;"_"&amp;E150&amp;"_"&amp;$G$13,'Fire UW Data'!$B$2:$P$73,9,FALSE),"")</f>
        <v>1225006</v>
      </c>
      <c r="K150" s="73">
        <f>IF('Projected PIF'!E150=2023,VLOOKUP(C150&amp;"_"&amp;D150&amp;"_"&amp;E150&amp;"_"&amp;$G$13,'Fire UW Data'!$B$2:$P$73,9,FALSE),"")</f>
        <v>1225006</v>
      </c>
      <c r="L150">
        <f t="shared" si="19"/>
        <v>1</v>
      </c>
      <c r="N150" s="3">
        <f t="shared" si="18"/>
        <v>1256362</v>
      </c>
    </row>
    <row r="151" spans="1:14" x14ac:dyDescent="0.25">
      <c r="A151" s="9" t="str">
        <f t="shared" si="15"/>
        <v>General_All Other_2023_6</v>
      </c>
      <c r="B151" s="9" t="str">
        <f t="shared" si="16"/>
        <v>General_All Other_2023</v>
      </c>
      <c r="C151" t="s">
        <v>7</v>
      </c>
      <c r="D151" t="s">
        <v>4</v>
      </c>
      <c r="E151">
        <v>2023</v>
      </c>
      <c r="F151" s="75">
        <f>VLOOKUP(C151&amp;"_"&amp;D151&amp;"_"&amp;E151,'PIF Assumptions'!$A$4:$E$21,5,FALSE)</f>
        <v>0</v>
      </c>
      <c r="G151">
        <v>6</v>
      </c>
      <c r="H151" s="73">
        <f>_xlfn.IFNA(VLOOKUP(A151,'Fire UW Data'!$B$2:$P$73,9,FALSE),"")</f>
        <v>1257629</v>
      </c>
      <c r="I151" t="str">
        <f t="shared" si="17"/>
        <v>Y</v>
      </c>
      <c r="J151" s="73">
        <f>IF('Projected PIF'!E151=2023,VLOOKUP(C151&amp;"_"&amp;D151&amp;"_"&amp;E151&amp;"_"&amp;$G$13,'Fire UW Data'!$B$2:$P$73,9,FALSE),"")</f>
        <v>1225006</v>
      </c>
      <c r="K151" s="73">
        <f>IF('Projected PIF'!E151=2023,VLOOKUP(C151&amp;"_"&amp;D151&amp;"_"&amp;E151&amp;"_"&amp;$G$13,'Fire UW Data'!$B$2:$P$73,9,FALSE),"")</f>
        <v>1225006</v>
      </c>
      <c r="L151">
        <f t="shared" si="19"/>
        <v>1</v>
      </c>
      <c r="N151" s="3">
        <f t="shared" si="18"/>
        <v>1257629</v>
      </c>
    </row>
    <row r="152" spans="1:14" x14ac:dyDescent="0.25">
      <c r="A152" s="9" t="str">
        <f t="shared" si="15"/>
        <v>General_All Other_2023_7</v>
      </c>
      <c r="B152" s="9" t="str">
        <f t="shared" si="16"/>
        <v>General_All Other_2023</v>
      </c>
      <c r="C152" t="s">
        <v>7</v>
      </c>
      <c r="D152" t="s">
        <v>4</v>
      </c>
      <c r="E152">
        <v>2023</v>
      </c>
      <c r="F152" s="75">
        <f>VLOOKUP(C152&amp;"_"&amp;D152&amp;"_"&amp;E152,'PIF Assumptions'!$A$4:$E$21,5,FALSE)</f>
        <v>0</v>
      </c>
      <c r="G152">
        <v>7</v>
      </c>
      <c r="H152" s="73">
        <f>_xlfn.IFNA(VLOOKUP(A152,'Fire UW Data'!$B$2:$P$73,9,FALSE),"")</f>
        <v>1253135</v>
      </c>
      <c r="I152" t="str">
        <f t="shared" si="17"/>
        <v>Y</v>
      </c>
      <c r="J152" s="73">
        <f>IF('Projected PIF'!E152=2023,VLOOKUP(C152&amp;"_"&amp;D152&amp;"_"&amp;E152&amp;"_"&amp;$G$13,'Fire UW Data'!$B$2:$P$73,9,FALSE),"")</f>
        <v>1225006</v>
      </c>
      <c r="K152" s="73">
        <f>IF('Projected PIF'!E152=2023,VLOOKUP(C152&amp;"_"&amp;D152&amp;"_"&amp;E152&amp;"_"&amp;$G$13,'Fire UW Data'!$B$2:$P$73,9,FALSE),"")</f>
        <v>1225006</v>
      </c>
      <c r="L152">
        <f t="shared" si="19"/>
        <v>1</v>
      </c>
      <c r="N152" s="3">
        <f t="shared" si="18"/>
        <v>1253135</v>
      </c>
    </row>
    <row r="153" spans="1:14" x14ac:dyDescent="0.25">
      <c r="A153" s="9" t="str">
        <f t="shared" si="15"/>
        <v>General_All Other_2023_8</v>
      </c>
      <c r="B153" s="9" t="str">
        <f t="shared" si="16"/>
        <v>General_All Other_2023</v>
      </c>
      <c r="C153" t="s">
        <v>7</v>
      </c>
      <c r="D153" t="s">
        <v>4</v>
      </c>
      <c r="E153">
        <v>2023</v>
      </c>
      <c r="F153" s="75">
        <f>VLOOKUP(C153&amp;"_"&amp;D153&amp;"_"&amp;E153,'PIF Assumptions'!$A$4:$E$21,5,FALSE)</f>
        <v>0</v>
      </c>
      <c r="G153">
        <v>8</v>
      </c>
      <c r="H153" s="73">
        <f>_xlfn.IFNA(VLOOKUP(A153,'Fire UW Data'!$B$2:$P$73,9,FALSE),"")</f>
        <v>1246423</v>
      </c>
      <c r="I153" t="str">
        <f t="shared" si="17"/>
        <v>Y</v>
      </c>
      <c r="J153" s="73">
        <f>IF('Projected PIF'!E153=2023,VLOOKUP(C153&amp;"_"&amp;D153&amp;"_"&amp;E153&amp;"_"&amp;$G$13,'Fire UW Data'!$B$2:$P$73,9,FALSE),"")</f>
        <v>1225006</v>
      </c>
      <c r="K153" s="73">
        <f>IF('Projected PIF'!E153=2023,VLOOKUP(C153&amp;"_"&amp;D153&amp;"_"&amp;E153&amp;"_"&amp;$G$13,'Fire UW Data'!$B$2:$P$73,9,FALSE),"")</f>
        <v>1225006</v>
      </c>
      <c r="L153">
        <f t="shared" si="19"/>
        <v>1</v>
      </c>
      <c r="N153" s="3">
        <f t="shared" si="18"/>
        <v>1246423</v>
      </c>
    </row>
    <row r="154" spans="1:14" x14ac:dyDescent="0.25">
      <c r="A154" s="9" t="str">
        <f t="shared" si="15"/>
        <v>General_All Other_2023_9</v>
      </c>
      <c r="B154" s="9" t="str">
        <f t="shared" si="16"/>
        <v>General_All Other_2023</v>
      </c>
      <c r="C154" t="s">
        <v>7</v>
      </c>
      <c r="D154" t="s">
        <v>4</v>
      </c>
      <c r="E154">
        <v>2023</v>
      </c>
      <c r="F154" s="75">
        <f>VLOOKUP(C154&amp;"_"&amp;D154&amp;"_"&amp;E154,'PIF Assumptions'!$A$4:$E$21,5,FALSE)</f>
        <v>0</v>
      </c>
      <c r="G154">
        <v>9</v>
      </c>
      <c r="H154" s="73">
        <f>_xlfn.IFNA(VLOOKUP(A154,'Fire UW Data'!$B$2:$P$73,9,FALSE),"")</f>
        <v>1240871</v>
      </c>
      <c r="I154" t="str">
        <f t="shared" si="17"/>
        <v>Y</v>
      </c>
      <c r="J154" s="73">
        <f>IF('Projected PIF'!E154=2023,VLOOKUP(C154&amp;"_"&amp;D154&amp;"_"&amp;E154&amp;"_"&amp;$G$13,'Fire UW Data'!$B$2:$P$73,9,FALSE),"")</f>
        <v>1225006</v>
      </c>
      <c r="K154" s="73">
        <f>IF('Projected PIF'!E154=2023,VLOOKUP(C154&amp;"_"&amp;D154&amp;"_"&amp;E154&amp;"_"&amp;$G$13,'Fire UW Data'!$B$2:$P$73,9,FALSE),"")</f>
        <v>1225006</v>
      </c>
      <c r="L154">
        <f t="shared" si="19"/>
        <v>1</v>
      </c>
      <c r="N154" s="3">
        <f t="shared" si="18"/>
        <v>1240871</v>
      </c>
    </row>
    <row r="155" spans="1:14" x14ac:dyDescent="0.25">
      <c r="A155" s="9" t="str">
        <f t="shared" si="15"/>
        <v>General_All Other_2023_10</v>
      </c>
      <c r="B155" s="9" t="str">
        <f t="shared" si="16"/>
        <v>General_All Other_2023</v>
      </c>
      <c r="C155" t="s">
        <v>7</v>
      </c>
      <c r="D155" t="s">
        <v>4</v>
      </c>
      <c r="E155">
        <v>2023</v>
      </c>
      <c r="F155" s="75">
        <f>VLOOKUP(C155&amp;"_"&amp;D155&amp;"_"&amp;E155,'PIF Assumptions'!$A$4:$E$21,5,FALSE)</f>
        <v>0</v>
      </c>
      <c r="G155">
        <v>10</v>
      </c>
      <c r="H155" s="73">
        <f>_xlfn.IFNA(VLOOKUP(A155,'Fire UW Data'!$B$2:$P$73,9,FALSE),"")</f>
        <v>1234960</v>
      </c>
      <c r="I155" t="str">
        <f t="shared" si="17"/>
        <v>Y</v>
      </c>
      <c r="J155" s="73">
        <f>IF('Projected PIF'!E155=2023,VLOOKUP(C155&amp;"_"&amp;D155&amp;"_"&amp;E155&amp;"_"&amp;$G$13,'Fire UW Data'!$B$2:$P$73,9,FALSE),"")</f>
        <v>1225006</v>
      </c>
      <c r="K155" s="73">
        <f>IF('Projected PIF'!E155=2023,VLOOKUP(C155&amp;"_"&amp;D155&amp;"_"&amp;E155&amp;"_"&amp;$G$13,'Fire UW Data'!$B$2:$P$73,9,FALSE),"")</f>
        <v>1225006</v>
      </c>
      <c r="L155">
        <f t="shared" si="19"/>
        <v>1</v>
      </c>
      <c r="N155" s="3">
        <f t="shared" si="18"/>
        <v>1234960</v>
      </c>
    </row>
    <row r="156" spans="1:14" x14ac:dyDescent="0.25">
      <c r="A156" s="9" t="str">
        <f t="shared" si="15"/>
        <v>General_All Other_2023_11</v>
      </c>
      <c r="B156" s="9" t="str">
        <f t="shared" si="16"/>
        <v>General_All Other_2023</v>
      </c>
      <c r="C156" t="s">
        <v>7</v>
      </c>
      <c r="D156" t="s">
        <v>4</v>
      </c>
      <c r="E156">
        <v>2023</v>
      </c>
      <c r="F156" s="75">
        <f>VLOOKUP(C156&amp;"_"&amp;D156&amp;"_"&amp;E156,'PIF Assumptions'!$A$4:$E$21,5,FALSE)</f>
        <v>0</v>
      </c>
      <c r="G156">
        <v>11</v>
      </c>
      <c r="H156" s="73">
        <f>_xlfn.IFNA(VLOOKUP(A156,'Fire UW Data'!$B$2:$P$73,9,FALSE),"")</f>
        <v>1229566</v>
      </c>
      <c r="I156" t="str">
        <f t="shared" si="17"/>
        <v>Y</v>
      </c>
      <c r="J156" s="73">
        <f>IF('Projected PIF'!E156=2023,VLOOKUP(C156&amp;"_"&amp;D156&amp;"_"&amp;E156&amp;"_"&amp;$G$13,'Fire UW Data'!$B$2:$P$73,9,FALSE),"")</f>
        <v>1225006</v>
      </c>
      <c r="K156" s="73">
        <f>IF('Projected PIF'!E156=2023,VLOOKUP(C156&amp;"_"&amp;D156&amp;"_"&amp;E156&amp;"_"&amp;$G$13,'Fire UW Data'!$B$2:$P$73,9,FALSE),"")</f>
        <v>1225006</v>
      </c>
      <c r="L156">
        <f t="shared" si="19"/>
        <v>1</v>
      </c>
      <c r="N156" s="3">
        <f t="shared" si="18"/>
        <v>1229566</v>
      </c>
    </row>
    <row r="157" spans="1:14" x14ac:dyDescent="0.25">
      <c r="A157" s="9" t="str">
        <f t="shared" si="15"/>
        <v>General_All Other_2023_12</v>
      </c>
      <c r="B157" s="9" t="str">
        <f t="shared" si="16"/>
        <v>General_All Other_2023</v>
      </c>
      <c r="C157" t="s">
        <v>7</v>
      </c>
      <c r="D157" t="s">
        <v>4</v>
      </c>
      <c r="E157">
        <v>2023</v>
      </c>
      <c r="F157" s="75">
        <f>VLOOKUP(C157&amp;"_"&amp;D157&amp;"_"&amp;E157,'PIF Assumptions'!$A$4:$E$21,5,FALSE)</f>
        <v>0</v>
      </c>
      <c r="G157">
        <v>12</v>
      </c>
      <c r="H157" s="73">
        <f>_xlfn.IFNA(VLOOKUP(A157,'Fire UW Data'!$B$2:$P$73,9,FALSE),"")</f>
        <v>1225006</v>
      </c>
      <c r="I157" t="str">
        <f t="shared" si="17"/>
        <v>Y</v>
      </c>
      <c r="J157" s="73">
        <f>IF('Projected PIF'!E157=2023,VLOOKUP(C157&amp;"_"&amp;D157&amp;"_"&amp;E157&amp;"_"&amp;$G$13,'Fire UW Data'!$B$2:$P$73,9,FALSE),"")</f>
        <v>1225006</v>
      </c>
      <c r="K157" s="73">
        <f>IF('Projected PIF'!E157=2023,VLOOKUP(C157&amp;"_"&amp;D157&amp;"_"&amp;E157&amp;"_"&amp;$G$13,'Fire UW Data'!$B$2:$P$73,9,FALSE),"")</f>
        <v>1225006</v>
      </c>
      <c r="L157">
        <f t="shared" si="19"/>
        <v>1</v>
      </c>
      <c r="N157" s="3">
        <f t="shared" si="18"/>
        <v>1225006</v>
      </c>
    </row>
    <row r="158" spans="1:14" x14ac:dyDescent="0.25">
      <c r="A158" s="9" t="str">
        <f t="shared" si="15"/>
        <v>General_All Other_2024_1</v>
      </c>
      <c r="B158" s="9" t="str">
        <f t="shared" si="16"/>
        <v>General_All Other_2024</v>
      </c>
      <c r="C158" t="s">
        <v>7</v>
      </c>
      <c r="D158" t="s">
        <v>4</v>
      </c>
      <c r="E158">
        <v>2024</v>
      </c>
      <c r="F158" s="75">
        <f>VLOOKUP(C158&amp;"_"&amp;D158&amp;"_"&amp;E158,'PIF Assumptions'!$A$4:$E$21,5,FALSE)</f>
        <v>-6.0441373314318599E-2</v>
      </c>
      <c r="G158">
        <v>1</v>
      </c>
      <c r="H158" s="73" t="str">
        <f>_xlfn.IFNA(VLOOKUP(A158,'Fire UW Data'!$B$2:$P$73,9,FALSE),"")</f>
        <v/>
      </c>
      <c r="I158" t="str">
        <f t="shared" si="17"/>
        <v>N</v>
      </c>
      <c r="J158" s="73" t="str">
        <f>IF('Projected PIF'!E158=2023,VLOOKUP(C158&amp;"_"&amp;D158&amp;"_"&amp;E158&amp;"_"&amp;$G$13,'Fire UW Data'!$B$2:$P$73,9,FALSE),"")</f>
        <v/>
      </c>
      <c r="K158" s="73" t="str">
        <f>IF('Projected PIF'!E158=2023,VLOOKUP(C158&amp;"_"&amp;D158&amp;"_"&amp;E158&amp;"_"&amp;$G$13,'Fire UW Data'!$B$2:$P$73,9,FALSE),"")</f>
        <v/>
      </c>
      <c r="L158">
        <f t="shared" si="19"/>
        <v>0.99496321889047346</v>
      </c>
      <c r="N158" s="3">
        <f t="shared" si="18"/>
        <v>1218835.9129201432</v>
      </c>
    </row>
    <row r="159" spans="1:14" x14ac:dyDescent="0.25">
      <c r="A159" s="9" t="str">
        <f t="shared" si="15"/>
        <v>General_All Other_2024_2</v>
      </c>
      <c r="B159" s="9" t="str">
        <f t="shared" si="16"/>
        <v>General_All Other_2024</v>
      </c>
      <c r="C159" t="s">
        <v>7</v>
      </c>
      <c r="D159" t="s">
        <v>4</v>
      </c>
      <c r="E159">
        <v>2024</v>
      </c>
      <c r="F159" s="75">
        <f>VLOOKUP(C159&amp;"_"&amp;D159&amp;"_"&amp;E159,'PIF Assumptions'!$A$4:$E$21,5,FALSE)</f>
        <v>-6.0441373314318599E-2</v>
      </c>
      <c r="G159">
        <v>2</v>
      </c>
      <c r="H159" s="73" t="str">
        <f>_xlfn.IFNA(VLOOKUP(A159,'Fire UW Data'!$B$2:$P$73,9,FALSE),"")</f>
        <v/>
      </c>
      <c r="I159" t="str">
        <f t="shared" si="17"/>
        <v>N</v>
      </c>
      <c r="J159" s="73" t="str">
        <f>IF('Projected PIF'!E159=2023,VLOOKUP(C159&amp;"_"&amp;D159&amp;"_"&amp;E159&amp;"_"&amp;$G$13,'Fire UW Data'!$B$2:$P$73,9,FALSE),"")</f>
        <v/>
      </c>
      <c r="K159" s="73" t="str">
        <f>IF('Projected PIF'!E159=2023,VLOOKUP(C159&amp;"_"&amp;D159&amp;"_"&amp;E159&amp;"_"&amp;$G$13,'Fire UW Data'!$B$2:$P$73,9,FALSE),"")</f>
        <v/>
      </c>
      <c r="L159">
        <f t="shared" si="19"/>
        <v>0.98992643778094691</v>
      </c>
      <c r="N159" s="3">
        <f t="shared" si="18"/>
        <v>1212665.8258402867</v>
      </c>
    </row>
    <row r="160" spans="1:14" x14ac:dyDescent="0.25">
      <c r="A160" s="9" t="str">
        <f t="shared" si="15"/>
        <v>General_All Other_2024_3</v>
      </c>
      <c r="B160" s="9" t="str">
        <f t="shared" si="16"/>
        <v>General_All Other_2024</v>
      </c>
      <c r="C160" t="s">
        <v>7</v>
      </c>
      <c r="D160" t="s">
        <v>4</v>
      </c>
      <c r="E160">
        <v>2024</v>
      </c>
      <c r="F160" s="75">
        <f>VLOOKUP(C160&amp;"_"&amp;D160&amp;"_"&amp;E160,'PIF Assumptions'!$A$4:$E$21,5,FALSE)</f>
        <v>-6.0441373314318599E-2</v>
      </c>
      <c r="G160">
        <v>3</v>
      </c>
      <c r="H160" s="73" t="str">
        <f>_xlfn.IFNA(VLOOKUP(A160,'Fire UW Data'!$B$2:$P$73,9,FALSE),"")</f>
        <v/>
      </c>
      <c r="I160" t="str">
        <f t="shared" si="17"/>
        <v>N</v>
      </c>
      <c r="J160" s="73" t="str">
        <f>IF('Projected PIF'!E160=2023,VLOOKUP(C160&amp;"_"&amp;D160&amp;"_"&amp;E160&amp;"_"&amp;$G$13,'Fire UW Data'!$B$2:$P$73,9,FALSE),"")</f>
        <v/>
      </c>
      <c r="K160" s="73" t="str">
        <f>IF('Projected PIF'!E160=2023,VLOOKUP(C160&amp;"_"&amp;D160&amp;"_"&amp;E160&amp;"_"&amp;$G$13,'Fire UW Data'!$B$2:$P$73,9,FALSE),"")</f>
        <v/>
      </c>
      <c r="L160">
        <f t="shared" si="19"/>
        <v>0.98488965667142037</v>
      </c>
      <c r="N160" s="3">
        <f t="shared" si="18"/>
        <v>1206495.7387604299</v>
      </c>
    </row>
    <row r="161" spans="1:14" x14ac:dyDescent="0.25">
      <c r="A161" s="9" t="str">
        <f t="shared" si="15"/>
        <v>General_All Other_2024_4</v>
      </c>
      <c r="B161" s="9" t="str">
        <f t="shared" si="16"/>
        <v>General_All Other_2024</v>
      </c>
      <c r="C161" t="s">
        <v>7</v>
      </c>
      <c r="D161" t="s">
        <v>4</v>
      </c>
      <c r="E161">
        <v>2024</v>
      </c>
      <c r="F161" s="75">
        <f>VLOOKUP(C161&amp;"_"&amp;D161&amp;"_"&amp;E161,'PIF Assumptions'!$A$4:$E$21,5,FALSE)</f>
        <v>-6.0441373314318599E-2</v>
      </c>
      <c r="G161">
        <v>4</v>
      </c>
      <c r="H161" s="73" t="str">
        <f>_xlfn.IFNA(VLOOKUP(A161,'Fire UW Data'!$B$2:$P$73,9,FALSE),"")</f>
        <v/>
      </c>
      <c r="I161" t="str">
        <f t="shared" si="17"/>
        <v>N</v>
      </c>
      <c r="J161" s="73" t="str">
        <f>IF('Projected PIF'!E161=2023,VLOOKUP(C161&amp;"_"&amp;D161&amp;"_"&amp;E161&amp;"_"&amp;$G$13,'Fire UW Data'!$B$2:$P$73,9,FALSE),"")</f>
        <v/>
      </c>
      <c r="K161" s="73" t="str">
        <f>IF('Projected PIF'!E161=2023,VLOOKUP(C161&amp;"_"&amp;D161&amp;"_"&amp;E161&amp;"_"&amp;$G$13,'Fire UW Data'!$B$2:$P$73,9,FALSE),"")</f>
        <v/>
      </c>
      <c r="L161">
        <f t="shared" si="19"/>
        <v>0.97985287556189382</v>
      </c>
      <c r="N161" s="3">
        <f t="shared" si="18"/>
        <v>1200325.6516805734</v>
      </c>
    </row>
    <row r="162" spans="1:14" x14ac:dyDescent="0.25">
      <c r="A162" s="9" t="str">
        <f t="shared" si="15"/>
        <v>General_All Other_2024_5</v>
      </c>
      <c r="B162" s="9" t="str">
        <f t="shared" si="16"/>
        <v>General_All Other_2024</v>
      </c>
      <c r="C162" t="s">
        <v>7</v>
      </c>
      <c r="D162" t="s">
        <v>4</v>
      </c>
      <c r="E162">
        <v>2024</v>
      </c>
      <c r="F162" s="75">
        <f>VLOOKUP(C162&amp;"_"&amp;D162&amp;"_"&amp;E162,'PIF Assumptions'!$A$4:$E$21,5,FALSE)</f>
        <v>-6.0441373314318599E-2</v>
      </c>
      <c r="G162">
        <v>5</v>
      </c>
      <c r="H162" s="73" t="str">
        <f>_xlfn.IFNA(VLOOKUP(A162,'Fire UW Data'!$B$2:$P$73,9,FALSE),"")</f>
        <v/>
      </c>
      <c r="I162" t="str">
        <f t="shared" si="17"/>
        <v>N</v>
      </c>
      <c r="J162" s="73" t="str">
        <f>IF('Projected PIF'!E162=2023,VLOOKUP(C162&amp;"_"&amp;D162&amp;"_"&amp;E162&amp;"_"&amp;$G$13,'Fire UW Data'!$B$2:$P$73,9,FALSE),"")</f>
        <v/>
      </c>
      <c r="K162" s="73" t="str">
        <f>IF('Projected PIF'!E162=2023,VLOOKUP(C162&amp;"_"&amp;D162&amp;"_"&amp;E162&amp;"_"&amp;$G$13,'Fire UW Data'!$B$2:$P$73,9,FALSE),"")</f>
        <v/>
      </c>
      <c r="L162">
        <f t="shared" si="19"/>
        <v>0.97481609445236728</v>
      </c>
      <c r="N162" s="3">
        <f t="shared" si="18"/>
        <v>1194155.5646007166</v>
      </c>
    </row>
    <row r="163" spans="1:14" x14ac:dyDescent="0.25">
      <c r="A163" s="9" t="str">
        <f t="shared" si="15"/>
        <v>General_All Other_2024_6</v>
      </c>
      <c r="B163" s="9" t="str">
        <f t="shared" si="16"/>
        <v>General_All Other_2024</v>
      </c>
      <c r="C163" t="s">
        <v>7</v>
      </c>
      <c r="D163" t="s">
        <v>4</v>
      </c>
      <c r="E163">
        <v>2024</v>
      </c>
      <c r="F163" s="75">
        <f>VLOOKUP(C163&amp;"_"&amp;D163&amp;"_"&amp;E163,'PIF Assumptions'!$A$4:$E$21,5,FALSE)</f>
        <v>-6.0441373314318599E-2</v>
      </c>
      <c r="G163">
        <v>6</v>
      </c>
      <c r="H163" s="73" t="str">
        <f>_xlfn.IFNA(VLOOKUP(A163,'Fire UW Data'!$B$2:$P$73,9,FALSE),"")</f>
        <v/>
      </c>
      <c r="I163" t="str">
        <f t="shared" si="17"/>
        <v>N</v>
      </c>
      <c r="J163" s="73" t="str">
        <f>IF('Projected PIF'!E163=2023,VLOOKUP(C163&amp;"_"&amp;D163&amp;"_"&amp;E163&amp;"_"&amp;$G$13,'Fire UW Data'!$B$2:$P$73,9,FALSE),"")</f>
        <v/>
      </c>
      <c r="K163" s="73" t="str">
        <f>IF('Projected PIF'!E163=2023,VLOOKUP(C163&amp;"_"&amp;D163&amp;"_"&amp;E163&amp;"_"&amp;$G$13,'Fire UW Data'!$B$2:$P$73,9,FALSE),"")</f>
        <v/>
      </c>
      <c r="L163">
        <f t="shared" si="19"/>
        <v>0.96977931334284073</v>
      </c>
      <c r="N163" s="3">
        <f t="shared" si="18"/>
        <v>1187985.47752086</v>
      </c>
    </row>
    <row r="164" spans="1:14" x14ac:dyDescent="0.25">
      <c r="A164" s="9" t="str">
        <f t="shared" si="15"/>
        <v>General_All Other_2024_7</v>
      </c>
      <c r="B164" s="9" t="str">
        <f t="shared" si="16"/>
        <v>General_All Other_2024</v>
      </c>
      <c r="C164" t="s">
        <v>7</v>
      </c>
      <c r="D164" t="s">
        <v>4</v>
      </c>
      <c r="E164">
        <v>2024</v>
      </c>
      <c r="F164" s="75">
        <f>VLOOKUP(C164&amp;"_"&amp;D164&amp;"_"&amp;E164,'PIF Assumptions'!$A$4:$E$21,5,FALSE)</f>
        <v>-6.0441373314318599E-2</v>
      </c>
      <c r="G164">
        <v>7</v>
      </c>
      <c r="H164" s="73" t="str">
        <f>_xlfn.IFNA(VLOOKUP(A164,'Fire UW Data'!$B$2:$P$73,9,FALSE),"")</f>
        <v/>
      </c>
      <c r="I164" t="str">
        <f t="shared" si="17"/>
        <v>N</v>
      </c>
      <c r="J164" s="73" t="str">
        <f>IF('Projected PIF'!E164=2023,VLOOKUP(C164&amp;"_"&amp;D164&amp;"_"&amp;E164&amp;"_"&amp;$G$13,'Fire UW Data'!$B$2:$P$73,9,FALSE),"")</f>
        <v/>
      </c>
      <c r="K164" s="73" t="str">
        <f>IF('Projected PIF'!E164=2023,VLOOKUP(C164&amp;"_"&amp;D164&amp;"_"&amp;E164&amp;"_"&amp;$G$13,'Fire UW Data'!$B$2:$P$73,9,FALSE),"")</f>
        <v/>
      </c>
      <c r="L164">
        <f t="shared" si="19"/>
        <v>0.96474253223331419</v>
      </c>
      <c r="M164">
        <f>'PIF Assumptions'!$J$5/6*(G164-6)</f>
        <v>3520</v>
      </c>
      <c r="N164" s="3">
        <f t="shared" si="18"/>
        <v>1178295.3904410033</v>
      </c>
    </row>
    <row r="165" spans="1:14" x14ac:dyDescent="0.25">
      <c r="A165" s="9" t="str">
        <f t="shared" si="15"/>
        <v>General_All Other_2024_8</v>
      </c>
      <c r="B165" s="9" t="str">
        <f t="shared" si="16"/>
        <v>General_All Other_2024</v>
      </c>
      <c r="C165" t="s">
        <v>7</v>
      </c>
      <c r="D165" t="s">
        <v>4</v>
      </c>
      <c r="E165">
        <v>2024</v>
      </c>
      <c r="F165" s="75">
        <f>VLOOKUP(C165&amp;"_"&amp;D165&amp;"_"&amp;E165,'PIF Assumptions'!$A$4:$E$21,5,FALSE)</f>
        <v>-6.0441373314318599E-2</v>
      </c>
      <c r="G165">
        <v>8</v>
      </c>
      <c r="H165" s="73" t="str">
        <f>_xlfn.IFNA(VLOOKUP(A165,'Fire UW Data'!$B$2:$P$73,9,FALSE),"")</f>
        <v/>
      </c>
      <c r="I165" t="str">
        <f t="shared" si="17"/>
        <v>N</v>
      </c>
      <c r="J165" s="73" t="str">
        <f>IF('Projected PIF'!E165=2023,VLOOKUP(C165&amp;"_"&amp;D165&amp;"_"&amp;E165&amp;"_"&amp;$G$13,'Fire UW Data'!$B$2:$P$73,9,FALSE),"")</f>
        <v/>
      </c>
      <c r="K165" s="73" t="str">
        <f>IF('Projected PIF'!E165=2023,VLOOKUP(C165&amp;"_"&amp;D165&amp;"_"&amp;E165&amp;"_"&amp;$G$13,'Fire UW Data'!$B$2:$P$73,9,FALSE),"")</f>
        <v/>
      </c>
      <c r="L165">
        <f t="shared" si="19"/>
        <v>0.95970575112378764</v>
      </c>
      <c r="M165">
        <f>'PIF Assumptions'!$J$5/6*(G165-6)</f>
        <v>7040</v>
      </c>
      <c r="N165" s="3">
        <f t="shared" si="18"/>
        <v>1168605.3033611467</v>
      </c>
    </row>
    <row r="166" spans="1:14" x14ac:dyDescent="0.25">
      <c r="A166" s="9" t="str">
        <f t="shared" si="15"/>
        <v>General_All Other_2024_9</v>
      </c>
      <c r="B166" s="9" t="str">
        <f t="shared" si="16"/>
        <v>General_All Other_2024</v>
      </c>
      <c r="C166" t="s">
        <v>7</v>
      </c>
      <c r="D166" t="s">
        <v>4</v>
      </c>
      <c r="E166">
        <v>2024</v>
      </c>
      <c r="F166" s="75">
        <f>VLOOKUP(C166&amp;"_"&amp;D166&amp;"_"&amp;E166,'PIF Assumptions'!$A$4:$E$21,5,FALSE)</f>
        <v>-6.0441373314318599E-2</v>
      </c>
      <c r="G166">
        <v>9</v>
      </c>
      <c r="H166" s="73" t="str">
        <f>_xlfn.IFNA(VLOOKUP(A166,'Fire UW Data'!$B$2:$P$73,9,FALSE),"")</f>
        <v/>
      </c>
      <c r="I166" t="str">
        <f t="shared" si="17"/>
        <v>N</v>
      </c>
      <c r="J166" s="73" t="str">
        <f>IF('Projected PIF'!E166=2023,VLOOKUP(C166&amp;"_"&amp;D166&amp;"_"&amp;E166&amp;"_"&amp;$G$13,'Fire UW Data'!$B$2:$P$73,9,FALSE),"")</f>
        <v/>
      </c>
      <c r="K166" s="73" t="str">
        <f>IF('Projected PIF'!E166=2023,VLOOKUP(C166&amp;"_"&amp;D166&amp;"_"&amp;E166&amp;"_"&amp;$G$13,'Fire UW Data'!$B$2:$P$73,9,FALSE),"")</f>
        <v/>
      </c>
      <c r="L166">
        <f t="shared" si="19"/>
        <v>0.9546689700142611</v>
      </c>
      <c r="M166">
        <f>'PIF Assumptions'!$J$5/6*(G166-6)</f>
        <v>10560</v>
      </c>
      <c r="N166" s="3">
        <f t="shared" si="18"/>
        <v>1158915.2162812899</v>
      </c>
    </row>
    <row r="167" spans="1:14" x14ac:dyDescent="0.25">
      <c r="A167" s="9" t="str">
        <f t="shared" si="15"/>
        <v>General_All Other_2024_10</v>
      </c>
      <c r="B167" s="9" t="str">
        <f t="shared" si="16"/>
        <v>General_All Other_2024</v>
      </c>
      <c r="C167" t="s">
        <v>7</v>
      </c>
      <c r="D167" t="s">
        <v>4</v>
      </c>
      <c r="E167">
        <v>2024</v>
      </c>
      <c r="F167" s="75">
        <f>VLOOKUP(C167&amp;"_"&amp;D167&amp;"_"&amp;E167,'PIF Assumptions'!$A$4:$E$21,5,FALSE)</f>
        <v>-6.0441373314318599E-2</v>
      </c>
      <c r="G167">
        <v>10</v>
      </c>
      <c r="H167" s="73" t="str">
        <f>_xlfn.IFNA(VLOOKUP(A167,'Fire UW Data'!$B$2:$P$73,9,FALSE),"")</f>
        <v/>
      </c>
      <c r="I167" t="str">
        <f t="shared" si="17"/>
        <v>N</v>
      </c>
      <c r="J167" s="73" t="str">
        <f>IF('Projected PIF'!E167=2023,VLOOKUP(C167&amp;"_"&amp;D167&amp;"_"&amp;E167&amp;"_"&amp;$G$13,'Fire UW Data'!$B$2:$P$73,9,FALSE),"")</f>
        <v/>
      </c>
      <c r="K167" s="73" t="str">
        <f>IF('Projected PIF'!E167=2023,VLOOKUP(C167&amp;"_"&amp;D167&amp;"_"&amp;E167&amp;"_"&amp;$G$13,'Fire UW Data'!$B$2:$P$73,9,FALSE),"")</f>
        <v/>
      </c>
      <c r="L167">
        <f t="shared" si="19"/>
        <v>0.94963218890473455</v>
      </c>
      <c r="M167">
        <f>'PIF Assumptions'!$J$5/6*(G167-6)</f>
        <v>14080</v>
      </c>
      <c r="N167" s="3">
        <f t="shared" si="18"/>
        <v>1149225.1292014332</v>
      </c>
    </row>
    <row r="168" spans="1:14" x14ac:dyDescent="0.25">
      <c r="A168" s="9" t="str">
        <f t="shared" si="15"/>
        <v>General_All Other_2024_11</v>
      </c>
      <c r="B168" s="9" t="str">
        <f t="shared" si="16"/>
        <v>General_All Other_2024</v>
      </c>
      <c r="C168" t="s">
        <v>7</v>
      </c>
      <c r="D168" t="s">
        <v>4</v>
      </c>
      <c r="E168">
        <v>2024</v>
      </c>
      <c r="F168" s="75">
        <f>VLOOKUP(C168&amp;"_"&amp;D168&amp;"_"&amp;E168,'PIF Assumptions'!$A$4:$E$21,5,FALSE)</f>
        <v>-6.0441373314318599E-2</v>
      </c>
      <c r="G168">
        <v>11</v>
      </c>
      <c r="H168" s="73" t="str">
        <f>_xlfn.IFNA(VLOOKUP(A168,'Fire UW Data'!$B$2:$P$73,9,FALSE),"")</f>
        <v/>
      </c>
      <c r="I168" t="str">
        <f t="shared" si="17"/>
        <v>N</v>
      </c>
      <c r="J168" s="73" t="str">
        <f>IF('Projected PIF'!E168=2023,VLOOKUP(C168&amp;"_"&amp;D168&amp;"_"&amp;E168&amp;"_"&amp;$G$13,'Fire UW Data'!$B$2:$P$73,9,FALSE),"")</f>
        <v/>
      </c>
      <c r="K168" s="73" t="str">
        <f>IF('Projected PIF'!E168=2023,VLOOKUP(C168&amp;"_"&amp;D168&amp;"_"&amp;E168&amp;"_"&amp;$G$13,'Fire UW Data'!$B$2:$P$73,9,FALSE),"")</f>
        <v/>
      </c>
      <c r="L168">
        <f t="shared" si="19"/>
        <v>0.9445954077952079</v>
      </c>
      <c r="M168">
        <f>'PIF Assumptions'!$J$5/6*(G168-6)</f>
        <v>17600</v>
      </c>
      <c r="N168" s="3">
        <f t="shared" si="18"/>
        <v>1139535.0421215764</v>
      </c>
    </row>
    <row r="169" spans="1:14" x14ac:dyDescent="0.25">
      <c r="A169" s="9" t="str">
        <f t="shared" si="15"/>
        <v>General_All Other_2024_12</v>
      </c>
      <c r="B169" s="9" t="str">
        <f t="shared" si="16"/>
        <v>General_All Other_2024</v>
      </c>
      <c r="C169" t="s">
        <v>7</v>
      </c>
      <c r="D169" t="s">
        <v>4</v>
      </c>
      <c r="E169">
        <v>2024</v>
      </c>
      <c r="F169" s="75">
        <f>VLOOKUP(C169&amp;"_"&amp;D169&amp;"_"&amp;E169,'PIF Assumptions'!$A$4:$E$21,5,FALSE)</f>
        <v>-6.0441373314318599E-2</v>
      </c>
      <c r="G169">
        <v>12</v>
      </c>
      <c r="H169" s="73" t="str">
        <f>_xlfn.IFNA(VLOOKUP(A169,'Fire UW Data'!$B$2:$P$73,9,FALSE),"")</f>
        <v/>
      </c>
      <c r="I169" t="str">
        <f t="shared" si="17"/>
        <v>N</v>
      </c>
      <c r="J169" s="73" t="str">
        <f>IF('Projected PIF'!E169=2023,VLOOKUP(C169&amp;"_"&amp;D169&amp;"_"&amp;E169&amp;"_"&amp;$G$13,'Fire UW Data'!$B$2:$P$73,9,FALSE),"")</f>
        <v/>
      </c>
      <c r="K169" s="73" t="str">
        <f>IF('Projected PIF'!E169=2023,VLOOKUP(C169&amp;"_"&amp;D169&amp;"_"&amp;E169&amp;"_"&amp;$G$13,'Fire UW Data'!$B$2:$P$73,9,FALSE),"")</f>
        <v/>
      </c>
      <c r="L169">
        <f t="shared" si="19"/>
        <v>0.93955862668568135</v>
      </c>
      <c r="M169">
        <f>'PIF Assumptions'!$J$5/6*(G169-6)</f>
        <v>21120</v>
      </c>
      <c r="N169" s="3">
        <f t="shared" si="18"/>
        <v>1129844.9550417198</v>
      </c>
    </row>
    <row r="170" spans="1:14" x14ac:dyDescent="0.25">
      <c r="A170" s="9" t="str">
        <f t="shared" si="15"/>
        <v>General_All Other_2025_1</v>
      </c>
      <c r="B170" s="9" t="str">
        <f t="shared" si="16"/>
        <v>General_All Other_2025</v>
      </c>
      <c r="C170" t="s">
        <v>7</v>
      </c>
      <c r="D170" t="s">
        <v>4</v>
      </c>
      <c r="E170">
        <v>2025</v>
      </c>
      <c r="F170" s="75">
        <f>VLOOKUP(C170&amp;"_"&amp;D170&amp;"_"&amp;E170,'PIF Assumptions'!$A$4:$E$21,5,FALSE)</f>
        <v>-6.0441373314318599E-2</v>
      </c>
      <c r="G170">
        <v>1</v>
      </c>
      <c r="H170" s="73" t="str">
        <f>_xlfn.IFNA(VLOOKUP(A170,'Fire UW Data'!$B$2:$P$73,9,FALSE),"")</f>
        <v/>
      </c>
      <c r="I170" t="str">
        <f t="shared" si="17"/>
        <v>N</v>
      </c>
      <c r="J170" s="73" t="str">
        <f>IF('Projected PIF'!E170=2023,VLOOKUP(C170&amp;"_"&amp;D170&amp;"_"&amp;E170&amp;"_"&amp;$G$13,'Fire UW Data'!$B$2:$P$73,9,FALSE),"")</f>
        <v/>
      </c>
      <c r="K170" s="73" t="str">
        <f>IF('Projected PIF'!E170=2023,VLOOKUP(C170&amp;"_"&amp;D170&amp;"_"&amp;E170&amp;"_"&amp;$G$13,'Fire UW Data'!$B$2:$P$73,9,FALSE),"")</f>
        <v/>
      </c>
      <c r="L170">
        <f t="shared" si="19"/>
        <v>0.99496321889047346</v>
      </c>
      <c r="M170">
        <f>'PIF Assumptions'!$K$5/6*G170</f>
        <v>3520</v>
      </c>
      <c r="N170" s="3">
        <f t="shared" si="18"/>
        <v>1120634.1733154717</v>
      </c>
    </row>
    <row r="171" spans="1:14" x14ac:dyDescent="0.25">
      <c r="A171" s="9" t="str">
        <f t="shared" ref="A171:A217" si="20">C171&amp;"_"&amp;D171&amp;"_"&amp;E171&amp;"_"&amp;G171</f>
        <v>General_All Other_2025_2</v>
      </c>
      <c r="B171" s="9" t="str">
        <f t="shared" ref="B171:B217" si="21">C171&amp;"_"&amp;D171&amp;"_"&amp;E171</f>
        <v>General_All Other_2025</v>
      </c>
      <c r="C171" t="s">
        <v>7</v>
      </c>
      <c r="D171" t="s">
        <v>4</v>
      </c>
      <c r="E171">
        <v>2025</v>
      </c>
      <c r="F171" s="75">
        <f>VLOOKUP(C171&amp;"_"&amp;D171&amp;"_"&amp;E171,'PIF Assumptions'!$A$4:$E$21,5,FALSE)</f>
        <v>-6.0441373314318599E-2</v>
      </c>
      <c r="G171">
        <v>2</v>
      </c>
      <c r="H171" s="73" t="str">
        <f>_xlfn.IFNA(VLOOKUP(A171,'Fire UW Data'!$B$2:$P$73,9,FALSE),"")</f>
        <v/>
      </c>
      <c r="I171" t="str">
        <f t="shared" si="17"/>
        <v>N</v>
      </c>
      <c r="J171" s="73" t="str">
        <f>IF('Projected PIF'!E171=2023,VLOOKUP(C171&amp;"_"&amp;D171&amp;"_"&amp;E171&amp;"_"&amp;$G$13,'Fire UW Data'!$B$2:$P$73,9,FALSE),"")</f>
        <v/>
      </c>
      <c r="K171" s="73" t="str">
        <f>IF('Projected PIF'!E171=2023,VLOOKUP(C171&amp;"_"&amp;D171&amp;"_"&amp;E171&amp;"_"&amp;$G$13,'Fire UW Data'!$B$2:$P$73,9,FALSE),"")</f>
        <v/>
      </c>
      <c r="L171">
        <f t="shared" si="19"/>
        <v>0.98992643778094691</v>
      </c>
      <c r="M171">
        <f>'PIF Assumptions'!$K$5/6*G171</f>
        <v>7040</v>
      </c>
      <c r="N171" s="3">
        <f t="shared" si="18"/>
        <v>1111423.3915892239</v>
      </c>
    </row>
    <row r="172" spans="1:14" x14ac:dyDescent="0.25">
      <c r="A172" s="9" t="str">
        <f t="shared" si="20"/>
        <v>General_All Other_2025_3</v>
      </c>
      <c r="B172" s="9" t="str">
        <f t="shared" si="21"/>
        <v>General_All Other_2025</v>
      </c>
      <c r="C172" t="s">
        <v>7</v>
      </c>
      <c r="D172" t="s">
        <v>4</v>
      </c>
      <c r="E172">
        <v>2025</v>
      </c>
      <c r="F172" s="75">
        <f>VLOOKUP(C172&amp;"_"&amp;D172&amp;"_"&amp;E172,'PIF Assumptions'!$A$4:$E$21,5,FALSE)</f>
        <v>-6.0441373314318599E-2</v>
      </c>
      <c r="G172">
        <v>3</v>
      </c>
      <c r="H172" s="73" t="str">
        <f>_xlfn.IFNA(VLOOKUP(A172,'Fire UW Data'!$B$2:$P$73,9,FALSE),"")</f>
        <v/>
      </c>
      <c r="I172" t="str">
        <f t="shared" si="17"/>
        <v>N</v>
      </c>
      <c r="J172" s="73" t="str">
        <f>IF('Projected PIF'!E172=2023,VLOOKUP(C172&amp;"_"&amp;D172&amp;"_"&amp;E172&amp;"_"&amp;$G$13,'Fire UW Data'!$B$2:$P$73,9,FALSE),"")</f>
        <v/>
      </c>
      <c r="K172" s="73" t="str">
        <f>IF('Projected PIF'!E172=2023,VLOOKUP(C172&amp;"_"&amp;D172&amp;"_"&amp;E172&amp;"_"&amp;$G$13,'Fire UW Data'!$B$2:$P$73,9,FALSE),"")</f>
        <v/>
      </c>
      <c r="L172">
        <f t="shared" si="19"/>
        <v>0.98488965667142037</v>
      </c>
      <c r="M172">
        <f>'PIF Assumptions'!$K$5/6*G172</f>
        <v>10560</v>
      </c>
      <c r="N172" s="3">
        <f t="shared" si="18"/>
        <v>1102212.6098629758</v>
      </c>
    </row>
    <row r="173" spans="1:14" x14ac:dyDescent="0.25">
      <c r="A173" s="9" t="str">
        <f t="shared" si="20"/>
        <v>General_All Other_2025_4</v>
      </c>
      <c r="B173" s="9" t="str">
        <f t="shared" si="21"/>
        <v>General_All Other_2025</v>
      </c>
      <c r="C173" t="s">
        <v>7</v>
      </c>
      <c r="D173" t="s">
        <v>4</v>
      </c>
      <c r="E173">
        <v>2025</v>
      </c>
      <c r="F173" s="75">
        <f>VLOOKUP(C173&amp;"_"&amp;D173&amp;"_"&amp;E173,'PIF Assumptions'!$A$4:$E$21,5,FALSE)</f>
        <v>-6.0441373314318599E-2</v>
      </c>
      <c r="G173">
        <v>4</v>
      </c>
      <c r="H173" s="73" t="str">
        <f>_xlfn.IFNA(VLOOKUP(A173,'Fire UW Data'!$B$2:$P$73,9,FALSE),"")</f>
        <v/>
      </c>
      <c r="I173" t="str">
        <f t="shared" si="17"/>
        <v>N</v>
      </c>
      <c r="J173" s="73" t="str">
        <f>IF('Projected PIF'!E173=2023,VLOOKUP(C173&amp;"_"&amp;D173&amp;"_"&amp;E173&amp;"_"&amp;$G$13,'Fire UW Data'!$B$2:$P$73,9,FALSE),"")</f>
        <v/>
      </c>
      <c r="K173" s="73" t="str">
        <f>IF('Projected PIF'!E173=2023,VLOOKUP(C173&amp;"_"&amp;D173&amp;"_"&amp;E173&amp;"_"&amp;$G$13,'Fire UW Data'!$B$2:$P$73,9,FALSE),"")</f>
        <v/>
      </c>
      <c r="L173">
        <f t="shared" si="19"/>
        <v>0.97985287556189382</v>
      </c>
      <c r="M173">
        <f>'PIF Assumptions'!$K$5/6*G173</f>
        <v>14080</v>
      </c>
      <c r="N173" s="3">
        <f t="shared" si="18"/>
        <v>1093001.8281367279</v>
      </c>
    </row>
    <row r="174" spans="1:14" x14ac:dyDescent="0.25">
      <c r="A174" s="9" t="str">
        <f t="shared" si="20"/>
        <v>General_All Other_2025_5</v>
      </c>
      <c r="B174" s="9" t="str">
        <f t="shared" si="21"/>
        <v>General_All Other_2025</v>
      </c>
      <c r="C174" t="s">
        <v>7</v>
      </c>
      <c r="D174" t="s">
        <v>4</v>
      </c>
      <c r="E174">
        <v>2025</v>
      </c>
      <c r="F174" s="75">
        <f>VLOOKUP(C174&amp;"_"&amp;D174&amp;"_"&amp;E174,'PIF Assumptions'!$A$4:$E$21,5,FALSE)</f>
        <v>-6.0441373314318599E-2</v>
      </c>
      <c r="G174">
        <v>5</v>
      </c>
      <c r="H174" s="73" t="str">
        <f>_xlfn.IFNA(VLOOKUP(A174,'Fire UW Data'!$B$2:$P$73,9,FALSE),"")</f>
        <v/>
      </c>
      <c r="I174" t="str">
        <f t="shared" si="17"/>
        <v>N</v>
      </c>
      <c r="J174" s="73" t="str">
        <f>IF('Projected PIF'!E174=2023,VLOOKUP(C174&amp;"_"&amp;D174&amp;"_"&amp;E174&amp;"_"&amp;$G$13,'Fire UW Data'!$B$2:$P$73,9,FALSE),"")</f>
        <v/>
      </c>
      <c r="K174" s="73" t="str">
        <f>IF('Projected PIF'!E174=2023,VLOOKUP(C174&amp;"_"&amp;D174&amp;"_"&amp;E174&amp;"_"&amp;$G$13,'Fire UW Data'!$B$2:$P$73,9,FALSE),"")</f>
        <v/>
      </c>
      <c r="L174">
        <f t="shared" si="19"/>
        <v>0.97481609445236728</v>
      </c>
      <c r="M174">
        <f>'PIF Assumptions'!$K$5/6*G174</f>
        <v>17600</v>
      </c>
      <c r="N174" s="3">
        <f t="shared" si="18"/>
        <v>1083791.0464104798</v>
      </c>
    </row>
    <row r="175" spans="1:14" x14ac:dyDescent="0.25">
      <c r="A175" s="9" t="str">
        <f t="shared" si="20"/>
        <v>General_All Other_2025_6</v>
      </c>
      <c r="B175" s="9" t="str">
        <f t="shared" si="21"/>
        <v>General_All Other_2025</v>
      </c>
      <c r="C175" t="s">
        <v>7</v>
      </c>
      <c r="D175" t="s">
        <v>4</v>
      </c>
      <c r="E175">
        <v>2025</v>
      </c>
      <c r="F175" s="75">
        <f>VLOOKUP(C175&amp;"_"&amp;D175&amp;"_"&amp;E175,'PIF Assumptions'!$A$4:$E$21,5,FALSE)</f>
        <v>-6.0441373314318599E-2</v>
      </c>
      <c r="G175">
        <v>6</v>
      </c>
      <c r="H175" s="73" t="str">
        <f>_xlfn.IFNA(VLOOKUP(A175,'Fire UW Data'!$B$2:$P$73,9,FALSE),"")</f>
        <v/>
      </c>
      <c r="I175" t="str">
        <f t="shared" si="17"/>
        <v>N</v>
      </c>
      <c r="J175" s="73" t="str">
        <f>IF('Projected PIF'!E175=2023,VLOOKUP(C175&amp;"_"&amp;D175&amp;"_"&amp;E175&amp;"_"&amp;$G$13,'Fire UW Data'!$B$2:$P$73,9,FALSE),"")</f>
        <v/>
      </c>
      <c r="K175" s="73" t="str">
        <f>IF('Projected PIF'!E175=2023,VLOOKUP(C175&amp;"_"&amp;D175&amp;"_"&amp;E175&amp;"_"&amp;$G$13,'Fire UW Data'!$B$2:$P$73,9,FALSE),"")</f>
        <v/>
      </c>
      <c r="L175">
        <f t="shared" si="19"/>
        <v>0.96977931334284073</v>
      </c>
      <c r="M175">
        <f>'PIF Assumptions'!$K$5/6*G175</f>
        <v>21120</v>
      </c>
      <c r="N175" s="3">
        <f t="shared" si="18"/>
        <v>1074580.2646842317</v>
      </c>
    </row>
    <row r="176" spans="1:14" x14ac:dyDescent="0.25">
      <c r="A176" s="9" t="str">
        <f t="shared" si="20"/>
        <v>General_All Other_2025_7</v>
      </c>
      <c r="B176" s="9" t="str">
        <f t="shared" si="21"/>
        <v>General_All Other_2025</v>
      </c>
      <c r="C176" t="s">
        <v>7</v>
      </c>
      <c r="D176" t="s">
        <v>4</v>
      </c>
      <c r="E176">
        <v>2025</v>
      </c>
      <c r="F176" s="75">
        <f>VLOOKUP(C176&amp;"_"&amp;D176&amp;"_"&amp;E176,'PIF Assumptions'!$A$4:$E$21,5,FALSE)</f>
        <v>-6.0441373314318599E-2</v>
      </c>
      <c r="G176">
        <v>7</v>
      </c>
      <c r="H176" s="73" t="str">
        <f>_xlfn.IFNA(VLOOKUP(A176,'Fire UW Data'!$B$2:$P$73,9,FALSE),"")</f>
        <v/>
      </c>
      <c r="I176" t="str">
        <f t="shared" si="17"/>
        <v>N</v>
      </c>
      <c r="J176" s="73" t="str">
        <f>IF('Projected PIF'!E176=2023,VLOOKUP(C176&amp;"_"&amp;D176&amp;"_"&amp;E176&amp;"_"&amp;$G$13,'Fire UW Data'!$B$2:$P$73,9,FALSE),"")</f>
        <v/>
      </c>
      <c r="K176" s="73" t="str">
        <f>IF('Projected PIF'!E176=2023,VLOOKUP(C176&amp;"_"&amp;D176&amp;"_"&amp;E176&amp;"_"&amp;$G$13,'Fire UW Data'!$B$2:$P$73,9,FALSE),"")</f>
        <v/>
      </c>
      <c r="L176">
        <f t="shared" si="19"/>
        <v>0.96474253223331419</v>
      </c>
      <c r="M176">
        <f>$M$175</f>
        <v>21120</v>
      </c>
      <c r="N176" s="3">
        <f t="shared" si="18"/>
        <v>1068889.4829579839</v>
      </c>
    </row>
    <row r="177" spans="1:14" x14ac:dyDescent="0.25">
      <c r="A177" s="9" t="str">
        <f t="shared" si="20"/>
        <v>General_All Other_2025_8</v>
      </c>
      <c r="B177" s="9" t="str">
        <f t="shared" si="21"/>
        <v>General_All Other_2025</v>
      </c>
      <c r="C177" t="s">
        <v>7</v>
      </c>
      <c r="D177" t="s">
        <v>4</v>
      </c>
      <c r="E177">
        <v>2025</v>
      </c>
      <c r="F177" s="75">
        <f>VLOOKUP(C177&amp;"_"&amp;D177&amp;"_"&amp;E177,'PIF Assumptions'!$A$4:$E$21,5,FALSE)</f>
        <v>-6.0441373314318599E-2</v>
      </c>
      <c r="G177">
        <v>8</v>
      </c>
      <c r="H177" s="73" t="str">
        <f>_xlfn.IFNA(VLOOKUP(A177,'Fire UW Data'!$B$2:$P$73,9,FALSE),"")</f>
        <v/>
      </c>
      <c r="I177" t="str">
        <f t="shared" si="17"/>
        <v>N</v>
      </c>
      <c r="J177" s="73" t="str">
        <f>IF('Projected PIF'!E177=2023,VLOOKUP(C177&amp;"_"&amp;D177&amp;"_"&amp;E177&amp;"_"&amp;$G$13,'Fire UW Data'!$B$2:$P$73,9,FALSE),"")</f>
        <v/>
      </c>
      <c r="K177" s="73" t="str">
        <f>IF('Projected PIF'!E177=2023,VLOOKUP(C177&amp;"_"&amp;D177&amp;"_"&amp;E177&amp;"_"&amp;$G$13,'Fire UW Data'!$B$2:$P$73,9,FALSE),"")</f>
        <v/>
      </c>
      <c r="L177">
        <f t="shared" si="19"/>
        <v>0.95970575112378764</v>
      </c>
      <c r="M177">
        <f t="shared" ref="M177:M181" si="22">$M$175</f>
        <v>21120</v>
      </c>
      <c r="N177" s="3">
        <f t="shared" si="18"/>
        <v>1063198.7012317358</v>
      </c>
    </row>
    <row r="178" spans="1:14" x14ac:dyDescent="0.25">
      <c r="A178" s="9" t="str">
        <f t="shared" si="20"/>
        <v>General_All Other_2025_9</v>
      </c>
      <c r="B178" s="9" t="str">
        <f t="shared" si="21"/>
        <v>General_All Other_2025</v>
      </c>
      <c r="C178" t="s">
        <v>7</v>
      </c>
      <c r="D178" t="s">
        <v>4</v>
      </c>
      <c r="E178">
        <v>2025</v>
      </c>
      <c r="F178" s="75">
        <f>VLOOKUP(C178&amp;"_"&amp;D178&amp;"_"&amp;E178,'PIF Assumptions'!$A$4:$E$21,5,FALSE)</f>
        <v>-6.0441373314318599E-2</v>
      </c>
      <c r="G178">
        <v>9</v>
      </c>
      <c r="H178" s="73" t="str">
        <f>_xlfn.IFNA(VLOOKUP(A178,'Fire UW Data'!$B$2:$P$73,9,FALSE),"")</f>
        <v/>
      </c>
      <c r="I178" t="str">
        <f t="shared" si="17"/>
        <v>N</v>
      </c>
      <c r="J178" s="73" t="str">
        <f>IF('Projected PIF'!E178=2023,VLOOKUP(C178&amp;"_"&amp;D178&amp;"_"&amp;E178&amp;"_"&amp;$G$13,'Fire UW Data'!$B$2:$P$73,9,FALSE),"")</f>
        <v/>
      </c>
      <c r="K178" s="73" t="str">
        <f>IF('Projected PIF'!E178=2023,VLOOKUP(C178&amp;"_"&amp;D178&amp;"_"&amp;E178&amp;"_"&amp;$G$13,'Fire UW Data'!$B$2:$P$73,9,FALSE),"")</f>
        <v/>
      </c>
      <c r="L178">
        <f t="shared" si="19"/>
        <v>0.9546689700142611</v>
      </c>
      <c r="M178">
        <f t="shared" si="22"/>
        <v>21120</v>
      </c>
      <c r="N178" s="3">
        <f t="shared" si="18"/>
        <v>1057507.9195054879</v>
      </c>
    </row>
    <row r="179" spans="1:14" x14ac:dyDescent="0.25">
      <c r="A179" s="9" t="str">
        <f t="shared" si="20"/>
        <v>General_All Other_2025_10</v>
      </c>
      <c r="B179" s="9" t="str">
        <f t="shared" si="21"/>
        <v>General_All Other_2025</v>
      </c>
      <c r="C179" t="s">
        <v>7</v>
      </c>
      <c r="D179" t="s">
        <v>4</v>
      </c>
      <c r="E179">
        <v>2025</v>
      </c>
      <c r="F179" s="75">
        <f>VLOOKUP(C179&amp;"_"&amp;D179&amp;"_"&amp;E179,'PIF Assumptions'!$A$4:$E$21,5,FALSE)</f>
        <v>-6.0441373314318599E-2</v>
      </c>
      <c r="G179">
        <v>10</v>
      </c>
      <c r="H179" s="73" t="str">
        <f>_xlfn.IFNA(VLOOKUP(A179,'Fire UW Data'!$B$2:$P$73,9,FALSE),"")</f>
        <v/>
      </c>
      <c r="I179" t="str">
        <f t="shared" si="17"/>
        <v>N</v>
      </c>
      <c r="J179" s="73" t="str">
        <f>IF('Projected PIF'!E179=2023,VLOOKUP(C179&amp;"_"&amp;D179&amp;"_"&amp;E179&amp;"_"&amp;$G$13,'Fire UW Data'!$B$2:$P$73,9,FALSE),"")</f>
        <v/>
      </c>
      <c r="K179" s="73" t="str">
        <f>IF('Projected PIF'!E179=2023,VLOOKUP(C179&amp;"_"&amp;D179&amp;"_"&amp;E179&amp;"_"&amp;$G$13,'Fire UW Data'!$B$2:$P$73,9,FALSE),"")</f>
        <v/>
      </c>
      <c r="L179">
        <f t="shared" si="19"/>
        <v>0.94963218890473455</v>
      </c>
      <c r="M179">
        <f t="shared" si="22"/>
        <v>21120</v>
      </c>
      <c r="N179" s="3">
        <f t="shared" si="18"/>
        <v>1051817.1377792398</v>
      </c>
    </row>
    <row r="180" spans="1:14" x14ac:dyDescent="0.25">
      <c r="A180" s="9" t="str">
        <f t="shared" si="20"/>
        <v>General_All Other_2025_11</v>
      </c>
      <c r="B180" s="9" t="str">
        <f t="shared" si="21"/>
        <v>General_All Other_2025</v>
      </c>
      <c r="C180" t="s">
        <v>7</v>
      </c>
      <c r="D180" t="s">
        <v>4</v>
      </c>
      <c r="E180">
        <v>2025</v>
      </c>
      <c r="F180" s="75">
        <f>VLOOKUP(C180&amp;"_"&amp;D180&amp;"_"&amp;E180,'PIF Assumptions'!$A$4:$E$21,5,FALSE)</f>
        <v>-6.0441373314318599E-2</v>
      </c>
      <c r="G180">
        <v>11</v>
      </c>
      <c r="H180" s="73" t="str">
        <f>_xlfn.IFNA(VLOOKUP(A180,'Fire UW Data'!$B$2:$P$73,9,FALSE),"")</f>
        <v/>
      </c>
      <c r="I180" t="str">
        <f t="shared" si="17"/>
        <v>N</v>
      </c>
      <c r="J180" s="73" t="str">
        <f>IF('Projected PIF'!E180=2023,VLOOKUP(C180&amp;"_"&amp;D180&amp;"_"&amp;E180&amp;"_"&amp;$G$13,'Fire UW Data'!$B$2:$P$73,9,FALSE),"")</f>
        <v/>
      </c>
      <c r="K180" s="73" t="str">
        <f>IF('Projected PIF'!E180=2023,VLOOKUP(C180&amp;"_"&amp;D180&amp;"_"&amp;E180&amp;"_"&amp;$G$13,'Fire UW Data'!$B$2:$P$73,9,FALSE),"")</f>
        <v/>
      </c>
      <c r="L180">
        <f t="shared" ref="L180:L211" si="23">(1+G180/12*F180)</f>
        <v>0.9445954077952079</v>
      </c>
      <c r="M180">
        <f t="shared" si="22"/>
        <v>21120</v>
      </c>
      <c r="N180" s="3">
        <f t="shared" si="18"/>
        <v>1046126.3560529917</v>
      </c>
    </row>
    <row r="181" spans="1:14" x14ac:dyDescent="0.25">
      <c r="A181" s="9" t="str">
        <f t="shared" si="20"/>
        <v>General_All Other_2025_12</v>
      </c>
      <c r="B181" s="9" t="str">
        <f t="shared" si="21"/>
        <v>General_All Other_2025</v>
      </c>
      <c r="C181" t="s">
        <v>7</v>
      </c>
      <c r="D181" t="s">
        <v>4</v>
      </c>
      <c r="E181">
        <v>2025</v>
      </c>
      <c r="F181" s="75">
        <f>VLOOKUP(C181&amp;"_"&amp;D181&amp;"_"&amp;E181,'PIF Assumptions'!$A$4:$E$21,5,FALSE)</f>
        <v>-6.0441373314318599E-2</v>
      </c>
      <c r="G181">
        <v>12</v>
      </c>
      <c r="H181" s="73" t="str">
        <f>_xlfn.IFNA(VLOOKUP(A181,'Fire UW Data'!$B$2:$P$73,9,FALSE),"")</f>
        <v/>
      </c>
      <c r="I181" t="str">
        <f t="shared" si="17"/>
        <v>N</v>
      </c>
      <c r="J181" s="73" t="str">
        <f>IF('Projected PIF'!E181=2023,VLOOKUP(C181&amp;"_"&amp;D181&amp;"_"&amp;E181&amp;"_"&amp;$G$13,'Fire UW Data'!$B$2:$P$73,9,FALSE),"")</f>
        <v/>
      </c>
      <c r="K181" s="73" t="str">
        <f>IF('Projected PIF'!E181=2023,VLOOKUP(C181&amp;"_"&amp;D181&amp;"_"&amp;E181&amp;"_"&amp;$G$13,'Fire UW Data'!$B$2:$P$73,9,FALSE),"")</f>
        <v/>
      </c>
      <c r="L181">
        <f t="shared" si="23"/>
        <v>0.93955862668568135</v>
      </c>
      <c r="M181">
        <f t="shared" si="22"/>
        <v>21120</v>
      </c>
      <c r="N181" s="3">
        <f t="shared" si="18"/>
        <v>1040435.5743267436</v>
      </c>
    </row>
    <row r="182" spans="1:14" x14ac:dyDescent="0.25">
      <c r="A182" s="9" t="str">
        <f t="shared" si="20"/>
        <v>General_All Other_2026_1</v>
      </c>
      <c r="B182" s="9" t="str">
        <f t="shared" si="21"/>
        <v>General_All Other_2026</v>
      </c>
      <c r="C182" t="s">
        <v>7</v>
      </c>
      <c r="D182" t="s">
        <v>4</v>
      </c>
      <c r="E182">
        <v>2026</v>
      </c>
      <c r="F182" s="75">
        <f>VLOOKUP(C182&amp;"_"&amp;D182&amp;"_"&amp;E182,'PIF Assumptions'!$A$4:$E$21,5,FALSE)</f>
        <v>-6.0441373314318599E-2</v>
      </c>
      <c r="G182">
        <v>1</v>
      </c>
      <c r="H182" s="73" t="str">
        <f>_xlfn.IFNA(VLOOKUP(A182,'Fire UW Data'!$B$2:$P$73,9,FALSE),"")</f>
        <v/>
      </c>
      <c r="I182" t="str">
        <f t="shared" si="17"/>
        <v>N</v>
      </c>
      <c r="J182" s="73" t="str">
        <f>IF('Projected PIF'!E182=2023,VLOOKUP(C182&amp;"_"&amp;D182&amp;"_"&amp;E182&amp;"_"&amp;$G$13,'Fire UW Data'!$B$2:$P$73,9,FALSE),"")</f>
        <v/>
      </c>
      <c r="K182" s="73" t="str">
        <f>IF('Projected PIF'!E182=2023,VLOOKUP(C182&amp;"_"&amp;D182&amp;"_"&amp;E182&amp;"_"&amp;$G$13,'Fire UW Data'!$B$2:$P$73,9,FALSE),"")</f>
        <v/>
      </c>
      <c r="L182">
        <f t="shared" si="23"/>
        <v>0.99496321889047346</v>
      </c>
      <c r="N182" s="3">
        <f t="shared" si="18"/>
        <v>1035195.1280802953</v>
      </c>
    </row>
    <row r="183" spans="1:14" x14ac:dyDescent="0.25">
      <c r="A183" s="9" t="str">
        <f t="shared" si="20"/>
        <v>General_All Other_2026_2</v>
      </c>
      <c r="B183" s="9" t="str">
        <f t="shared" si="21"/>
        <v>General_All Other_2026</v>
      </c>
      <c r="C183" t="s">
        <v>7</v>
      </c>
      <c r="D183" t="s">
        <v>4</v>
      </c>
      <c r="E183">
        <v>2026</v>
      </c>
      <c r="F183" s="75">
        <f>VLOOKUP(C183&amp;"_"&amp;D183&amp;"_"&amp;E183,'PIF Assumptions'!$A$4:$E$21,5,FALSE)</f>
        <v>-6.0441373314318599E-2</v>
      </c>
      <c r="G183">
        <v>2</v>
      </c>
      <c r="H183" s="73" t="str">
        <f>_xlfn.IFNA(VLOOKUP(A183,'Fire UW Data'!$B$2:$P$73,9,FALSE),"")</f>
        <v/>
      </c>
      <c r="I183" t="str">
        <f t="shared" si="17"/>
        <v>N</v>
      </c>
      <c r="J183" s="73" t="str">
        <f>IF('Projected PIF'!E183=2023,VLOOKUP(C183&amp;"_"&amp;D183&amp;"_"&amp;E183&amp;"_"&amp;$G$13,'Fire UW Data'!$B$2:$P$73,9,FALSE),"")</f>
        <v/>
      </c>
      <c r="K183" s="73" t="str">
        <f>IF('Projected PIF'!E183=2023,VLOOKUP(C183&amp;"_"&amp;D183&amp;"_"&amp;E183&amp;"_"&amp;$G$13,'Fire UW Data'!$B$2:$P$73,9,FALSE),"")</f>
        <v/>
      </c>
      <c r="L183">
        <f t="shared" si="23"/>
        <v>0.98992643778094691</v>
      </c>
      <c r="N183" s="3">
        <f t="shared" si="18"/>
        <v>1029954.681833847</v>
      </c>
    </row>
    <row r="184" spans="1:14" x14ac:dyDescent="0.25">
      <c r="A184" s="9" t="str">
        <f t="shared" si="20"/>
        <v>General_All Other_2026_3</v>
      </c>
      <c r="B184" s="9" t="str">
        <f t="shared" si="21"/>
        <v>General_All Other_2026</v>
      </c>
      <c r="C184" t="s">
        <v>7</v>
      </c>
      <c r="D184" t="s">
        <v>4</v>
      </c>
      <c r="E184">
        <v>2026</v>
      </c>
      <c r="F184" s="75">
        <f>VLOOKUP(C184&amp;"_"&amp;D184&amp;"_"&amp;E184,'PIF Assumptions'!$A$4:$E$21,5,FALSE)</f>
        <v>-6.0441373314318599E-2</v>
      </c>
      <c r="G184">
        <v>3</v>
      </c>
      <c r="H184" s="73" t="str">
        <f>_xlfn.IFNA(VLOOKUP(A184,'Fire UW Data'!$B$2:$P$73,9,FALSE),"")</f>
        <v/>
      </c>
      <c r="I184" t="str">
        <f t="shared" si="17"/>
        <v>N</v>
      </c>
      <c r="J184" s="73" t="str">
        <f>IF('Projected PIF'!E184=2023,VLOOKUP(C184&amp;"_"&amp;D184&amp;"_"&amp;E184&amp;"_"&amp;$G$13,'Fire UW Data'!$B$2:$P$73,9,FALSE),"")</f>
        <v/>
      </c>
      <c r="K184" s="73" t="str">
        <f>IF('Projected PIF'!E184=2023,VLOOKUP(C184&amp;"_"&amp;D184&amp;"_"&amp;E184&amp;"_"&amp;$G$13,'Fire UW Data'!$B$2:$P$73,9,FALSE),"")</f>
        <v/>
      </c>
      <c r="L184">
        <f t="shared" si="23"/>
        <v>0.98488965667142037</v>
      </c>
      <c r="N184" s="3">
        <f t="shared" si="18"/>
        <v>1024714.2355873985</v>
      </c>
    </row>
    <row r="185" spans="1:14" x14ac:dyDescent="0.25">
      <c r="A185" s="9" t="str">
        <f t="shared" si="20"/>
        <v>General_All Other_2026_4</v>
      </c>
      <c r="B185" s="9" t="str">
        <f t="shared" si="21"/>
        <v>General_All Other_2026</v>
      </c>
      <c r="C185" t="s">
        <v>7</v>
      </c>
      <c r="D185" t="s">
        <v>4</v>
      </c>
      <c r="E185">
        <v>2026</v>
      </c>
      <c r="F185" s="75">
        <f>VLOOKUP(C185&amp;"_"&amp;D185&amp;"_"&amp;E185,'PIF Assumptions'!$A$4:$E$21,5,FALSE)</f>
        <v>-6.0441373314318599E-2</v>
      </c>
      <c r="G185">
        <v>4</v>
      </c>
      <c r="H185" s="73" t="str">
        <f>_xlfn.IFNA(VLOOKUP(A185,'Fire UW Data'!$B$2:$P$73,9,FALSE),"")</f>
        <v/>
      </c>
      <c r="I185" t="str">
        <f t="shared" si="17"/>
        <v>N</v>
      </c>
      <c r="J185" s="73" t="str">
        <f>IF('Projected PIF'!E185=2023,VLOOKUP(C185&amp;"_"&amp;D185&amp;"_"&amp;E185&amp;"_"&amp;$G$13,'Fire UW Data'!$B$2:$P$73,9,FALSE),"")</f>
        <v/>
      </c>
      <c r="K185" s="73" t="str">
        <f>IF('Projected PIF'!E185=2023,VLOOKUP(C185&amp;"_"&amp;D185&amp;"_"&amp;E185&amp;"_"&amp;$G$13,'Fire UW Data'!$B$2:$P$73,9,FALSE),"")</f>
        <v/>
      </c>
      <c r="L185">
        <f t="shared" si="23"/>
        <v>0.97985287556189382</v>
      </c>
      <c r="N185" s="3">
        <f t="shared" si="18"/>
        <v>1019473.7893409502</v>
      </c>
    </row>
    <row r="186" spans="1:14" x14ac:dyDescent="0.25">
      <c r="A186" s="9" t="str">
        <f t="shared" si="20"/>
        <v>General_All Other_2026_5</v>
      </c>
      <c r="B186" s="9" t="str">
        <f t="shared" si="21"/>
        <v>General_All Other_2026</v>
      </c>
      <c r="C186" t="s">
        <v>7</v>
      </c>
      <c r="D186" t="s">
        <v>4</v>
      </c>
      <c r="E186">
        <v>2026</v>
      </c>
      <c r="F186" s="75">
        <f>VLOOKUP(C186&amp;"_"&amp;D186&amp;"_"&amp;E186,'PIF Assumptions'!$A$4:$E$21,5,FALSE)</f>
        <v>-6.0441373314318599E-2</v>
      </c>
      <c r="G186">
        <v>5</v>
      </c>
      <c r="H186" s="73" t="str">
        <f>_xlfn.IFNA(VLOOKUP(A186,'Fire UW Data'!$B$2:$P$73,9,FALSE),"")</f>
        <v/>
      </c>
      <c r="I186" t="str">
        <f t="shared" si="17"/>
        <v>N</v>
      </c>
      <c r="J186" s="73" t="str">
        <f>IF('Projected PIF'!E186=2023,VLOOKUP(C186&amp;"_"&amp;D186&amp;"_"&amp;E186&amp;"_"&amp;$G$13,'Fire UW Data'!$B$2:$P$73,9,FALSE),"")</f>
        <v/>
      </c>
      <c r="K186" s="73" t="str">
        <f>IF('Projected PIF'!E186=2023,VLOOKUP(C186&amp;"_"&amp;D186&amp;"_"&amp;E186&amp;"_"&amp;$G$13,'Fire UW Data'!$B$2:$P$73,9,FALSE),"")</f>
        <v/>
      </c>
      <c r="L186">
        <f t="shared" si="23"/>
        <v>0.97481609445236728</v>
      </c>
      <c r="N186" s="3">
        <f t="shared" si="18"/>
        <v>1014233.3430945019</v>
      </c>
    </row>
    <row r="187" spans="1:14" x14ac:dyDescent="0.25">
      <c r="A187" s="9" t="str">
        <f t="shared" si="20"/>
        <v>General_All Other_2026_6</v>
      </c>
      <c r="B187" s="9" t="str">
        <f t="shared" si="21"/>
        <v>General_All Other_2026</v>
      </c>
      <c r="C187" t="s">
        <v>7</v>
      </c>
      <c r="D187" t="s">
        <v>4</v>
      </c>
      <c r="E187">
        <v>2026</v>
      </c>
      <c r="F187" s="75">
        <f>VLOOKUP(C187&amp;"_"&amp;D187&amp;"_"&amp;E187,'PIF Assumptions'!$A$4:$E$21,5,FALSE)</f>
        <v>-6.0441373314318599E-2</v>
      </c>
      <c r="G187">
        <v>6</v>
      </c>
      <c r="H187" s="73" t="str">
        <f>_xlfn.IFNA(VLOOKUP(A187,'Fire UW Data'!$B$2:$P$73,9,FALSE),"")</f>
        <v/>
      </c>
      <c r="I187" t="str">
        <f t="shared" si="17"/>
        <v>N</v>
      </c>
      <c r="J187" s="73" t="str">
        <f>IF('Projected PIF'!E187=2023,VLOOKUP(C187&amp;"_"&amp;D187&amp;"_"&amp;E187&amp;"_"&amp;$G$13,'Fire UW Data'!$B$2:$P$73,9,FALSE),"")</f>
        <v/>
      </c>
      <c r="K187" s="73" t="str">
        <f>IF('Projected PIF'!E187=2023,VLOOKUP(C187&amp;"_"&amp;D187&amp;"_"&amp;E187&amp;"_"&amp;$G$13,'Fire UW Data'!$B$2:$P$73,9,FALSE),"")</f>
        <v/>
      </c>
      <c r="L187">
        <f t="shared" si="23"/>
        <v>0.96977931334284073</v>
      </c>
      <c r="N187" s="3">
        <f t="shared" si="18"/>
        <v>1008992.8968480536</v>
      </c>
    </row>
    <row r="188" spans="1:14" x14ac:dyDescent="0.25">
      <c r="A188" s="9" t="str">
        <f t="shared" si="20"/>
        <v>General_All Other_2026_7</v>
      </c>
      <c r="B188" s="9" t="str">
        <f t="shared" si="21"/>
        <v>General_All Other_2026</v>
      </c>
      <c r="C188" t="s">
        <v>7</v>
      </c>
      <c r="D188" t="s">
        <v>4</v>
      </c>
      <c r="E188">
        <v>2026</v>
      </c>
      <c r="F188" s="75">
        <f>VLOOKUP(C188&amp;"_"&amp;D188&amp;"_"&amp;E188,'PIF Assumptions'!$A$4:$E$21,5,FALSE)</f>
        <v>-6.0441373314318599E-2</v>
      </c>
      <c r="G188">
        <v>7</v>
      </c>
      <c r="H188" s="73" t="str">
        <f>_xlfn.IFNA(VLOOKUP(A188,'Fire UW Data'!$B$2:$P$73,9,FALSE),"")</f>
        <v/>
      </c>
      <c r="I188" t="str">
        <f t="shared" si="17"/>
        <v>N</v>
      </c>
      <c r="J188" s="73" t="str">
        <f>IF('Projected PIF'!E188=2023,VLOOKUP(C188&amp;"_"&amp;D188&amp;"_"&amp;E188&amp;"_"&amp;$G$13,'Fire UW Data'!$B$2:$P$73,9,FALSE),"")</f>
        <v/>
      </c>
      <c r="K188" s="73" t="str">
        <f>IF('Projected PIF'!E188=2023,VLOOKUP(C188&amp;"_"&amp;D188&amp;"_"&amp;E188&amp;"_"&amp;$G$13,'Fire UW Data'!$B$2:$P$73,9,FALSE),"")</f>
        <v/>
      </c>
      <c r="L188">
        <f t="shared" si="23"/>
        <v>0.96474253223331419</v>
      </c>
      <c r="N188" s="3">
        <f t="shared" si="18"/>
        <v>1003752.4506016052</v>
      </c>
    </row>
    <row r="189" spans="1:14" x14ac:dyDescent="0.25">
      <c r="A189" s="9" t="str">
        <f t="shared" si="20"/>
        <v>General_All Other_2026_8</v>
      </c>
      <c r="B189" s="9" t="str">
        <f t="shared" si="21"/>
        <v>General_All Other_2026</v>
      </c>
      <c r="C189" t="s">
        <v>7</v>
      </c>
      <c r="D189" t="s">
        <v>4</v>
      </c>
      <c r="E189">
        <v>2026</v>
      </c>
      <c r="F189" s="75">
        <f>VLOOKUP(C189&amp;"_"&amp;D189&amp;"_"&amp;E189,'PIF Assumptions'!$A$4:$E$21,5,FALSE)</f>
        <v>-6.0441373314318599E-2</v>
      </c>
      <c r="G189">
        <v>8</v>
      </c>
      <c r="H189" s="73" t="str">
        <f>_xlfn.IFNA(VLOOKUP(A189,'Fire UW Data'!$B$2:$P$73,9,FALSE),"")</f>
        <v/>
      </c>
      <c r="I189" t="str">
        <f t="shared" si="17"/>
        <v>N</v>
      </c>
      <c r="J189" s="73" t="str">
        <f>IF('Projected PIF'!E189=2023,VLOOKUP(C189&amp;"_"&amp;D189&amp;"_"&amp;E189&amp;"_"&amp;$G$13,'Fire UW Data'!$B$2:$P$73,9,FALSE),"")</f>
        <v/>
      </c>
      <c r="K189" s="73" t="str">
        <f>IF('Projected PIF'!E189=2023,VLOOKUP(C189&amp;"_"&amp;D189&amp;"_"&amp;E189&amp;"_"&amp;$G$13,'Fire UW Data'!$B$2:$P$73,9,FALSE),"")</f>
        <v/>
      </c>
      <c r="L189">
        <f t="shared" si="23"/>
        <v>0.95970575112378764</v>
      </c>
      <c r="N189" s="3">
        <f t="shared" si="18"/>
        <v>998512.00435515691</v>
      </c>
    </row>
    <row r="190" spans="1:14" x14ac:dyDescent="0.25">
      <c r="A190" s="9" t="str">
        <f t="shared" si="20"/>
        <v>General_All Other_2026_9</v>
      </c>
      <c r="B190" s="9" t="str">
        <f t="shared" si="21"/>
        <v>General_All Other_2026</v>
      </c>
      <c r="C190" t="s">
        <v>7</v>
      </c>
      <c r="D190" t="s">
        <v>4</v>
      </c>
      <c r="E190">
        <v>2026</v>
      </c>
      <c r="F190" s="75">
        <f>VLOOKUP(C190&amp;"_"&amp;D190&amp;"_"&amp;E190,'PIF Assumptions'!$A$4:$E$21,5,FALSE)</f>
        <v>-6.0441373314318599E-2</v>
      </c>
      <c r="G190">
        <v>9</v>
      </c>
      <c r="H190" s="73" t="str">
        <f>_xlfn.IFNA(VLOOKUP(A190,'Fire UW Data'!$B$2:$P$73,9,FALSE),"")</f>
        <v/>
      </c>
      <c r="I190" t="str">
        <f t="shared" si="17"/>
        <v>N</v>
      </c>
      <c r="J190" s="73" t="str">
        <f>IF('Projected PIF'!E190=2023,VLOOKUP(C190&amp;"_"&amp;D190&amp;"_"&amp;E190&amp;"_"&amp;$G$13,'Fire UW Data'!$B$2:$P$73,9,FALSE),"")</f>
        <v/>
      </c>
      <c r="K190" s="73" t="str">
        <f>IF('Projected PIF'!E190=2023,VLOOKUP(C190&amp;"_"&amp;D190&amp;"_"&amp;E190&amp;"_"&amp;$G$13,'Fire UW Data'!$B$2:$P$73,9,FALSE),"")</f>
        <v/>
      </c>
      <c r="L190">
        <f t="shared" si="23"/>
        <v>0.9546689700142611</v>
      </c>
      <c r="N190" s="3">
        <f t="shared" si="18"/>
        <v>993271.55810870847</v>
      </c>
    </row>
    <row r="191" spans="1:14" x14ac:dyDescent="0.25">
      <c r="A191" s="9" t="str">
        <f t="shared" si="20"/>
        <v>General_All Other_2026_10</v>
      </c>
      <c r="B191" s="9" t="str">
        <f t="shared" si="21"/>
        <v>General_All Other_2026</v>
      </c>
      <c r="C191" t="s">
        <v>7</v>
      </c>
      <c r="D191" t="s">
        <v>4</v>
      </c>
      <c r="E191">
        <v>2026</v>
      </c>
      <c r="F191" s="75">
        <f>VLOOKUP(C191&amp;"_"&amp;D191&amp;"_"&amp;E191,'PIF Assumptions'!$A$4:$E$21,5,FALSE)</f>
        <v>-6.0441373314318599E-2</v>
      </c>
      <c r="G191">
        <v>10</v>
      </c>
      <c r="H191" s="73" t="str">
        <f>_xlfn.IFNA(VLOOKUP(A191,'Fire UW Data'!$B$2:$P$73,9,FALSE),"")</f>
        <v/>
      </c>
      <c r="I191" t="str">
        <f t="shared" si="17"/>
        <v>N</v>
      </c>
      <c r="J191" s="73" t="str">
        <f>IF('Projected PIF'!E191=2023,VLOOKUP(C191&amp;"_"&amp;D191&amp;"_"&amp;E191&amp;"_"&amp;$G$13,'Fire UW Data'!$B$2:$P$73,9,FALSE),"")</f>
        <v/>
      </c>
      <c r="K191" s="73" t="str">
        <f>IF('Projected PIF'!E191=2023,VLOOKUP(C191&amp;"_"&amp;D191&amp;"_"&amp;E191&amp;"_"&amp;$G$13,'Fire UW Data'!$B$2:$P$73,9,FALSE),"")</f>
        <v/>
      </c>
      <c r="L191">
        <f t="shared" si="23"/>
        <v>0.94963218890473455</v>
      </c>
      <c r="N191" s="3">
        <f t="shared" si="18"/>
        <v>988031.11186226015</v>
      </c>
    </row>
    <row r="192" spans="1:14" x14ac:dyDescent="0.25">
      <c r="A192" s="9" t="str">
        <f t="shared" si="20"/>
        <v>General_All Other_2026_11</v>
      </c>
      <c r="B192" s="9" t="str">
        <f t="shared" si="21"/>
        <v>General_All Other_2026</v>
      </c>
      <c r="C192" t="s">
        <v>7</v>
      </c>
      <c r="D192" t="s">
        <v>4</v>
      </c>
      <c r="E192">
        <v>2026</v>
      </c>
      <c r="F192" s="75">
        <f>VLOOKUP(C192&amp;"_"&amp;D192&amp;"_"&amp;E192,'PIF Assumptions'!$A$4:$E$21,5,FALSE)</f>
        <v>-6.0441373314318599E-2</v>
      </c>
      <c r="G192">
        <v>11</v>
      </c>
      <c r="H192" s="73" t="str">
        <f>_xlfn.IFNA(VLOOKUP(A192,'Fire UW Data'!$B$2:$P$73,9,FALSE),"")</f>
        <v/>
      </c>
      <c r="I192" t="str">
        <f t="shared" si="17"/>
        <v>N</v>
      </c>
      <c r="J192" s="73" t="str">
        <f>IF('Projected PIF'!E192=2023,VLOOKUP(C192&amp;"_"&amp;D192&amp;"_"&amp;E192&amp;"_"&amp;$G$13,'Fire UW Data'!$B$2:$P$73,9,FALSE),"")</f>
        <v/>
      </c>
      <c r="K192" s="73" t="str">
        <f>IF('Projected PIF'!E192=2023,VLOOKUP(C192&amp;"_"&amp;D192&amp;"_"&amp;E192&amp;"_"&amp;$G$13,'Fire UW Data'!$B$2:$P$73,9,FALSE),"")</f>
        <v/>
      </c>
      <c r="L192">
        <f t="shared" si="23"/>
        <v>0.9445954077952079</v>
      </c>
      <c r="N192" s="3">
        <f t="shared" si="18"/>
        <v>982790.66561581171</v>
      </c>
    </row>
    <row r="193" spans="1:14" x14ac:dyDescent="0.25">
      <c r="A193" s="9" t="str">
        <f t="shared" si="20"/>
        <v>General_All Other_2026_12</v>
      </c>
      <c r="B193" s="9" t="str">
        <f t="shared" si="21"/>
        <v>General_All Other_2026</v>
      </c>
      <c r="C193" t="s">
        <v>7</v>
      </c>
      <c r="D193" t="s">
        <v>4</v>
      </c>
      <c r="E193">
        <v>2026</v>
      </c>
      <c r="F193" s="75">
        <f>VLOOKUP(C193&amp;"_"&amp;D193&amp;"_"&amp;E193,'PIF Assumptions'!$A$4:$E$21,5,FALSE)</f>
        <v>-6.0441373314318599E-2</v>
      </c>
      <c r="G193">
        <v>12</v>
      </c>
      <c r="H193" s="73" t="str">
        <f>_xlfn.IFNA(VLOOKUP(A193,'Fire UW Data'!$B$2:$P$73,9,FALSE),"")</f>
        <v/>
      </c>
      <c r="I193" t="str">
        <f t="shared" si="17"/>
        <v>N</v>
      </c>
      <c r="J193" s="73" t="str">
        <f>IF('Projected PIF'!E193=2023,VLOOKUP(C193&amp;"_"&amp;D193&amp;"_"&amp;E193&amp;"_"&amp;$G$13,'Fire UW Data'!$B$2:$P$73,9,FALSE),"")</f>
        <v/>
      </c>
      <c r="K193" s="73" t="str">
        <f>IF('Projected PIF'!E193=2023,VLOOKUP(C193&amp;"_"&amp;D193&amp;"_"&amp;E193&amp;"_"&amp;$G$13,'Fire UW Data'!$B$2:$P$73,9,FALSE),"")</f>
        <v/>
      </c>
      <c r="L193">
        <f t="shared" si="23"/>
        <v>0.93955862668568135</v>
      </c>
      <c r="N193" s="3">
        <f t="shared" si="18"/>
        <v>977550.21936936339</v>
      </c>
    </row>
    <row r="194" spans="1:14" x14ac:dyDescent="0.25">
      <c r="A194" s="9" t="str">
        <f t="shared" si="20"/>
        <v>General_All Other_2027_1</v>
      </c>
      <c r="B194" s="9" t="str">
        <f t="shared" si="21"/>
        <v>General_All Other_2027</v>
      </c>
      <c r="C194" t="s">
        <v>7</v>
      </c>
      <c r="D194" t="s">
        <v>4</v>
      </c>
      <c r="E194">
        <v>2027</v>
      </c>
      <c r="F194" s="75">
        <f>VLOOKUP(C194&amp;"_"&amp;D194&amp;"_"&amp;E194,'PIF Assumptions'!$A$4:$E$21,5,FALSE)</f>
        <v>-6.0441373314318599E-2</v>
      </c>
      <c r="G194">
        <v>1</v>
      </c>
      <c r="H194" s="73" t="str">
        <f>_xlfn.IFNA(VLOOKUP(A194,'Fire UW Data'!$B$2:$P$73,9,FALSE),"")</f>
        <v/>
      </c>
      <c r="I194" t="str">
        <f t="shared" ref="I194:I217" si="24">IF(E194=2023,"Y","N")</f>
        <v>N</v>
      </c>
      <c r="J194" s="73" t="str">
        <f>IF('Projected PIF'!E194=2023,VLOOKUP(C194&amp;"_"&amp;D194&amp;"_"&amp;E194&amp;"_"&amp;$G$13,'Fire UW Data'!$B$2:$P$73,9,FALSE),"")</f>
        <v/>
      </c>
      <c r="K194" s="73" t="str">
        <f>IF('Projected PIF'!E194=2023,VLOOKUP(C194&amp;"_"&amp;D194&amp;"_"&amp;E194&amp;"_"&amp;$G$13,'Fire UW Data'!$B$2:$P$73,9,FALSE),"")</f>
        <v/>
      </c>
      <c r="L194">
        <f t="shared" si="23"/>
        <v>0.99496321889047346</v>
      </c>
      <c r="N194" s="3">
        <f t="shared" si="18"/>
        <v>972626.51289083029</v>
      </c>
    </row>
    <row r="195" spans="1:14" x14ac:dyDescent="0.25">
      <c r="A195" s="9" t="str">
        <f t="shared" si="20"/>
        <v>General_All Other_2027_2</v>
      </c>
      <c r="B195" s="9" t="str">
        <f t="shared" si="21"/>
        <v>General_All Other_2027</v>
      </c>
      <c r="C195" t="s">
        <v>7</v>
      </c>
      <c r="D195" t="s">
        <v>4</v>
      </c>
      <c r="E195">
        <v>2027</v>
      </c>
      <c r="F195" s="75">
        <f>VLOOKUP(C195&amp;"_"&amp;D195&amp;"_"&amp;E195,'PIF Assumptions'!$A$4:$E$21,5,FALSE)</f>
        <v>-6.0441373314318599E-2</v>
      </c>
      <c r="G195">
        <v>2</v>
      </c>
      <c r="H195" s="73" t="str">
        <f>_xlfn.IFNA(VLOOKUP(A195,'Fire UW Data'!$B$2:$P$73,9,FALSE),"")</f>
        <v/>
      </c>
      <c r="I195" t="str">
        <f t="shared" si="24"/>
        <v>N</v>
      </c>
      <c r="J195" s="73" t="str">
        <f>IF('Projected PIF'!E195=2023,VLOOKUP(C195&amp;"_"&amp;D195&amp;"_"&amp;E195&amp;"_"&amp;$G$13,'Fire UW Data'!$B$2:$P$73,9,FALSE),"")</f>
        <v/>
      </c>
      <c r="K195" s="73" t="str">
        <f>IF('Projected PIF'!E195=2023,VLOOKUP(C195&amp;"_"&amp;D195&amp;"_"&amp;E195&amp;"_"&amp;$G$13,'Fire UW Data'!$B$2:$P$73,9,FALSE),"")</f>
        <v/>
      </c>
      <c r="L195">
        <f t="shared" si="23"/>
        <v>0.98992643778094691</v>
      </c>
      <c r="N195" s="3">
        <f t="shared" ref="N195:N217" si="25">IF(E195=2023, H195,VLOOKUP(C195&amp;"_"&amp;D195&amp;"_"&amp;E195-1&amp;"_"&amp;12,$A$2:$N$217,14,FALSE)*L195)-M195</f>
        <v>967702.80641229707</v>
      </c>
    </row>
    <row r="196" spans="1:14" x14ac:dyDescent="0.25">
      <c r="A196" s="9" t="str">
        <f t="shared" si="20"/>
        <v>General_All Other_2027_3</v>
      </c>
      <c r="B196" s="9" t="str">
        <f t="shared" si="21"/>
        <v>General_All Other_2027</v>
      </c>
      <c r="C196" t="s">
        <v>7</v>
      </c>
      <c r="D196" t="s">
        <v>4</v>
      </c>
      <c r="E196">
        <v>2027</v>
      </c>
      <c r="F196" s="75">
        <f>VLOOKUP(C196&amp;"_"&amp;D196&amp;"_"&amp;E196,'PIF Assumptions'!$A$4:$E$21,5,FALSE)</f>
        <v>-6.0441373314318599E-2</v>
      </c>
      <c r="G196">
        <v>3</v>
      </c>
      <c r="H196" s="73" t="str">
        <f>_xlfn.IFNA(VLOOKUP(A196,'Fire UW Data'!$B$2:$P$73,9,FALSE),"")</f>
        <v/>
      </c>
      <c r="I196" t="str">
        <f t="shared" si="24"/>
        <v>N</v>
      </c>
      <c r="J196" s="73" t="str">
        <f>IF('Projected PIF'!E196=2023,VLOOKUP(C196&amp;"_"&amp;D196&amp;"_"&amp;E196&amp;"_"&amp;$G$13,'Fire UW Data'!$B$2:$P$73,9,FALSE),"")</f>
        <v/>
      </c>
      <c r="K196" s="73" t="str">
        <f>IF('Projected PIF'!E196=2023,VLOOKUP(C196&amp;"_"&amp;D196&amp;"_"&amp;E196&amp;"_"&amp;$G$13,'Fire UW Data'!$B$2:$P$73,9,FALSE),"")</f>
        <v/>
      </c>
      <c r="L196">
        <f t="shared" si="23"/>
        <v>0.98488965667142037</v>
      </c>
      <c r="N196" s="3">
        <f t="shared" si="25"/>
        <v>962779.09993376397</v>
      </c>
    </row>
    <row r="197" spans="1:14" x14ac:dyDescent="0.25">
      <c r="A197" s="9" t="str">
        <f t="shared" si="20"/>
        <v>General_All Other_2027_4</v>
      </c>
      <c r="B197" s="9" t="str">
        <f t="shared" si="21"/>
        <v>General_All Other_2027</v>
      </c>
      <c r="C197" t="s">
        <v>7</v>
      </c>
      <c r="D197" t="s">
        <v>4</v>
      </c>
      <c r="E197">
        <v>2027</v>
      </c>
      <c r="F197" s="75">
        <f>VLOOKUP(C197&amp;"_"&amp;D197&amp;"_"&amp;E197,'PIF Assumptions'!$A$4:$E$21,5,FALSE)</f>
        <v>-6.0441373314318599E-2</v>
      </c>
      <c r="G197">
        <v>4</v>
      </c>
      <c r="H197" s="73" t="str">
        <f>_xlfn.IFNA(VLOOKUP(A197,'Fire UW Data'!$B$2:$P$73,9,FALSE),"")</f>
        <v/>
      </c>
      <c r="I197" t="str">
        <f t="shared" si="24"/>
        <v>N</v>
      </c>
      <c r="J197" s="73" t="str">
        <f>IF('Projected PIF'!E197=2023,VLOOKUP(C197&amp;"_"&amp;D197&amp;"_"&amp;E197&amp;"_"&amp;$G$13,'Fire UW Data'!$B$2:$P$73,9,FALSE),"")</f>
        <v/>
      </c>
      <c r="K197" s="73" t="str">
        <f>IF('Projected PIF'!E197=2023,VLOOKUP(C197&amp;"_"&amp;D197&amp;"_"&amp;E197&amp;"_"&amp;$G$13,'Fire UW Data'!$B$2:$P$73,9,FALSE),"")</f>
        <v/>
      </c>
      <c r="L197">
        <f t="shared" si="23"/>
        <v>0.97985287556189382</v>
      </c>
      <c r="N197" s="3">
        <f t="shared" si="25"/>
        <v>957855.39345523086</v>
      </c>
    </row>
    <row r="198" spans="1:14" x14ac:dyDescent="0.25">
      <c r="A198" s="9" t="str">
        <f t="shared" si="20"/>
        <v>General_All Other_2027_5</v>
      </c>
      <c r="B198" s="9" t="str">
        <f t="shared" si="21"/>
        <v>General_All Other_2027</v>
      </c>
      <c r="C198" t="s">
        <v>7</v>
      </c>
      <c r="D198" t="s">
        <v>4</v>
      </c>
      <c r="E198">
        <v>2027</v>
      </c>
      <c r="F198" s="75">
        <f>VLOOKUP(C198&amp;"_"&amp;D198&amp;"_"&amp;E198,'PIF Assumptions'!$A$4:$E$21,5,FALSE)</f>
        <v>-6.0441373314318599E-2</v>
      </c>
      <c r="G198">
        <v>5</v>
      </c>
      <c r="H198" s="73" t="str">
        <f>_xlfn.IFNA(VLOOKUP(A198,'Fire UW Data'!$B$2:$P$73,9,FALSE),"")</f>
        <v/>
      </c>
      <c r="I198" t="str">
        <f t="shared" si="24"/>
        <v>N</v>
      </c>
      <c r="J198" s="73" t="str">
        <f>IF('Projected PIF'!E198=2023,VLOOKUP(C198&amp;"_"&amp;D198&amp;"_"&amp;E198&amp;"_"&amp;$G$13,'Fire UW Data'!$B$2:$P$73,9,FALSE),"")</f>
        <v/>
      </c>
      <c r="K198" s="73" t="str">
        <f>IF('Projected PIF'!E198=2023,VLOOKUP(C198&amp;"_"&amp;D198&amp;"_"&amp;E198&amp;"_"&amp;$G$13,'Fire UW Data'!$B$2:$P$73,9,FALSE),"")</f>
        <v/>
      </c>
      <c r="L198">
        <f t="shared" si="23"/>
        <v>0.97481609445236728</v>
      </c>
      <c r="N198" s="3">
        <f t="shared" si="25"/>
        <v>952931.68697669765</v>
      </c>
    </row>
    <row r="199" spans="1:14" x14ac:dyDescent="0.25">
      <c r="A199" s="9" t="str">
        <f t="shared" si="20"/>
        <v>General_All Other_2027_6</v>
      </c>
      <c r="B199" s="9" t="str">
        <f t="shared" si="21"/>
        <v>General_All Other_2027</v>
      </c>
      <c r="C199" t="s">
        <v>7</v>
      </c>
      <c r="D199" t="s">
        <v>4</v>
      </c>
      <c r="E199">
        <v>2027</v>
      </c>
      <c r="F199" s="75">
        <f>VLOOKUP(C199&amp;"_"&amp;D199&amp;"_"&amp;E199,'PIF Assumptions'!$A$4:$E$21,5,FALSE)</f>
        <v>-6.0441373314318599E-2</v>
      </c>
      <c r="G199">
        <v>6</v>
      </c>
      <c r="H199" s="73" t="str">
        <f>_xlfn.IFNA(VLOOKUP(A199,'Fire UW Data'!$B$2:$P$73,9,FALSE),"")</f>
        <v/>
      </c>
      <c r="I199" t="str">
        <f t="shared" si="24"/>
        <v>N</v>
      </c>
      <c r="J199" s="73" t="str">
        <f>IF('Projected PIF'!E199=2023,VLOOKUP(C199&amp;"_"&amp;D199&amp;"_"&amp;E199&amp;"_"&amp;$G$13,'Fire UW Data'!$B$2:$P$73,9,FALSE),"")</f>
        <v/>
      </c>
      <c r="K199" s="73" t="str">
        <f>IF('Projected PIF'!E199=2023,VLOOKUP(C199&amp;"_"&amp;D199&amp;"_"&amp;E199&amp;"_"&amp;$G$13,'Fire UW Data'!$B$2:$P$73,9,FALSE),"")</f>
        <v/>
      </c>
      <c r="L199">
        <f t="shared" si="23"/>
        <v>0.96977931334284073</v>
      </c>
      <c r="N199" s="3">
        <f t="shared" si="25"/>
        <v>948007.98049816454</v>
      </c>
    </row>
    <row r="200" spans="1:14" x14ac:dyDescent="0.25">
      <c r="A200" s="9" t="str">
        <f t="shared" si="20"/>
        <v>General_All Other_2027_7</v>
      </c>
      <c r="B200" s="9" t="str">
        <f t="shared" si="21"/>
        <v>General_All Other_2027</v>
      </c>
      <c r="C200" t="s">
        <v>7</v>
      </c>
      <c r="D200" t="s">
        <v>4</v>
      </c>
      <c r="E200">
        <v>2027</v>
      </c>
      <c r="F200" s="75">
        <f>VLOOKUP(C200&amp;"_"&amp;D200&amp;"_"&amp;E200,'PIF Assumptions'!$A$4:$E$21,5,FALSE)</f>
        <v>-6.0441373314318599E-2</v>
      </c>
      <c r="G200">
        <v>7</v>
      </c>
      <c r="H200" s="73" t="str">
        <f>_xlfn.IFNA(VLOOKUP(A200,'Fire UW Data'!$B$2:$P$73,9,FALSE),"")</f>
        <v/>
      </c>
      <c r="I200" t="str">
        <f t="shared" si="24"/>
        <v>N</v>
      </c>
      <c r="J200" s="73" t="str">
        <f>IF('Projected PIF'!E200=2023,VLOOKUP(C200&amp;"_"&amp;D200&amp;"_"&amp;E200&amp;"_"&amp;$G$13,'Fire UW Data'!$B$2:$P$73,9,FALSE),"")</f>
        <v/>
      </c>
      <c r="K200" s="73" t="str">
        <f>IF('Projected PIF'!E200=2023,VLOOKUP(C200&amp;"_"&amp;D200&amp;"_"&amp;E200&amp;"_"&amp;$G$13,'Fire UW Data'!$B$2:$P$73,9,FALSE),"")</f>
        <v/>
      </c>
      <c r="L200">
        <f t="shared" si="23"/>
        <v>0.96474253223331419</v>
      </c>
      <c r="N200" s="3">
        <f t="shared" si="25"/>
        <v>943084.27401963144</v>
      </c>
    </row>
    <row r="201" spans="1:14" x14ac:dyDescent="0.25">
      <c r="A201" s="9" t="str">
        <f t="shared" si="20"/>
        <v>General_All Other_2027_8</v>
      </c>
      <c r="B201" s="9" t="str">
        <f t="shared" si="21"/>
        <v>General_All Other_2027</v>
      </c>
      <c r="C201" t="s">
        <v>7</v>
      </c>
      <c r="D201" t="s">
        <v>4</v>
      </c>
      <c r="E201">
        <v>2027</v>
      </c>
      <c r="F201" s="75">
        <f>VLOOKUP(C201&amp;"_"&amp;D201&amp;"_"&amp;E201,'PIF Assumptions'!$A$4:$E$21,5,FALSE)</f>
        <v>-6.0441373314318599E-2</v>
      </c>
      <c r="G201">
        <v>8</v>
      </c>
      <c r="H201" s="73" t="str">
        <f>_xlfn.IFNA(VLOOKUP(A201,'Fire UW Data'!$B$2:$P$73,9,FALSE),"")</f>
        <v/>
      </c>
      <c r="I201" t="str">
        <f t="shared" si="24"/>
        <v>N</v>
      </c>
      <c r="J201" s="73" t="str">
        <f>IF('Projected PIF'!E201=2023,VLOOKUP(C201&amp;"_"&amp;D201&amp;"_"&amp;E201&amp;"_"&amp;$G$13,'Fire UW Data'!$B$2:$P$73,9,FALSE),"")</f>
        <v/>
      </c>
      <c r="K201" s="73" t="str">
        <f>IF('Projected PIF'!E201=2023,VLOOKUP(C201&amp;"_"&amp;D201&amp;"_"&amp;E201&amp;"_"&amp;$G$13,'Fire UW Data'!$B$2:$P$73,9,FALSE),"")</f>
        <v/>
      </c>
      <c r="L201">
        <f t="shared" si="23"/>
        <v>0.95970575112378764</v>
      </c>
      <c r="N201" s="3">
        <f t="shared" si="25"/>
        <v>938160.56754109822</v>
      </c>
    </row>
    <row r="202" spans="1:14" x14ac:dyDescent="0.25">
      <c r="A202" s="9" t="str">
        <f t="shared" si="20"/>
        <v>General_All Other_2027_9</v>
      </c>
      <c r="B202" s="9" t="str">
        <f t="shared" si="21"/>
        <v>General_All Other_2027</v>
      </c>
      <c r="C202" t="s">
        <v>7</v>
      </c>
      <c r="D202" t="s">
        <v>4</v>
      </c>
      <c r="E202">
        <v>2027</v>
      </c>
      <c r="F202" s="75">
        <f>VLOOKUP(C202&amp;"_"&amp;D202&amp;"_"&amp;E202,'PIF Assumptions'!$A$4:$E$21,5,FALSE)</f>
        <v>-6.0441373314318599E-2</v>
      </c>
      <c r="G202">
        <v>9</v>
      </c>
      <c r="H202" s="73" t="str">
        <f>_xlfn.IFNA(VLOOKUP(A202,'Fire UW Data'!$B$2:$P$73,9,FALSE),"")</f>
        <v/>
      </c>
      <c r="I202" t="str">
        <f t="shared" si="24"/>
        <v>N</v>
      </c>
      <c r="J202" s="73" t="str">
        <f>IF('Projected PIF'!E202=2023,VLOOKUP(C202&amp;"_"&amp;D202&amp;"_"&amp;E202&amp;"_"&amp;$G$13,'Fire UW Data'!$B$2:$P$73,9,FALSE),"")</f>
        <v/>
      </c>
      <c r="K202" s="73" t="str">
        <f>IF('Projected PIF'!E202=2023,VLOOKUP(C202&amp;"_"&amp;D202&amp;"_"&amp;E202&amp;"_"&amp;$G$13,'Fire UW Data'!$B$2:$P$73,9,FALSE),"")</f>
        <v/>
      </c>
      <c r="L202">
        <f t="shared" si="23"/>
        <v>0.9546689700142611</v>
      </c>
      <c r="N202" s="3">
        <f t="shared" si="25"/>
        <v>933236.86106256512</v>
      </c>
    </row>
    <row r="203" spans="1:14" x14ac:dyDescent="0.25">
      <c r="A203" s="9" t="str">
        <f t="shared" si="20"/>
        <v>General_All Other_2027_10</v>
      </c>
      <c r="B203" s="9" t="str">
        <f t="shared" si="21"/>
        <v>General_All Other_2027</v>
      </c>
      <c r="C203" t="s">
        <v>7</v>
      </c>
      <c r="D203" t="s">
        <v>4</v>
      </c>
      <c r="E203">
        <v>2027</v>
      </c>
      <c r="F203" s="75">
        <f>VLOOKUP(C203&amp;"_"&amp;D203&amp;"_"&amp;E203,'PIF Assumptions'!$A$4:$E$21,5,FALSE)</f>
        <v>-6.0441373314318599E-2</v>
      </c>
      <c r="G203">
        <v>10</v>
      </c>
      <c r="H203" s="73" t="str">
        <f>_xlfn.IFNA(VLOOKUP(A203,'Fire UW Data'!$B$2:$P$73,9,FALSE),"")</f>
        <v/>
      </c>
      <c r="I203" t="str">
        <f t="shared" si="24"/>
        <v>N</v>
      </c>
      <c r="J203" s="73" t="str">
        <f>IF('Projected PIF'!E203=2023,VLOOKUP(C203&amp;"_"&amp;D203&amp;"_"&amp;E203&amp;"_"&amp;$G$13,'Fire UW Data'!$B$2:$P$73,9,FALSE),"")</f>
        <v/>
      </c>
      <c r="K203" s="73" t="str">
        <f>IF('Projected PIF'!E203=2023,VLOOKUP(C203&amp;"_"&amp;D203&amp;"_"&amp;E203&amp;"_"&amp;$G$13,'Fire UW Data'!$B$2:$P$73,9,FALSE),"")</f>
        <v/>
      </c>
      <c r="L203">
        <f t="shared" si="23"/>
        <v>0.94963218890473455</v>
      </c>
      <c r="N203" s="3">
        <f t="shared" si="25"/>
        <v>928313.15458403202</v>
      </c>
    </row>
    <row r="204" spans="1:14" x14ac:dyDescent="0.25">
      <c r="A204" s="9" t="str">
        <f t="shared" si="20"/>
        <v>General_All Other_2027_11</v>
      </c>
      <c r="B204" s="9" t="str">
        <f t="shared" si="21"/>
        <v>General_All Other_2027</v>
      </c>
      <c r="C204" t="s">
        <v>7</v>
      </c>
      <c r="D204" t="s">
        <v>4</v>
      </c>
      <c r="E204">
        <v>2027</v>
      </c>
      <c r="F204" s="75">
        <f>VLOOKUP(C204&amp;"_"&amp;D204&amp;"_"&amp;E204,'PIF Assumptions'!$A$4:$E$21,5,FALSE)</f>
        <v>-6.0441373314318599E-2</v>
      </c>
      <c r="G204">
        <v>11</v>
      </c>
      <c r="H204" s="73" t="str">
        <f>_xlfn.IFNA(VLOOKUP(A204,'Fire UW Data'!$B$2:$P$73,9,FALSE),"")</f>
        <v/>
      </c>
      <c r="I204" t="str">
        <f t="shared" si="24"/>
        <v>N</v>
      </c>
      <c r="J204" s="73" t="str">
        <f>IF('Projected PIF'!E204=2023,VLOOKUP(C204&amp;"_"&amp;D204&amp;"_"&amp;E204&amp;"_"&amp;$G$13,'Fire UW Data'!$B$2:$P$73,9,FALSE),"")</f>
        <v/>
      </c>
      <c r="K204" s="73" t="str">
        <f>IF('Projected PIF'!E204=2023,VLOOKUP(C204&amp;"_"&amp;D204&amp;"_"&amp;E204&amp;"_"&amp;$G$13,'Fire UW Data'!$B$2:$P$73,9,FALSE),"")</f>
        <v/>
      </c>
      <c r="L204">
        <f t="shared" si="23"/>
        <v>0.9445954077952079</v>
      </c>
      <c r="N204" s="3">
        <f t="shared" si="25"/>
        <v>923389.4481054988</v>
      </c>
    </row>
    <row r="205" spans="1:14" x14ac:dyDescent="0.25">
      <c r="A205" s="9" t="str">
        <f t="shared" si="20"/>
        <v>General_All Other_2027_12</v>
      </c>
      <c r="B205" s="9" t="str">
        <f t="shared" si="21"/>
        <v>General_All Other_2027</v>
      </c>
      <c r="C205" t="s">
        <v>7</v>
      </c>
      <c r="D205" t="s">
        <v>4</v>
      </c>
      <c r="E205">
        <v>2027</v>
      </c>
      <c r="F205" s="75">
        <f>VLOOKUP(C205&amp;"_"&amp;D205&amp;"_"&amp;E205,'PIF Assumptions'!$A$4:$E$21,5,FALSE)</f>
        <v>-6.0441373314318599E-2</v>
      </c>
      <c r="G205">
        <v>12</v>
      </c>
      <c r="H205" s="73" t="str">
        <f>_xlfn.IFNA(VLOOKUP(A205,'Fire UW Data'!$B$2:$P$73,9,FALSE),"")</f>
        <v/>
      </c>
      <c r="I205" t="str">
        <f t="shared" si="24"/>
        <v>N</v>
      </c>
      <c r="J205" s="73" t="str">
        <f>IF('Projected PIF'!E205=2023,VLOOKUP(C205&amp;"_"&amp;D205&amp;"_"&amp;E205&amp;"_"&amp;$G$13,'Fire UW Data'!$B$2:$P$73,9,FALSE),"")</f>
        <v/>
      </c>
      <c r="K205" s="73" t="str">
        <f>IF('Projected PIF'!E205=2023,VLOOKUP(C205&amp;"_"&amp;D205&amp;"_"&amp;E205&amp;"_"&amp;$G$13,'Fire UW Data'!$B$2:$P$73,9,FALSE),"")</f>
        <v/>
      </c>
      <c r="L205">
        <f t="shared" si="23"/>
        <v>0.93955862668568135</v>
      </c>
      <c r="N205" s="3">
        <f t="shared" si="25"/>
        <v>918465.74162696558</v>
      </c>
    </row>
    <row r="206" spans="1:14" x14ac:dyDescent="0.25">
      <c r="A206" s="9" t="str">
        <f t="shared" si="20"/>
        <v>General_All Other_2028_1</v>
      </c>
      <c r="B206" s="9" t="str">
        <f t="shared" si="21"/>
        <v>General_All Other_2028</v>
      </c>
      <c r="C206" t="s">
        <v>7</v>
      </c>
      <c r="D206" t="s">
        <v>4</v>
      </c>
      <c r="E206">
        <v>2028</v>
      </c>
      <c r="F206" s="75">
        <f>VLOOKUP(C206&amp;"_"&amp;D206&amp;"_"&amp;E206,'PIF Assumptions'!$A$4:$E$21,5,FALSE)</f>
        <v>-6.0441373314318599E-2</v>
      </c>
      <c r="G206">
        <v>1</v>
      </c>
      <c r="H206" s="73" t="str">
        <f>_xlfn.IFNA(VLOOKUP(A206,'Fire UW Data'!$B$2:$P$73,9,FALSE),"")</f>
        <v/>
      </c>
      <c r="I206" t="str">
        <f t="shared" si="24"/>
        <v>N</v>
      </c>
      <c r="J206" s="73" t="str">
        <f>IF('Projected PIF'!E206=2023,VLOOKUP(C206&amp;"_"&amp;D206&amp;"_"&amp;E206&amp;"_"&amp;$G$13,'Fire UW Data'!$B$2:$P$73,9,FALSE),"")</f>
        <v/>
      </c>
      <c r="K206" s="73" t="str">
        <f>IF('Projected PIF'!E206=2023,VLOOKUP(C206&amp;"_"&amp;D206&amp;"_"&amp;E206&amp;"_"&amp;$G$13,'Fire UW Data'!$B$2:$P$73,9,FALSE),"")</f>
        <v/>
      </c>
      <c r="L206">
        <f t="shared" si="23"/>
        <v>0.99496321889047346</v>
      </c>
      <c r="N206" s="3">
        <f t="shared" si="25"/>
        <v>913839.63072979159</v>
      </c>
    </row>
    <row r="207" spans="1:14" x14ac:dyDescent="0.25">
      <c r="A207" s="9" t="str">
        <f t="shared" si="20"/>
        <v>General_All Other_2028_2</v>
      </c>
      <c r="B207" s="9" t="str">
        <f t="shared" si="21"/>
        <v>General_All Other_2028</v>
      </c>
      <c r="C207" t="s">
        <v>7</v>
      </c>
      <c r="D207" t="s">
        <v>4</v>
      </c>
      <c r="E207">
        <v>2028</v>
      </c>
      <c r="F207" s="75">
        <f>VLOOKUP(C207&amp;"_"&amp;D207&amp;"_"&amp;E207,'PIF Assumptions'!$A$4:$E$21,5,FALSE)</f>
        <v>-6.0441373314318599E-2</v>
      </c>
      <c r="G207">
        <v>2</v>
      </c>
      <c r="H207" s="73" t="str">
        <f>_xlfn.IFNA(VLOOKUP(A207,'Fire UW Data'!$B$2:$P$73,9,FALSE),"")</f>
        <v/>
      </c>
      <c r="I207" t="str">
        <f t="shared" si="24"/>
        <v>N</v>
      </c>
      <c r="J207" s="73" t="str">
        <f>IF('Projected PIF'!E207=2023,VLOOKUP(C207&amp;"_"&amp;D207&amp;"_"&amp;E207&amp;"_"&amp;$G$13,'Fire UW Data'!$B$2:$P$73,9,FALSE),"")</f>
        <v/>
      </c>
      <c r="K207" s="73" t="str">
        <f>IF('Projected PIF'!E207=2023,VLOOKUP(C207&amp;"_"&amp;D207&amp;"_"&amp;E207&amp;"_"&amp;$G$13,'Fire UW Data'!$B$2:$P$73,9,FALSE),"")</f>
        <v/>
      </c>
      <c r="L207">
        <f t="shared" si="23"/>
        <v>0.98992643778094691</v>
      </c>
      <c r="N207" s="3">
        <f t="shared" si="25"/>
        <v>909213.5198326176</v>
      </c>
    </row>
    <row r="208" spans="1:14" x14ac:dyDescent="0.25">
      <c r="A208" s="9" t="str">
        <f t="shared" si="20"/>
        <v>General_All Other_2028_3</v>
      </c>
      <c r="B208" s="9" t="str">
        <f t="shared" si="21"/>
        <v>General_All Other_2028</v>
      </c>
      <c r="C208" t="s">
        <v>7</v>
      </c>
      <c r="D208" t="s">
        <v>4</v>
      </c>
      <c r="E208">
        <v>2028</v>
      </c>
      <c r="F208" s="75">
        <f>VLOOKUP(C208&amp;"_"&amp;D208&amp;"_"&amp;E208,'PIF Assumptions'!$A$4:$E$21,5,FALSE)</f>
        <v>-6.0441373314318599E-2</v>
      </c>
      <c r="G208">
        <v>3</v>
      </c>
      <c r="H208" s="73" t="str">
        <f>_xlfn.IFNA(VLOOKUP(A208,'Fire UW Data'!$B$2:$P$73,9,FALSE),"")</f>
        <v/>
      </c>
      <c r="I208" t="str">
        <f t="shared" si="24"/>
        <v>N</v>
      </c>
      <c r="J208" s="73" t="str">
        <f>IF('Projected PIF'!E208=2023,VLOOKUP(C208&amp;"_"&amp;D208&amp;"_"&amp;E208&amp;"_"&amp;$G$13,'Fire UW Data'!$B$2:$P$73,9,FALSE),"")</f>
        <v/>
      </c>
      <c r="K208" s="73" t="str">
        <f>IF('Projected PIF'!E208=2023,VLOOKUP(C208&amp;"_"&amp;D208&amp;"_"&amp;E208&amp;"_"&amp;$G$13,'Fire UW Data'!$B$2:$P$73,9,FALSE),"")</f>
        <v/>
      </c>
      <c r="L208">
        <f t="shared" si="23"/>
        <v>0.98488965667142037</v>
      </c>
      <c r="N208" s="3">
        <f t="shared" si="25"/>
        <v>904587.40893544361</v>
      </c>
    </row>
    <row r="209" spans="1:14" x14ac:dyDescent="0.25">
      <c r="A209" s="9" t="str">
        <f t="shared" si="20"/>
        <v>General_All Other_2028_4</v>
      </c>
      <c r="B209" s="9" t="str">
        <f t="shared" si="21"/>
        <v>General_All Other_2028</v>
      </c>
      <c r="C209" t="s">
        <v>7</v>
      </c>
      <c r="D209" t="s">
        <v>4</v>
      </c>
      <c r="E209">
        <v>2028</v>
      </c>
      <c r="F209" s="75">
        <f>VLOOKUP(C209&amp;"_"&amp;D209&amp;"_"&amp;E209,'PIF Assumptions'!$A$4:$E$21,5,FALSE)</f>
        <v>-6.0441373314318599E-2</v>
      </c>
      <c r="G209">
        <v>4</v>
      </c>
      <c r="H209" s="73" t="str">
        <f>_xlfn.IFNA(VLOOKUP(A209,'Fire UW Data'!$B$2:$P$73,9,FALSE),"")</f>
        <v/>
      </c>
      <c r="I209" t="str">
        <f t="shared" si="24"/>
        <v>N</v>
      </c>
      <c r="J209" s="73" t="str">
        <f>IF('Projected PIF'!E209=2023,VLOOKUP(C209&amp;"_"&amp;D209&amp;"_"&amp;E209&amp;"_"&amp;$G$13,'Fire UW Data'!$B$2:$P$73,9,FALSE),"")</f>
        <v/>
      </c>
      <c r="K209" s="73" t="str">
        <f>IF('Projected PIF'!E209=2023,VLOOKUP(C209&amp;"_"&amp;D209&amp;"_"&amp;E209&amp;"_"&amp;$G$13,'Fire UW Data'!$B$2:$P$73,9,FALSE),"")</f>
        <v/>
      </c>
      <c r="L209">
        <f t="shared" si="23"/>
        <v>0.97985287556189382</v>
      </c>
      <c r="N209" s="3">
        <f t="shared" si="25"/>
        <v>899961.29803826963</v>
      </c>
    </row>
    <row r="210" spans="1:14" x14ac:dyDescent="0.25">
      <c r="A210" s="9" t="str">
        <f t="shared" si="20"/>
        <v>General_All Other_2028_5</v>
      </c>
      <c r="B210" s="9" t="str">
        <f t="shared" si="21"/>
        <v>General_All Other_2028</v>
      </c>
      <c r="C210" t="s">
        <v>7</v>
      </c>
      <c r="D210" t="s">
        <v>4</v>
      </c>
      <c r="E210">
        <v>2028</v>
      </c>
      <c r="F210" s="75">
        <f>VLOOKUP(C210&amp;"_"&amp;D210&amp;"_"&amp;E210,'PIF Assumptions'!$A$4:$E$21,5,FALSE)</f>
        <v>-6.0441373314318599E-2</v>
      </c>
      <c r="G210">
        <v>5</v>
      </c>
      <c r="H210" s="73" t="str">
        <f>_xlfn.IFNA(VLOOKUP(A210,'Fire UW Data'!$B$2:$P$73,9,FALSE),"")</f>
        <v/>
      </c>
      <c r="I210" t="str">
        <f t="shared" si="24"/>
        <v>N</v>
      </c>
      <c r="J210" s="73" t="str">
        <f>IF('Projected PIF'!E210=2023,VLOOKUP(C210&amp;"_"&amp;D210&amp;"_"&amp;E210&amp;"_"&amp;$G$13,'Fire UW Data'!$B$2:$P$73,9,FALSE),"")</f>
        <v/>
      </c>
      <c r="K210" s="73" t="str">
        <f>IF('Projected PIF'!E210=2023,VLOOKUP(C210&amp;"_"&amp;D210&amp;"_"&amp;E210&amp;"_"&amp;$G$13,'Fire UW Data'!$B$2:$P$73,9,FALSE),"")</f>
        <v/>
      </c>
      <c r="L210">
        <f t="shared" si="23"/>
        <v>0.97481609445236728</v>
      </c>
      <c r="N210" s="3">
        <f t="shared" si="25"/>
        <v>895335.18714109564</v>
      </c>
    </row>
    <row r="211" spans="1:14" x14ac:dyDescent="0.25">
      <c r="A211" s="9" t="str">
        <f t="shared" si="20"/>
        <v>General_All Other_2028_6</v>
      </c>
      <c r="B211" s="9" t="str">
        <f t="shared" si="21"/>
        <v>General_All Other_2028</v>
      </c>
      <c r="C211" t="s">
        <v>7</v>
      </c>
      <c r="D211" t="s">
        <v>4</v>
      </c>
      <c r="E211">
        <v>2028</v>
      </c>
      <c r="F211" s="75">
        <f>VLOOKUP(C211&amp;"_"&amp;D211&amp;"_"&amp;E211,'PIF Assumptions'!$A$4:$E$21,5,FALSE)</f>
        <v>-6.0441373314318599E-2</v>
      </c>
      <c r="G211">
        <v>6</v>
      </c>
      <c r="H211" s="73" t="str">
        <f>_xlfn.IFNA(VLOOKUP(A211,'Fire UW Data'!$B$2:$P$73,9,FALSE),"")</f>
        <v/>
      </c>
      <c r="I211" t="str">
        <f t="shared" si="24"/>
        <v>N</v>
      </c>
      <c r="J211" s="73" t="str">
        <f>IF('Projected PIF'!E211=2023,VLOOKUP(C211&amp;"_"&amp;D211&amp;"_"&amp;E211&amp;"_"&amp;$G$13,'Fire UW Data'!$B$2:$P$73,9,FALSE),"")</f>
        <v/>
      </c>
      <c r="K211" s="73" t="str">
        <f>IF('Projected PIF'!E211=2023,VLOOKUP(C211&amp;"_"&amp;D211&amp;"_"&amp;E211&amp;"_"&amp;$G$13,'Fire UW Data'!$B$2:$P$73,9,FALSE),"")</f>
        <v/>
      </c>
      <c r="L211">
        <f t="shared" si="23"/>
        <v>0.96977931334284073</v>
      </c>
      <c r="N211" s="3">
        <f t="shared" si="25"/>
        <v>890709.07624392165</v>
      </c>
    </row>
    <row r="212" spans="1:14" x14ac:dyDescent="0.25">
      <c r="A212" s="9" t="str">
        <f t="shared" si="20"/>
        <v>General_All Other_2028_7</v>
      </c>
      <c r="B212" s="9" t="str">
        <f t="shared" si="21"/>
        <v>General_All Other_2028</v>
      </c>
      <c r="C212" t="s">
        <v>7</v>
      </c>
      <c r="D212" t="s">
        <v>4</v>
      </c>
      <c r="E212">
        <v>2028</v>
      </c>
      <c r="F212" s="75">
        <f>VLOOKUP(C212&amp;"_"&amp;D212&amp;"_"&amp;E212,'PIF Assumptions'!$A$4:$E$21,5,FALSE)</f>
        <v>-6.0441373314318599E-2</v>
      </c>
      <c r="G212">
        <v>7</v>
      </c>
      <c r="H212" s="73" t="str">
        <f>_xlfn.IFNA(VLOOKUP(A212,'Fire UW Data'!$B$2:$P$73,9,FALSE),"")</f>
        <v/>
      </c>
      <c r="I212" t="str">
        <f t="shared" si="24"/>
        <v>N</v>
      </c>
      <c r="J212" s="73" t="str">
        <f>IF('Projected PIF'!E212=2023,VLOOKUP(C212&amp;"_"&amp;D212&amp;"_"&amp;E212&amp;"_"&amp;$G$13,'Fire UW Data'!$B$2:$P$73,9,FALSE),"")</f>
        <v/>
      </c>
      <c r="K212" s="73" t="str">
        <f>IF('Projected PIF'!E212=2023,VLOOKUP(C212&amp;"_"&amp;D212&amp;"_"&amp;E212&amp;"_"&amp;$G$13,'Fire UW Data'!$B$2:$P$73,9,FALSE),"")</f>
        <v/>
      </c>
      <c r="L212">
        <f t="shared" ref="L212:L217" si="26">(1+G212/12*F212)</f>
        <v>0.96474253223331419</v>
      </c>
      <c r="N212" s="3">
        <f t="shared" si="25"/>
        <v>886082.96534674766</v>
      </c>
    </row>
    <row r="213" spans="1:14" x14ac:dyDescent="0.25">
      <c r="A213" s="9" t="str">
        <f t="shared" si="20"/>
        <v>General_All Other_2028_8</v>
      </c>
      <c r="B213" s="9" t="str">
        <f t="shared" si="21"/>
        <v>General_All Other_2028</v>
      </c>
      <c r="C213" t="s">
        <v>7</v>
      </c>
      <c r="D213" t="s">
        <v>4</v>
      </c>
      <c r="E213">
        <v>2028</v>
      </c>
      <c r="F213" s="75">
        <f>VLOOKUP(C213&amp;"_"&amp;D213&amp;"_"&amp;E213,'PIF Assumptions'!$A$4:$E$21,5,FALSE)</f>
        <v>-6.0441373314318599E-2</v>
      </c>
      <c r="G213">
        <v>8</v>
      </c>
      <c r="H213" s="73" t="str">
        <f>_xlfn.IFNA(VLOOKUP(A213,'Fire UW Data'!$B$2:$P$73,9,FALSE),"")</f>
        <v/>
      </c>
      <c r="I213" t="str">
        <f t="shared" si="24"/>
        <v>N</v>
      </c>
      <c r="J213" s="73" t="str">
        <f>IF('Projected PIF'!E213=2023,VLOOKUP(C213&amp;"_"&amp;D213&amp;"_"&amp;E213&amp;"_"&amp;$G$13,'Fire UW Data'!$B$2:$P$73,9,FALSE),"")</f>
        <v/>
      </c>
      <c r="K213" s="73" t="str">
        <f>IF('Projected PIF'!E213=2023,VLOOKUP(C213&amp;"_"&amp;D213&amp;"_"&amp;E213&amp;"_"&amp;$G$13,'Fire UW Data'!$B$2:$P$73,9,FALSE),"")</f>
        <v/>
      </c>
      <c r="L213">
        <f t="shared" si="26"/>
        <v>0.95970575112378764</v>
      </c>
      <c r="N213" s="3">
        <f t="shared" si="25"/>
        <v>881456.85444957367</v>
      </c>
    </row>
    <row r="214" spans="1:14" x14ac:dyDescent="0.25">
      <c r="A214" s="9" t="str">
        <f t="shared" si="20"/>
        <v>General_All Other_2028_9</v>
      </c>
      <c r="B214" s="9" t="str">
        <f t="shared" si="21"/>
        <v>General_All Other_2028</v>
      </c>
      <c r="C214" t="s">
        <v>7</v>
      </c>
      <c r="D214" t="s">
        <v>4</v>
      </c>
      <c r="E214">
        <v>2028</v>
      </c>
      <c r="F214" s="75">
        <f>VLOOKUP(C214&amp;"_"&amp;D214&amp;"_"&amp;E214,'PIF Assumptions'!$A$4:$E$21,5,FALSE)</f>
        <v>-6.0441373314318599E-2</v>
      </c>
      <c r="G214">
        <v>9</v>
      </c>
      <c r="H214" s="73" t="str">
        <f>_xlfn.IFNA(VLOOKUP(A214,'Fire UW Data'!$B$2:$P$73,9,FALSE),"")</f>
        <v/>
      </c>
      <c r="I214" t="str">
        <f t="shared" si="24"/>
        <v>N</v>
      </c>
      <c r="J214" s="73" t="str">
        <f>IF('Projected PIF'!E214=2023,VLOOKUP(C214&amp;"_"&amp;D214&amp;"_"&amp;E214&amp;"_"&amp;$G$13,'Fire UW Data'!$B$2:$P$73,9,FALSE),"")</f>
        <v/>
      </c>
      <c r="K214" s="73" t="str">
        <f>IF('Projected PIF'!E214=2023,VLOOKUP(C214&amp;"_"&amp;D214&amp;"_"&amp;E214&amp;"_"&amp;$G$13,'Fire UW Data'!$B$2:$P$73,9,FALSE),"")</f>
        <v/>
      </c>
      <c r="L214">
        <f t="shared" si="26"/>
        <v>0.9546689700142611</v>
      </c>
      <c r="N214" s="3">
        <f t="shared" si="25"/>
        <v>876830.74355239968</v>
      </c>
    </row>
    <row r="215" spans="1:14" x14ac:dyDescent="0.25">
      <c r="A215" s="9" t="str">
        <f t="shared" si="20"/>
        <v>General_All Other_2028_10</v>
      </c>
      <c r="B215" s="9" t="str">
        <f t="shared" si="21"/>
        <v>General_All Other_2028</v>
      </c>
      <c r="C215" t="s">
        <v>7</v>
      </c>
      <c r="D215" t="s">
        <v>4</v>
      </c>
      <c r="E215">
        <v>2028</v>
      </c>
      <c r="F215" s="75">
        <f>VLOOKUP(C215&amp;"_"&amp;D215&amp;"_"&amp;E215,'PIF Assumptions'!$A$4:$E$21,5,FALSE)</f>
        <v>-6.0441373314318599E-2</v>
      </c>
      <c r="G215">
        <v>10</v>
      </c>
      <c r="H215" s="73" t="str">
        <f>_xlfn.IFNA(VLOOKUP(A215,'Fire UW Data'!$B$2:$P$73,9,FALSE),"")</f>
        <v/>
      </c>
      <c r="I215" t="str">
        <f t="shared" si="24"/>
        <v>N</v>
      </c>
      <c r="J215" s="73" t="str">
        <f>IF('Projected PIF'!E215=2023,VLOOKUP(C215&amp;"_"&amp;D215&amp;"_"&amp;E215&amp;"_"&amp;$G$13,'Fire UW Data'!$B$2:$P$73,9,FALSE),"")</f>
        <v/>
      </c>
      <c r="K215" s="73" t="str">
        <f>IF('Projected PIF'!E215=2023,VLOOKUP(C215&amp;"_"&amp;D215&amp;"_"&amp;E215&amp;"_"&amp;$G$13,'Fire UW Data'!$B$2:$P$73,9,FALSE),"")</f>
        <v/>
      </c>
      <c r="L215">
        <f t="shared" si="26"/>
        <v>0.94963218890473455</v>
      </c>
      <c r="N215" s="3">
        <f t="shared" si="25"/>
        <v>872204.63265522569</v>
      </c>
    </row>
    <row r="216" spans="1:14" x14ac:dyDescent="0.25">
      <c r="A216" s="9" t="str">
        <f t="shared" si="20"/>
        <v>General_All Other_2028_11</v>
      </c>
      <c r="B216" s="9" t="str">
        <f t="shared" si="21"/>
        <v>General_All Other_2028</v>
      </c>
      <c r="C216" t="s">
        <v>7</v>
      </c>
      <c r="D216" t="s">
        <v>4</v>
      </c>
      <c r="E216">
        <v>2028</v>
      </c>
      <c r="F216" s="75">
        <f>VLOOKUP(C216&amp;"_"&amp;D216&amp;"_"&amp;E216,'PIF Assumptions'!$A$4:$E$21,5,FALSE)</f>
        <v>-6.0441373314318599E-2</v>
      </c>
      <c r="G216">
        <v>11</v>
      </c>
      <c r="H216" s="73" t="str">
        <f>_xlfn.IFNA(VLOOKUP(A216,'Fire UW Data'!$B$2:$P$73,9,FALSE),"")</f>
        <v/>
      </c>
      <c r="I216" t="str">
        <f t="shared" si="24"/>
        <v>N</v>
      </c>
      <c r="J216" s="73" t="str">
        <f>IF('Projected PIF'!E216=2023,VLOOKUP(C216&amp;"_"&amp;D216&amp;"_"&amp;E216&amp;"_"&amp;$G$13,'Fire UW Data'!$B$2:$P$73,9,FALSE),"")</f>
        <v/>
      </c>
      <c r="K216" s="73" t="str">
        <f>IF('Projected PIF'!E216=2023,VLOOKUP(C216&amp;"_"&amp;D216&amp;"_"&amp;E216&amp;"_"&amp;$G$13,'Fire UW Data'!$B$2:$P$73,9,FALSE),"")</f>
        <v/>
      </c>
      <c r="L216">
        <f t="shared" si="26"/>
        <v>0.9445954077952079</v>
      </c>
      <c r="N216" s="3">
        <f t="shared" si="25"/>
        <v>867578.52175805159</v>
      </c>
    </row>
    <row r="217" spans="1:14" x14ac:dyDescent="0.25">
      <c r="A217" s="9" t="str">
        <f t="shared" si="20"/>
        <v>General_All Other_2028_12</v>
      </c>
      <c r="B217" s="9" t="str">
        <f t="shared" si="21"/>
        <v>General_All Other_2028</v>
      </c>
      <c r="C217" t="s">
        <v>7</v>
      </c>
      <c r="D217" t="s">
        <v>4</v>
      </c>
      <c r="E217">
        <v>2028</v>
      </c>
      <c r="F217" s="75">
        <f>VLOOKUP(C217&amp;"_"&amp;D217&amp;"_"&amp;E217,'PIF Assumptions'!$A$4:$E$21,5,FALSE)</f>
        <v>-6.0441373314318599E-2</v>
      </c>
      <c r="G217">
        <v>12</v>
      </c>
      <c r="H217" s="73" t="str">
        <f>_xlfn.IFNA(VLOOKUP(A217,'Fire UW Data'!$B$2:$P$73,9,FALSE),"")</f>
        <v/>
      </c>
      <c r="I217" t="str">
        <f t="shared" si="24"/>
        <v>N</v>
      </c>
      <c r="J217" s="73" t="str">
        <f>IF('Projected PIF'!E217=2023,VLOOKUP(C217&amp;"_"&amp;D217&amp;"_"&amp;E217&amp;"_"&amp;$G$13,'Fire UW Data'!$B$2:$P$73,9,FALSE),"")</f>
        <v/>
      </c>
      <c r="K217" s="73" t="str">
        <f>IF('Projected PIF'!E217=2023,VLOOKUP(C217&amp;"_"&amp;D217&amp;"_"&amp;E217&amp;"_"&amp;$G$13,'Fire UW Data'!$B$2:$P$73,9,FALSE),"")</f>
        <v/>
      </c>
      <c r="L217">
        <f t="shared" si="26"/>
        <v>0.93955862668568135</v>
      </c>
      <c r="N217" s="3">
        <f t="shared" si="25"/>
        <v>862952.4108608776</v>
      </c>
    </row>
  </sheetData>
  <mergeCells count="9">
    <mergeCell ref="Q12:AC12"/>
    <mergeCell ref="R13:AD13"/>
    <mergeCell ref="R14:AD14"/>
    <mergeCell ref="Q2:AC2"/>
    <mergeCell ref="Q4:AC4"/>
    <mergeCell ref="R5:AC5"/>
    <mergeCell ref="R7:AC7"/>
    <mergeCell ref="R8:AC8"/>
    <mergeCell ref="Q10:AC10"/>
  </mergeCells>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0BB0B-87EC-40B3-BF73-200E0C690214}">
  <sheetPr>
    <tabColor theme="9" tint="0.59999389629810485"/>
  </sheetPr>
  <dimension ref="A1:Y217"/>
  <sheetViews>
    <sheetView topLeftCell="A10" zoomScaleNormal="100" workbookViewId="0">
      <selection activeCell="L47" sqref="L47"/>
    </sheetView>
  </sheetViews>
  <sheetFormatPr defaultColWidth="11.42578125" defaultRowHeight="15" x14ac:dyDescent="0.25"/>
  <cols>
    <col min="1" max="1" width="2.7109375" style="106" customWidth="1"/>
    <col min="7" max="7" width="22.7109375" style="3" bestFit="1" customWidth="1"/>
    <col min="8" max="8" width="33.5703125" bestFit="1" customWidth="1"/>
    <col min="9" max="9" width="26.140625" bestFit="1" customWidth="1"/>
    <col min="10" max="10" width="14.85546875" bestFit="1" customWidth="1"/>
    <col min="11" max="11" width="29" bestFit="1" customWidth="1"/>
    <col min="12" max="12" width="14.5703125" customWidth="1"/>
    <col min="13" max="13" width="17.85546875" customWidth="1"/>
    <col min="14" max="14" width="31.85546875" bestFit="1" customWidth="1"/>
    <col min="15" max="15" width="21.140625" customWidth="1"/>
  </cols>
  <sheetData>
    <row r="1" spans="1:25" x14ac:dyDescent="0.25">
      <c r="B1" t="s">
        <v>127</v>
      </c>
      <c r="C1" t="s">
        <v>3</v>
      </c>
      <c r="D1" t="s">
        <v>0</v>
      </c>
      <c r="E1" t="s">
        <v>1</v>
      </c>
      <c r="F1" t="s">
        <v>14</v>
      </c>
      <c r="G1" s="3" t="s">
        <v>125</v>
      </c>
      <c r="H1" t="s">
        <v>168</v>
      </c>
      <c r="I1" t="s">
        <v>167</v>
      </c>
      <c r="J1" t="s">
        <v>10</v>
      </c>
      <c r="K1" t="s">
        <v>166</v>
      </c>
      <c r="L1" t="s">
        <v>15</v>
      </c>
      <c r="M1" t="s">
        <v>90</v>
      </c>
      <c r="N1" s="117" t="s">
        <v>164</v>
      </c>
      <c r="O1" t="s">
        <v>89</v>
      </c>
      <c r="Q1" s="145" t="s">
        <v>140</v>
      </c>
      <c r="R1" s="146"/>
      <c r="S1" s="146"/>
      <c r="T1" s="146"/>
      <c r="U1" s="146"/>
      <c r="V1" s="146"/>
      <c r="W1" s="146"/>
      <c r="X1" s="146"/>
      <c r="Y1" s="147"/>
    </row>
    <row r="2" spans="1:25" x14ac:dyDescent="0.25">
      <c r="A2" s="106" t="str">
        <f>B2&amp;"_"&amp;C2&amp;"_"&amp;D2&amp;"_"&amp;E2</f>
        <v>General_All Other_2023_1</v>
      </c>
      <c r="B2" t="s">
        <v>7</v>
      </c>
      <c r="C2" t="s">
        <v>4</v>
      </c>
      <c r="D2">
        <v>2023</v>
      </c>
      <c r="E2">
        <v>1</v>
      </c>
      <c r="F2" t="s">
        <v>16</v>
      </c>
      <c r="G2" s="3">
        <f t="shared" ref="G2:G65" si="0">IF(F2="Y",0,VLOOKUP(B2&amp;"_"&amp;C2&amp;"_"&amp;D2-1&amp;"_"&amp;E2,$A$2:$O$217,15,FALSE))</f>
        <v>0</v>
      </c>
      <c r="H2" s="3">
        <f>IF(F2="y",0,SUMIF('Rate Change Monthly Premium'!$A$2:$A$1181,Written_Premium!A2,'Rate Change Monthly Premium'!$U$2:$U$1181))</f>
        <v>0</v>
      </c>
      <c r="I2" s="78">
        <f>G2+H2</f>
        <v>0</v>
      </c>
      <c r="J2" t="str">
        <f>IF(F2="Y","",VLOOKUP(C2,'Premium Assumptions'!$F$3:$G$5,2,FALSE))</f>
        <v/>
      </c>
      <c r="K2" t="str">
        <f t="shared" ref="K2:K65" si="1">IF(F2="Y","",I2*(1+J2))</f>
        <v/>
      </c>
      <c r="L2" s="3">
        <f>VLOOKUP(A2,'Projected PIF'!$A$2:$N$217,14,FALSE)</f>
        <v>1245262</v>
      </c>
      <c r="M2" t="str">
        <f t="shared" ref="M2:M65" ca="1" si="2">IF(F2="Y","",L2/OFFSET(L2,-12,0))</f>
        <v/>
      </c>
      <c r="N2" t="str">
        <f>IF(F2="Y","",M2*K2)</f>
        <v/>
      </c>
      <c r="O2">
        <f>IF(F2="Y",VLOOKUP(A2,'Fire UW Data'!$B$2:$I$73,7,FALSE),N2)</f>
        <v>93467534.900000006</v>
      </c>
      <c r="Q2" s="151"/>
      <c r="R2" s="175" t="s">
        <v>165</v>
      </c>
      <c r="S2" s="175"/>
      <c r="T2" s="175"/>
      <c r="U2" s="175"/>
      <c r="V2" s="175"/>
      <c r="W2" s="175"/>
      <c r="X2" s="175"/>
      <c r="Y2" s="176"/>
    </row>
    <row r="3" spans="1:25" x14ac:dyDescent="0.25">
      <c r="A3" s="106" t="str">
        <f t="shared" ref="A3:A66" si="3">B3&amp;"_"&amp;C3&amp;"_"&amp;D3&amp;"_"&amp;E3</f>
        <v>General_All Other_2023_2</v>
      </c>
      <c r="B3" t="s">
        <v>7</v>
      </c>
      <c r="C3" t="s">
        <v>4</v>
      </c>
      <c r="D3">
        <v>2023</v>
      </c>
      <c r="E3">
        <v>2</v>
      </c>
      <c r="F3" t="s">
        <v>16</v>
      </c>
      <c r="G3" s="3">
        <f t="shared" si="0"/>
        <v>0</v>
      </c>
      <c r="H3" s="3">
        <f>IF(F3="y",0,SUMIF('Rate Change Monthly Premium'!$A$2:$A$1181,Written_Premium!A3,'Rate Change Monthly Premium'!$U$2:$U$1181))</f>
        <v>0</v>
      </c>
      <c r="I3" s="78">
        <f t="shared" ref="I3:I66" si="4">G3+H3</f>
        <v>0</v>
      </c>
      <c r="J3" t="str">
        <f>IF(F3="Y","",VLOOKUP(C3,'Premium Assumptions'!$F$3:$G$5,2,FALSE))</f>
        <v/>
      </c>
      <c r="K3" t="str">
        <f t="shared" si="1"/>
        <v/>
      </c>
      <c r="L3" s="3">
        <f>VLOOKUP(A3,'Projected PIF'!$A$2:$N$217,14,FALSE)</f>
        <v>1249651</v>
      </c>
      <c r="M3" t="str">
        <f t="shared" ca="1" si="2"/>
        <v/>
      </c>
      <c r="N3" t="str">
        <f t="shared" ref="N3:N66" si="5">IF(F3="Y","",M3*K3)</f>
        <v/>
      </c>
      <c r="O3">
        <f>IF(F3="Y",VLOOKUP(A3,'Fire UW Data'!$B$2:$I$73,7,FALSE),N3)</f>
        <v>89537808.140000001</v>
      </c>
      <c r="Q3" s="151"/>
      <c r="R3" s="158"/>
      <c r="S3" s="158"/>
      <c r="T3" s="158"/>
      <c r="U3" s="158"/>
      <c r="V3" s="158"/>
      <c r="W3" s="158"/>
      <c r="X3" s="158"/>
      <c r="Y3" s="152"/>
    </row>
    <row r="4" spans="1:25" x14ac:dyDescent="0.25">
      <c r="A4" s="106" t="str">
        <f t="shared" si="3"/>
        <v>General_All Other_2023_3</v>
      </c>
      <c r="B4" t="s">
        <v>7</v>
      </c>
      <c r="C4" t="s">
        <v>4</v>
      </c>
      <c r="D4">
        <v>2023</v>
      </c>
      <c r="E4">
        <v>3</v>
      </c>
      <c r="F4" t="s">
        <v>16</v>
      </c>
      <c r="G4" s="3">
        <f t="shared" si="0"/>
        <v>0</v>
      </c>
      <c r="H4" s="3">
        <f>IF(F4="y",0,SUMIF('Rate Change Monthly Premium'!$A$2:$A$1181,Written_Premium!A4,'Rate Change Monthly Premium'!$U$2:$U$1181))</f>
        <v>0</v>
      </c>
      <c r="I4" s="78">
        <f t="shared" si="4"/>
        <v>0</v>
      </c>
      <c r="J4" t="str">
        <f>IF(F4="Y","",VLOOKUP(C4,'Premium Assumptions'!$F$3:$G$5,2,FALSE))</f>
        <v/>
      </c>
      <c r="K4" t="str">
        <f t="shared" si="1"/>
        <v/>
      </c>
      <c r="L4" s="3">
        <f>VLOOKUP(A4,'Projected PIF'!$A$2:$N$217,14,FALSE)</f>
        <v>1251912</v>
      </c>
      <c r="M4" t="str">
        <f t="shared" ca="1" si="2"/>
        <v/>
      </c>
      <c r="N4" t="str">
        <f t="shared" si="5"/>
        <v/>
      </c>
      <c r="O4">
        <f>IF(F4="Y",VLOOKUP(A4,'Fire UW Data'!$B$2:$I$73,7,FALSE),N4)</f>
        <v>101792214.22</v>
      </c>
      <c r="Q4" s="161" t="s">
        <v>234</v>
      </c>
      <c r="R4" s="158"/>
      <c r="S4" s="158"/>
      <c r="T4" s="158"/>
      <c r="U4" s="158"/>
      <c r="V4" s="158"/>
      <c r="W4" s="158"/>
      <c r="X4" s="158"/>
      <c r="Y4" s="152"/>
    </row>
    <row r="5" spans="1:25" x14ac:dyDescent="0.25">
      <c r="A5" s="106" t="str">
        <f t="shared" si="3"/>
        <v>General_All Other_2023_4</v>
      </c>
      <c r="B5" t="s">
        <v>7</v>
      </c>
      <c r="C5" t="s">
        <v>4</v>
      </c>
      <c r="D5">
        <v>2023</v>
      </c>
      <c r="E5">
        <v>4</v>
      </c>
      <c r="F5" t="s">
        <v>16</v>
      </c>
      <c r="G5" s="3">
        <f t="shared" si="0"/>
        <v>0</v>
      </c>
      <c r="H5" s="3">
        <f>IF(F5="y",0,SUMIF('Rate Change Monthly Premium'!$A$2:$A$1181,Written_Premium!A5,'Rate Change Monthly Premium'!$U$2:$U$1181))</f>
        <v>0</v>
      </c>
      <c r="I5" s="78">
        <f t="shared" si="4"/>
        <v>0</v>
      </c>
      <c r="J5" t="str">
        <f>IF(F5="Y","",VLOOKUP(C5,'Premium Assumptions'!$F$3:$G$5,2,FALSE))</f>
        <v/>
      </c>
      <c r="K5" t="str">
        <f t="shared" si="1"/>
        <v/>
      </c>
      <c r="L5" s="3">
        <f>VLOOKUP(A5,'Projected PIF'!$A$2:$N$217,14,FALSE)</f>
        <v>1253714</v>
      </c>
      <c r="M5" t="str">
        <f t="shared" ca="1" si="2"/>
        <v/>
      </c>
      <c r="N5" t="str">
        <f t="shared" si="5"/>
        <v/>
      </c>
      <c r="O5">
        <f>IF(F5="Y",VLOOKUP(A5,'Fire UW Data'!$B$2:$I$73,7,FALSE),N5)</f>
        <v>94106915.730000004</v>
      </c>
      <c r="Q5" s="151"/>
      <c r="R5" s="175" t="s">
        <v>169</v>
      </c>
      <c r="S5" s="175"/>
      <c r="T5" s="175"/>
      <c r="U5" s="175"/>
      <c r="V5" s="175"/>
      <c r="W5" s="175"/>
      <c r="X5" s="175"/>
      <c r="Y5" s="176"/>
    </row>
    <row r="6" spans="1:25" x14ac:dyDescent="0.25">
      <c r="A6" s="106" t="str">
        <f t="shared" si="3"/>
        <v>General_All Other_2023_5</v>
      </c>
      <c r="B6" t="s">
        <v>7</v>
      </c>
      <c r="C6" t="s">
        <v>4</v>
      </c>
      <c r="D6">
        <v>2023</v>
      </c>
      <c r="E6">
        <v>5</v>
      </c>
      <c r="F6" t="s">
        <v>16</v>
      </c>
      <c r="G6" s="3">
        <f t="shared" si="0"/>
        <v>0</v>
      </c>
      <c r="H6" s="3">
        <f>IF(F6="y",0,SUMIF('Rate Change Monthly Premium'!$A$2:$A$1181,Written_Premium!A6,'Rate Change Monthly Premium'!$U$2:$U$1181))</f>
        <v>0</v>
      </c>
      <c r="I6" s="78">
        <f t="shared" si="4"/>
        <v>0</v>
      </c>
      <c r="J6" t="str">
        <f>IF(F6="Y","",VLOOKUP(C6,'Premium Assumptions'!$F$3:$G$5,2,FALSE))</f>
        <v/>
      </c>
      <c r="K6" t="str">
        <f t="shared" si="1"/>
        <v/>
      </c>
      <c r="L6" s="3">
        <f>VLOOKUP(A6,'Projected PIF'!$A$2:$N$217,14,FALSE)</f>
        <v>1256362</v>
      </c>
      <c r="M6" t="str">
        <f t="shared" ca="1" si="2"/>
        <v/>
      </c>
      <c r="N6" t="str">
        <f t="shared" si="5"/>
        <v/>
      </c>
      <c r="O6">
        <f>IF(F6="Y",VLOOKUP(A6,'Fire UW Data'!$B$2:$I$73,7,FALSE),N6)</f>
        <v>98608122.430000007</v>
      </c>
      <c r="Q6" s="151"/>
      <c r="R6" s="158"/>
      <c r="S6" s="158"/>
      <c r="T6" s="158"/>
      <c r="U6" s="158"/>
      <c r="V6" s="158"/>
      <c r="W6" s="158"/>
      <c r="X6" s="158"/>
      <c r="Y6" s="152"/>
    </row>
    <row r="7" spans="1:25" x14ac:dyDescent="0.25">
      <c r="A7" s="106" t="str">
        <f t="shared" si="3"/>
        <v>General_All Other_2023_6</v>
      </c>
      <c r="B7" t="s">
        <v>7</v>
      </c>
      <c r="C7" t="s">
        <v>4</v>
      </c>
      <c r="D7">
        <v>2023</v>
      </c>
      <c r="E7">
        <v>6</v>
      </c>
      <c r="F7" t="s">
        <v>16</v>
      </c>
      <c r="G7" s="3">
        <f t="shared" si="0"/>
        <v>0</v>
      </c>
      <c r="H7" s="3">
        <f>IF(F7="y",0,SUMIF('Rate Change Monthly Premium'!$A$2:$A$1181,Written_Premium!A7,'Rate Change Monthly Premium'!$U$2:$U$1181))</f>
        <v>0</v>
      </c>
      <c r="I7" s="78">
        <f t="shared" si="4"/>
        <v>0</v>
      </c>
      <c r="J7" t="str">
        <f>IF(F7="Y","",VLOOKUP(C7,'Premium Assumptions'!$F$3:$G$5,2,FALSE))</f>
        <v/>
      </c>
      <c r="K7" t="str">
        <f t="shared" si="1"/>
        <v/>
      </c>
      <c r="L7" s="3">
        <f>VLOOKUP(A7,'Projected PIF'!$A$2:$N$217,14,FALSE)</f>
        <v>1257629</v>
      </c>
      <c r="M7" t="str">
        <f t="shared" ca="1" si="2"/>
        <v/>
      </c>
      <c r="N7" t="str">
        <f t="shared" si="5"/>
        <v/>
      </c>
      <c r="O7">
        <f>IF(F7="Y",VLOOKUP(A7,'Fire UW Data'!$B$2:$I$73,7,FALSE),N7)</f>
        <v>106236911.09999999</v>
      </c>
      <c r="Q7" s="151"/>
      <c r="R7" s="175" t="s">
        <v>170</v>
      </c>
      <c r="S7" s="175"/>
      <c r="T7" s="175"/>
      <c r="U7" s="175"/>
      <c r="V7" s="175"/>
      <c r="W7" s="175"/>
      <c r="X7" s="175"/>
      <c r="Y7" s="176"/>
    </row>
    <row r="8" spans="1:25" x14ac:dyDescent="0.25">
      <c r="A8" s="106" t="str">
        <f t="shared" si="3"/>
        <v>General_All Other_2023_7</v>
      </c>
      <c r="B8" t="s">
        <v>7</v>
      </c>
      <c r="C8" t="s">
        <v>4</v>
      </c>
      <c r="D8">
        <v>2023</v>
      </c>
      <c r="E8">
        <v>7</v>
      </c>
      <c r="F8" t="s">
        <v>16</v>
      </c>
      <c r="G8" s="3">
        <f t="shared" si="0"/>
        <v>0</v>
      </c>
      <c r="H8" s="3">
        <f>IF(F8="y",0,SUMIF('Rate Change Monthly Premium'!$A$2:$A$1181,Written_Premium!A8,'Rate Change Monthly Premium'!$U$2:$U$1181))</f>
        <v>0</v>
      </c>
      <c r="I8" s="78">
        <f t="shared" si="4"/>
        <v>0</v>
      </c>
      <c r="J8" t="str">
        <f>IF(F8="Y","",VLOOKUP(C8,'Premium Assumptions'!$F$3:$G$5,2,FALSE))</f>
        <v/>
      </c>
      <c r="K8" t="str">
        <f t="shared" si="1"/>
        <v/>
      </c>
      <c r="L8" s="3">
        <f>VLOOKUP(A8,'Projected PIF'!$A$2:$N$217,14,FALSE)</f>
        <v>1253135</v>
      </c>
      <c r="M8" t="str">
        <f t="shared" ca="1" si="2"/>
        <v/>
      </c>
      <c r="N8" t="str">
        <f t="shared" si="5"/>
        <v/>
      </c>
      <c r="O8">
        <f>IF(F8="Y",VLOOKUP(A8,'Fire UW Data'!$B$2:$I$73,7,FALSE),N8)</f>
        <v>93106633.760000005</v>
      </c>
      <c r="Q8" s="151"/>
      <c r="R8" s="158"/>
      <c r="S8" s="158"/>
      <c r="T8" s="158"/>
      <c r="U8" s="158"/>
      <c r="V8" s="158"/>
      <c r="W8" s="158"/>
      <c r="X8" s="158"/>
      <c r="Y8" s="152"/>
    </row>
    <row r="9" spans="1:25" x14ac:dyDescent="0.25">
      <c r="A9" s="106" t="str">
        <f t="shared" si="3"/>
        <v>General_All Other_2023_8</v>
      </c>
      <c r="B9" t="s">
        <v>7</v>
      </c>
      <c r="C9" t="s">
        <v>4</v>
      </c>
      <c r="D9">
        <v>2023</v>
      </c>
      <c r="E9">
        <v>8</v>
      </c>
      <c r="F9" t="s">
        <v>16</v>
      </c>
      <c r="G9" s="3">
        <f t="shared" si="0"/>
        <v>0</v>
      </c>
      <c r="H9" s="3">
        <f>IF(F9="y",0,SUMIF('Rate Change Monthly Premium'!$A$2:$A$1181,Written_Premium!A9,'Rate Change Monthly Premium'!$U$2:$U$1181))</f>
        <v>0</v>
      </c>
      <c r="I9" s="78">
        <f t="shared" si="4"/>
        <v>0</v>
      </c>
      <c r="J9" t="str">
        <f>IF(F9="Y","",VLOOKUP(C9,'Premium Assumptions'!$F$3:$G$5,2,FALSE))</f>
        <v/>
      </c>
      <c r="K9" t="str">
        <f t="shared" si="1"/>
        <v/>
      </c>
      <c r="L9" s="3">
        <f>VLOOKUP(A9,'Projected PIF'!$A$2:$N$217,14,FALSE)</f>
        <v>1246423</v>
      </c>
      <c r="M9" t="str">
        <f t="shared" ca="1" si="2"/>
        <v/>
      </c>
      <c r="N9" t="str">
        <f t="shared" si="5"/>
        <v/>
      </c>
      <c r="O9">
        <f>IF(F9="Y",VLOOKUP(A9,'Fire UW Data'!$B$2:$I$73,7,FALSE),N9)</f>
        <v>95017104.530000001</v>
      </c>
      <c r="Q9" s="151"/>
      <c r="R9" s="175" t="s">
        <v>171</v>
      </c>
      <c r="S9" s="175"/>
      <c r="T9" s="175"/>
      <c r="U9" s="175"/>
      <c r="V9" s="175"/>
      <c r="W9" s="175"/>
      <c r="X9" s="175"/>
      <c r="Y9" s="176"/>
    </row>
    <row r="10" spans="1:25" x14ac:dyDescent="0.25">
      <c r="A10" s="106" t="str">
        <f t="shared" si="3"/>
        <v>General_All Other_2023_9</v>
      </c>
      <c r="B10" t="s">
        <v>7</v>
      </c>
      <c r="C10" t="s">
        <v>4</v>
      </c>
      <c r="D10">
        <v>2023</v>
      </c>
      <c r="E10">
        <v>9</v>
      </c>
      <c r="F10" t="s">
        <v>16</v>
      </c>
      <c r="G10" s="3">
        <f t="shared" si="0"/>
        <v>0</v>
      </c>
      <c r="H10" s="3">
        <f>IF(F10="y",0,SUMIF('Rate Change Monthly Premium'!$A$2:$A$1181,Written_Premium!A10,'Rate Change Monthly Premium'!$U$2:$U$1181))</f>
        <v>0</v>
      </c>
      <c r="I10" s="78">
        <f t="shared" si="4"/>
        <v>0</v>
      </c>
      <c r="J10" t="str">
        <f>IF(F10="Y","",VLOOKUP(C10,'Premium Assumptions'!$F$3:$G$5,2,FALSE))</f>
        <v/>
      </c>
      <c r="K10" t="str">
        <f t="shared" si="1"/>
        <v/>
      </c>
      <c r="L10" s="3">
        <f>VLOOKUP(A10,'Projected PIF'!$A$2:$N$217,14,FALSE)</f>
        <v>1240871</v>
      </c>
      <c r="M10" t="str">
        <f t="shared" ca="1" si="2"/>
        <v/>
      </c>
      <c r="N10" t="str">
        <f t="shared" si="5"/>
        <v/>
      </c>
      <c r="O10">
        <f>IF(F10="Y",VLOOKUP(A10,'Fire UW Data'!$B$2:$I$73,7,FALSE),N10)</f>
        <v>91283480.390000001</v>
      </c>
      <c r="Q10" s="151"/>
      <c r="R10" s="158"/>
      <c r="S10" s="158"/>
      <c r="T10" s="158"/>
      <c r="U10" s="158"/>
      <c r="V10" s="158"/>
      <c r="W10" s="158"/>
      <c r="X10" s="158"/>
      <c r="Y10" s="152"/>
    </row>
    <row r="11" spans="1:25" x14ac:dyDescent="0.25">
      <c r="A11" s="106" t="str">
        <f t="shared" si="3"/>
        <v>General_All Other_2023_10</v>
      </c>
      <c r="B11" t="s">
        <v>7</v>
      </c>
      <c r="C11" t="s">
        <v>4</v>
      </c>
      <c r="D11">
        <v>2023</v>
      </c>
      <c r="E11">
        <v>10</v>
      </c>
      <c r="F11" t="s">
        <v>16</v>
      </c>
      <c r="G11" s="3">
        <f t="shared" si="0"/>
        <v>0</v>
      </c>
      <c r="H11" s="3">
        <f>IF(F11="y",0,SUMIF('Rate Change Monthly Premium'!$A$2:$A$1181,Written_Premium!A11,'Rate Change Monthly Premium'!$U$2:$U$1181))</f>
        <v>0</v>
      </c>
      <c r="I11" s="78">
        <f t="shared" si="4"/>
        <v>0</v>
      </c>
      <c r="J11" t="str">
        <f>IF(F11="Y","",VLOOKUP(C11,'Premium Assumptions'!$F$3:$G$5,2,FALSE))</f>
        <v/>
      </c>
      <c r="K11" t="str">
        <f t="shared" si="1"/>
        <v/>
      </c>
      <c r="L11" s="3">
        <f>VLOOKUP(A11,'Projected PIF'!$A$2:$N$217,14,FALSE)</f>
        <v>1234960</v>
      </c>
      <c r="M11" t="str">
        <f t="shared" ca="1" si="2"/>
        <v/>
      </c>
      <c r="N11" t="str">
        <f t="shared" si="5"/>
        <v/>
      </c>
      <c r="O11">
        <f>IF(F11="Y",VLOOKUP(A11,'Fire UW Data'!$B$2:$I$73,7,FALSE),N11)</f>
        <v>90866772.629999995</v>
      </c>
      <c r="Q11" s="153"/>
      <c r="R11" s="177" t="s">
        <v>172</v>
      </c>
      <c r="S11" s="177"/>
      <c r="T11" s="177"/>
      <c r="U11" s="177"/>
      <c r="V11" s="177"/>
      <c r="W11" s="177"/>
      <c r="X11" s="177"/>
      <c r="Y11" s="178"/>
    </row>
    <row r="12" spans="1:25" x14ac:dyDescent="0.25">
      <c r="A12" s="106" t="str">
        <f t="shared" si="3"/>
        <v>General_All Other_2023_11</v>
      </c>
      <c r="B12" t="s">
        <v>7</v>
      </c>
      <c r="C12" t="s">
        <v>4</v>
      </c>
      <c r="D12">
        <v>2023</v>
      </c>
      <c r="E12">
        <v>11</v>
      </c>
      <c r="F12" t="s">
        <v>16</v>
      </c>
      <c r="G12" s="3">
        <f t="shared" si="0"/>
        <v>0</v>
      </c>
      <c r="H12" s="3">
        <f>IF(F12="y",0,SUMIF('Rate Change Monthly Premium'!$A$2:$A$1181,Written_Premium!A12,'Rate Change Monthly Premium'!$U$2:$U$1181))</f>
        <v>0</v>
      </c>
      <c r="I12" s="78">
        <f t="shared" si="4"/>
        <v>0</v>
      </c>
      <c r="J12" t="str">
        <f>IF(F12="Y","",VLOOKUP(C12,'Premium Assumptions'!$F$3:$G$5,2,FALSE))</f>
        <v/>
      </c>
      <c r="K12" t="str">
        <f t="shared" si="1"/>
        <v/>
      </c>
      <c r="L12" s="3">
        <f>VLOOKUP(A12,'Projected PIF'!$A$2:$N$217,14,FALSE)</f>
        <v>1229566</v>
      </c>
      <c r="M12" t="str">
        <f t="shared" ca="1" si="2"/>
        <v/>
      </c>
      <c r="N12" t="str">
        <f t="shared" si="5"/>
        <v/>
      </c>
      <c r="O12">
        <f>IF(F12="Y",VLOOKUP(A12,'Fire UW Data'!$B$2:$I$73,7,FALSE),N12)</f>
        <v>83374442.010000005</v>
      </c>
    </row>
    <row r="13" spans="1:25" x14ac:dyDescent="0.25">
      <c r="A13" s="106" t="str">
        <f t="shared" si="3"/>
        <v>General_All Other_2023_12</v>
      </c>
      <c r="B13" t="s">
        <v>7</v>
      </c>
      <c r="C13" t="s">
        <v>4</v>
      </c>
      <c r="D13">
        <v>2023</v>
      </c>
      <c r="E13">
        <v>12</v>
      </c>
      <c r="F13" t="s">
        <v>16</v>
      </c>
      <c r="G13" s="3">
        <f t="shared" si="0"/>
        <v>0</v>
      </c>
      <c r="H13" s="3">
        <f>IF(F13="y",0,SUMIF('Rate Change Monthly Premium'!$A$2:$A$1181,Written_Premium!A13,'Rate Change Monthly Premium'!$U$2:$U$1181))</f>
        <v>0</v>
      </c>
      <c r="I13" s="78">
        <f t="shared" si="4"/>
        <v>0</v>
      </c>
      <c r="J13" t="str">
        <f>IF(F13="Y","",VLOOKUP(C13,'Premium Assumptions'!$F$3:$G$5,2,FALSE))</f>
        <v/>
      </c>
      <c r="K13" t="str">
        <f t="shared" si="1"/>
        <v/>
      </c>
      <c r="L13" s="3">
        <f>VLOOKUP(A13,'Projected PIF'!$A$2:$N$217,14,FALSE)</f>
        <v>1225006</v>
      </c>
      <c r="M13" t="str">
        <f t="shared" ca="1" si="2"/>
        <v/>
      </c>
      <c r="N13" t="str">
        <f t="shared" si="5"/>
        <v/>
      </c>
      <c r="O13">
        <f>IF(F13="Y",VLOOKUP(A13,'Fire UW Data'!$B$2:$I$73,7,FALSE),N13)</f>
        <v>87334014.969999999</v>
      </c>
    </row>
    <row r="14" spans="1:25" x14ac:dyDescent="0.25">
      <c r="A14" s="106" t="str">
        <f t="shared" si="3"/>
        <v>General_All Other_2024_1</v>
      </c>
      <c r="B14" t="s">
        <v>7</v>
      </c>
      <c r="C14" t="s">
        <v>4</v>
      </c>
      <c r="D14">
        <v>2024</v>
      </c>
      <c r="E14">
        <v>1</v>
      </c>
      <c r="F14" t="s">
        <v>17</v>
      </c>
      <c r="G14" s="3">
        <f t="shared" si="0"/>
        <v>93467534.900000006</v>
      </c>
      <c r="H14" s="3">
        <f ca="1">IF(F14="y",0,SUMIF('Rate Change Monthly Premium'!$A$2:$A$1181,Written_Premium!A14,'Rate Change Monthly Premium'!$U$2:$U$1181))</f>
        <v>0</v>
      </c>
      <c r="I14" s="78">
        <f ca="1">G14+H14</f>
        <v>93467534.900000006</v>
      </c>
      <c r="J14">
        <f>IF(F14="Y","",VLOOKUP(C14,'Premium Assumptions'!$F$3:$G$5,2,FALSE))</f>
        <v>3.5000000000000003E-2</v>
      </c>
      <c r="K14" s="3">
        <f ca="1">IF(F14="Y","",I14*(1+J14))</f>
        <v>96738898.6215</v>
      </c>
      <c r="L14" s="3">
        <f>VLOOKUP(A14,'Projected PIF'!$A$2:$N$217,14,FALSE)</f>
        <v>1218835.9129201432</v>
      </c>
      <c r="M14">
        <f ca="1">IF(F14="Y","",L14/OFFSET(L14,-12,0))</f>
        <v>0.97877869309441967</v>
      </c>
      <c r="N14" s="3">
        <f ca="1">IF(F14="Y","",M14*K14)</f>
        <v>94685972.76414533</v>
      </c>
      <c r="O14">
        <f ca="1">IF(F14="Y",VLOOKUP(A14,'Fire UW Data'!$B$2:$I$73,7,FALSE),N14)</f>
        <v>94685972.76414533</v>
      </c>
    </row>
    <row r="15" spans="1:25" x14ac:dyDescent="0.25">
      <c r="A15" s="106" t="str">
        <f t="shared" si="3"/>
        <v>General_All Other_2024_2</v>
      </c>
      <c r="B15" t="s">
        <v>7</v>
      </c>
      <c r="C15" t="s">
        <v>4</v>
      </c>
      <c r="D15">
        <v>2024</v>
      </c>
      <c r="E15">
        <v>2</v>
      </c>
      <c r="F15" t="s">
        <v>17</v>
      </c>
      <c r="G15" s="3">
        <f t="shared" si="0"/>
        <v>89537808.140000001</v>
      </c>
      <c r="H15" s="3">
        <f ca="1">IF(F15="y",0,SUMIF('Rate Change Monthly Premium'!$A$2:$A$1181,Written_Premium!A15,'Rate Change Monthly Premium'!$U$2:$U$1181))</f>
        <v>4956799.75</v>
      </c>
      <c r="I15" s="78">
        <f t="shared" ca="1" si="4"/>
        <v>94494607.890000001</v>
      </c>
      <c r="J15">
        <f>IF(F15="Y","",VLOOKUP(C15,'Premium Assumptions'!$F$3:$G$5,2,FALSE))</f>
        <v>3.5000000000000003E-2</v>
      </c>
      <c r="K15" s="3">
        <f ca="1">IF(F15="Y","",I15*(1+J15))</f>
        <v>97801919.166149989</v>
      </c>
      <c r="L15" s="3">
        <f>VLOOKUP(A15,'Projected PIF'!$A$2:$N$217,14,FALSE)</f>
        <v>1212665.8258402867</v>
      </c>
      <c r="M15">
        <f ca="1">IF(F15="Y","",L15/OFFSET(L15,-12,0))</f>
        <v>0.9704035973566113</v>
      </c>
      <c r="N15" s="3">
        <f ca="1">IF(F15="Y","",M15*K15)</f>
        <v>94907334.187212452</v>
      </c>
      <c r="O15">
        <f ca="1">IF(F15="Y",VLOOKUP(A15,'Fire UW Data'!$B$2:$I$73,7,FALSE),N15)</f>
        <v>94907334.187212452</v>
      </c>
    </row>
    <row r="16" spans="1:25" x14ac:dyDescent="0.25">
      <c r="A16" s="106" t="str">
        <f t="shared" si="3"/>
        <v>General_All Other_2024_3</v>
      </c>
      <c r="B16" t="s">
        <v>7</v>
      </c>
      <c r="C16" t="s">
        <v>4</v>
      </c>
      <c r="D16">
        <v>2024</v>
      </c>
      <c r="E16">
        <v>3</v>
      </c>
      <c r="F16" t="s">
        <v>17</v>
      </c>
      <c r="G16" s="3">
        <f t="shared" si="0"/>
        <v>101792214.22</v>
      </c>
      <c r="H16" s="3">
        <f ca="1">IF(F16="y",0,SUMIF('Rate Change Monthly Premium'!$A$2:$A$1181,Written_Premium!A16,'Rate Change Monthly Premium'!$U$2:$U$1181))</f>
        <v>7806440.916666666</v>
      </c>
      <c r="I16" s="78">
        <f t="shared" ca="1" si="4"/>
        <v>109598655.13666667</v>
      </c>
      <c r="J16">
        <f>IF(F16="Y","",VLOOKUP(C16,'Premium Assumptions'!$F$3:$G$5,2,FALSE))</f>
        <v>3.5000000000000003E-2</v>
      </c>
      <c r="K16" s="3">
        <f t="shared" ca="1" si="1"/>
        <v>113434608.06645</v>
      </c>
      <c r="L16" s="3">
        <f>VLOOKUP(A16,'Projected PIF'!$A$2:$N$217,14,FALSE)</f>
        <v>1206495.7387604299</v>
      </c>
      <c r="M16">
        <f t="shared" ca="1" si="2"/>
        <v>0.96372248110125147</v>
      </c>
      <c r="N16" s="3">
        <f t="shared" ca="1" si="5"/>
        <v>109319481.92854723</v>
      </c>
      <c r="O16">
        <f ca="1">IF(F16="Y",VLOOKUP(A16,'Fire UW Data'!$B$2:$I$73,7,FALSE),N16)</f>
        <v>109319481.92854723</v>
      </c>
    </row>
    <row r="17" spans="1:15" x14ac:dyDescent="0.25">
      <c r="A17" s="106" t="str">
        <f t="shared" si="3"/>
        <v>General_All Other_2024_4</v>
      </c>
      <c r="B17" t="s">
        <v>7</v>
      </c>
      <c r="C17" t="s">
        <v>4</v>
      </c>
      <c r="D17">
        <v>2024</v>
      </c>
      <c r="E17">
        <v>4</v>
      </c>
      <c r="F17" t="s">
        <v>17</v>
      </c>
      <c r="G17" s="3">
        <f t="shared" si="0"/>
        <v>94106915.730000004</v>
      </c>
      <c r="H17" s="3">
        <f ca="1">IF(F17="y",0,SUMIF('Rate Change Monthly Premium'!$A$2:$A$1181,Written_Premium!A17,'Rate Change Monthly Premium'!$U$2:$U$1181))</f>
        <v>10656082.083333332</v>
      </c>
      <c r="I17" s="78">
        <f t="shared" ca="1" si="4"/>
        <v>104762997.81333333</v>
      </c>
      <c r="J17">
        <f>IF(F17="Y","",VLOOKUP(C17,'Premium Assumptions'!$F$3:$G$5,2,FALSE))</f>
        <v>3.5000000000000003E-2</v>
      </c>
      <c r="K17" s="3">
        <f t="shared" ca="1" si="1"/>
        <v>108429702.73679999</v>
      </c>
      <c r="L17" s="3">
        <f>VLOOKUP(A17,'Projected PIF'!$A$2:$N$217,14,FALSE)</f>
        <v>1200325.6516805734</v>
      </c>
      <c r="M17">
        <f t="shared" ca="1" si="2"/>
        <v>0.95741584737872698</v>
      </c>
      <c r="N17" s="3">
        <f t="shared" ca="1" si="5"/>
        <v>103812315.72677682</v>
      </c>
      <c r="O17">
        <f ca="1">IF(F17="Y",VLOOKUP(A17,'Fire UW Data'!$B$2:$I$73,7,FALSE),N17)</f>
        <v>103812315.72677682</v>
      </c>
    </row>
    <row r="18" spans="1:15" x14ac:dyDescent="0.25">
      <c r="A18" s="106" t="str">
        <f t="shared" si="3"/>
        <v>General_All Other_2024_5</v>
      </c>
      <c r="B18" t="s">
        <v>7</v>
      </c>
      <c r="C18" t="s">
        <v>4</v>
      </c>
      <c r="D18">
        <v>2024</v>
      </c>
      <c r="E18">
        <v>5</v>
      </c>
      <c r="F18" t="s">
        <v>17</v>
      </c>
      <c r="G18" s="3">
        <f t="shared" si="0"/>
        <v>98608122.430000007</v>
      </c>
      <c r="H18" s="3">
        <f ca="1">IF(F18="y",0,SUMIF('Rate Change Monthly Premium'!$A$2:$A$1181,Written_Premium!A18,'Rate Change Monthly Premium'!$U$2:$U$1181))</f>
        <v>10656082.083333332</v>
      </c>
      <c r="I18" s="78">
        <f t="shared" ca="1" si="4"/>
        <v>109264204.51333334</v>
      </c>
      <c r="J18">
        <f>IF(F18="Y","",VLOOKUP(C18,'Premium Assumptions'!$F$3:$G$5,2,FALSE))</f>
        <v>3.5000000000000003E-2</v>
      </c>
      <c r="K18" s="3">
        <f t="shared" ca="1" si="1"/>
        <v>113088451.67129999</v>
      </c>
      <c r="L18" s="3">
        <f>VLOOKUP(A18,'Projected PIF'!$A$2:$N$217,14,FALSE)</f>
        <v>1194155.5646007166</v>
      </c>
      <c r="M18">
        <f t="shared" ca="1" si="2"/>
        <v>0.95048685378952613</v>
      </c>
      <c r="N18" s="3">
        <f t="shared" ca="1" si="5"/>
        <v>107489086.62898281</v>
      </c>
      <c r="O18">
        <f ca="1">IF(F18="Y",VLOOKUP(A18,'Fire UW Data'!$B$2:$I$73,7,FALSE),N18)</f>
        <v>107489086.62898281</v>
      </c>
    </row>
    <row r="19" spans="1:15" x14ac:dyDescent="0.25">
      <c r="A19" s="106" t="str">
        <f t="shared" si="3"/>
        <v>General_All Other_2024_6</v>
      </c>
      <c r="B19" t="s">
        <v>7</v>
      </c>
      <c r="C19" t="s">
        <v>4</v>
      </c>
      <c r="D19">
        <v>2024</v>
      </c>
      <c r="E19">
        <v>6</v>
      </c>
      <c r="F19" t="s">
        <v>17</v>
      </c>
      <c r="G19" s="3">
        <f t="shared" si="0"/>
        <v>106236911.09999999</v>
      </c>
      <c r="H19" s="3">
        <f ca="1">IF(F19="y",0,SUMIF('Rate Change Monthly Premium'!$A$2:$A$1181,Written_Premium!A19,'Rate Change Monthly Premium'!$U$2:$U$1181))</f>
        <v>12081783.749999998</v>
      </c>
      <c r="I19" s="78">
        <f t="shared" ca="1" si="4"/>
        <v>118318694.84999999</v>
      </c>
      <c r="J19">
        <f>IF(F19="Y","",VLOOKUP(C19,'Premium Assumptions'!$F$3:$G$5,2,FALSE))</f>
        <v>3.5000000000000003E-2</v>
      </c>
      <c r="K19" s="3">
        <f t="shared" ca="1" si="1"/>
        <v>122459849.16974999</v>
      </c>
      <c r="L19" s="3">
        <f>VLOOKUP(A19,'Projected PIF'!$A$2:$N$217,14,FALSE)</f>
        <v>1187985.47752086</v>
      </c>
      <c r="M19">
        <f t="shared" ca="1" si="2"/>
        <v>0.94462315795903251</v>
      </c>
      <c r="N19" s="3">
        <f t="shared" ca="1" si="5"/>
        <v>115678409.44591604</v>
      </c>
      <c r="O19">
        <f ca="1">IF(F19="Y",VLOOKUP(A19,'Fire UW Data'!$B$2:$I$73,7,FALSE),N19)</f>
        <v>115678409.44591604</v>
      </c>
    </row>
    <row r="20" spans="1:15" x14ac:dyDescent="0.25">
      <c r="A20" s="106" t="str">
        <f t="shared" si="3"/>
        <v>General_All Other_2024_7</v>
      </c>
      <c r="B20" t="s">
        <v>7</v>
      </c>
      <c r="C20" t="s">
        <v>4</v>
      </c>
      <c r="D20">
        <v>2024</v>
      </c>
      <c r="E20">
        <v>7</v>
      </c>
      <c r="F20" t="s">
        <v>17</v>
      </c>
      <c r="G20" s="3">
        <f t="shared" si="0"/>
        <v>93106633.760000005</v>
      </c>
      <c r="H20" s="3">
        <f ca="1">IF(F20="y",0,SUMIF('Rate Change Monthly Premium'!$A$2:$A$1181,Written_Premium!A20,'Rate Change Monthly Premium'!$U$2:$U$1181))</f>
        <v>2462949.0133333318</v>
      </c>
      <c r="I20" s="78">
        <f t="shared" ca="1" si="4"/>
        <v>95569582.773333341</v>
      </c>
      <c r="J20">
        <f>IF(F20="Y","",VLOOKUP(C20,'Premium Assumptions'!$F$3:$G$5,2,FALSE))</f>
        <v>3.5000000000000003E-2</v>
      </c>
      <c r="K20" s="3">
        <f t="shared" ca="1" si="1"/>
        <v>98914518.170399994</v>
      </c>
      <c r="L20" s="3">
        <f>VLOOKUP(A20,'Projected PIF'!$A$2:$N$217,14,FALSE)</f>
        <v>1178295.3904410033</v>
      </c>
      <c r="M20">
        <f t="shared" ca="1" si="2"/>
        <v>0.94027809489081648</v>
      </c>
      <c r="N20" s="3">
        <f t="shared" ca="1" si="5"/>
        <v>93007154.702306762</v>
      </c>
      <c r="O20">
        <f ca="1">IF(F20="Y",VLOOKUP(A20,'Fire UW Data'!$B$2:$I$73,7,FALSE),N20)</f>
        <v>93007154.702306762</v>
      </c>
    </row>
    <row r="21" spans="1:15" x14ac:dyDescent="0.25">
      <c r="A21" s="106" t="str">
        <f t="shared" si="3"/>
        <v>General_All Other_2024_8</v>
      </c>
      <c r="B21" t="s">
        <v>7</v>
      </c>
      <c r="C21" t="s">
        <v>4</v>
      </c>
      <c r="D21">
        <v>2024</v>
      </c>
      <c r="E21">
        <v>8</v>
      </c>
      <c r="F21" t="s">
        <v>17</v>
      </c>
      <c r="G21" s="3">
        <f t="shared" si="0"/>
        <v>95017104.530000001</v>
      </c>
      <c r="H21" s="3">
        <f ca="1">IF(F21="y",0,SUMIF('Rate Change Monthly Premium'!$A$2:$A$1181,Written_Premium!A21,'Rate Change Monthly Premium'!$U$2:$U$1181))</f>
        <v>2535605.3940166649</v>
      </c>
      <c r="I21" s="78">
        <f t="shared" ca="1" si="4"/>
        <v>97552709.924016669</v>
      </c>
      <c r="J21">
        <f>IF(F21="Y","",VLOOKUP(C21,'Premium Assumptions'!$F$3:$G$5,2,FALSE))</f>
        <v>3.5000000000000003E-2</v>
      </c>
      <c r="K21" s="3">
        <f t="shared" ca="1" si="1"/>
        <v>100967054.77135724</v>
      </c>
      <c r="L21" s="3">
        <f>VLOOKUP(A21,'Projected PIF'!$A$2:$N$217,14,FALSE)</f>
        <v>1168605.3033611467</v>
      </c>
      <c r="M21">
        <f t="shared" ca="1" si="2"/>
        <v>0.93756718494535696</v>
      </c>
      <c r="N21" s="3">
        <f t="shared" ca="1" si="5"/>
        <v>94663397.31420508</v>
      </c>
      <c r="O21">
        <f ca="1">IF(F21="Y",VLOOKUP(A21,'Fire UW Data'!$B$2:$I$73,7,FALSE),N21)</f>
        <v>94663397.31420508</v>
      </c>
    </row>
    <row r="22" spans="1:15" x14ac:dyDescent="0.25">
      <c r="A22" s="106" t="str">
        <f t="shared" si="3"/>
        <v>General_All Other_2024_9</v>
      </c>
      <c r="B22" t="s">
        <v>7</v>
      </c>
      <c r="C22" t="s">
        <v>4</v>
      </c>
      <c r="D22">
        <v>2024</v>
      </c>
      <c r="E22">
        <v>9</v>
      </c>
      <c r="F22" t="s">
        <v>17</v>
      </c>
      <c r="G22" s="3">
        <f t="shared" si="0"/>
        <v>91283480.390000001</v>
      </c>
      <c r="H22" s="3">
        <f ca="1">IF(F22="y",0,SUMIF('Rate Change Monthly Premium'!$A$2:$A$1181,Written_Premium!A22,'Rate Change Monthly Premium'!$U$2:$U$1181))</f>
        <v>11309937.477349998</v>
      </c>
      <c r="I22" s="78">
        <f t="shared" ca="1" si="4"/>
        <v>102593417.86735</v>
      </c>
      <c r="J22">
        <f>IF(F22="Y","",VLOOKUP(C22,'Premium Assumptions'!$F$3:$G$5,2,FALSE))</f>
        <v>3.5000000000000003E-2</v>
      </c>
      <c r="K22" s="3">
        <f t="shared" ca="1" si="1"/>
        <v>106184187.49270724</v>
      </c>
      <c r="L22" s="3">
        <f>VLOOKUP(A22,'Projected PIF'!$A$2:$N$217,14,FALSE)</f>
        <v>1158915.2162812899</v>
      </c>
      <c r="M22">
        <f t="shared" ca="1" si="2"/>
        <v>0.93395301871128422</v>
      </c>
      <c r="N22" s="3">
        <f t="shared" ca="1" si="5"/>
        <v>99171042.448218912</v>
      </c>
      <c r="O22">
        <f ca="1">IF(F22="Y",VLOOKUP(A22,'Fire UW Data'!$B$2:$I$73,7,FALSE),N22)</f>
        <v>99171042.448218912</v>
      </c>
    </row>
    <row r="23" spans="1:15" x14ac:dyDescent="0.25">
      <c r="A23" s="106" t="str">
        <f t="shared" si="3"/>
        <v>General_All Other_2024_10</v>
      </c>
      <c r="B23" t="s">
        <v>7</v>
      </c>
      <c r="C23" t="s">
        <v>4</v>
      </c>
      <c r="D23">
        <v>2024</v>
      </c>
      <c r="E23">
        <v>10</v>
      </c>
      <c r="F23" t="s">
        <v>17</v>
      </c>
      <c r="G23" s="3">
        <f t="shared" si="0"/>
        <v>90866772.629999995</v>
      </c>
      <c r="H23" s="3">
        <f ca="1">IF(F23="y",0,SUMIF('Rate Change Monthly Premium'!$A$2:$A$1181,Written_Premium!A23,'Rate Change Monthly Premium'!$U$2:$U$1181))</f>
        <v>11348788.644016664</v>
      </c>
      <c r="I23" s="78">
        <f t="shared" ca="1" si="4"/>
        <v>102215561.27401666</v>
      </c>
      <c r="J23">
        <f>IF(F23="Y","",VLOOKUP(C23,'Premium Assumptions'!$F$3:$G$5,2,FALSE))</f>
        <v>3.5000000000000003E-2</v>
      </c>
      <c r="K23" s="3">
        <f t="shared" ca="1" si="1"/>
        <v>105793105.91860723</v>
      </c>
      <c r="L23" s="3">
        <f>VLOOKUP(A23,'Projected PIF'!$A$2:$N$217,14,FALSE)</f>
        <v>1149225.1292014332</v>
      </c>
      <c r="M23">
        <f t="shared" ca="1" si="2"/>
        <v>0.93057680346038185</v>
      </c>
      <c r="N23" s="3">
        <f t="shared" ca="1" si="5"/>
        <v>98448610.333883122</v>
      </c>
      <c r="O23">
        <f ca="1">IF(F23="Y",VLOOKUP(A23,'Fire UW Data'!$B$2:$I$73,7,FALSE),N23)</f>
        <v>98448610.333883122</v>
      </c>
    </row>
    <row r="24" spans="1:15" x14ac:dyDescent="0.25">
      <c r="A24" s="106" t="str">
        <f t="shared" si="3"/>
        <v>General_All Other_2024_11</v>
      </c>
      <c r="B24" t="s">
        <v>7</v>
      </c>
      <c r="C24" t="s">
        <v>4</v>
      </c>
      <c r="D24">
        <v>2024</v>
      </c>
      <c r="E24">
        <v>11</v>
      </c>
      <c r="F24" t="s">
        <v>17</v>
      </c>
      <c r="G24" s="3">
        <f t="shared" si="0"/>
        <v>83374442.010000005</v>
      </c>
      <c r="H24" s="3">
        <f ca="1">IF(F24="y",0,SUMIF('Rate Change Monthly Premium'!$A$2:$A$1181,Written_Premium!A24,'Rate Change Monthly Premium'!$U$2:$U$1181))</f>
        <v>11387639.810683332</v>
      </c>
      <c r="I24" s="78">
        <f t="shared" ca="1" si="4"/>
        <v>94762081.82068333</v>
      </c>
      <c r="J24">
        <f>IF(F24="Y","",VLOOKUP(C24,'Premium Assumptions'!$F$3:$G$5,2,FALSE))</f>
        <v>3.5000000000000003E-2</v>
      </c>
      <c r="K24" s="3">
        <f t="shared" ca="1" si="1"/>
        <v>98078754.684407234</v>
      </c>
      <c r="L24" s="3">
        <f>VLOOKUP(A24,'Projected PIF'!$A$2:$N$217,14,FALSE)</f>
        <v>1139535.0421215764</v>
      </c>
      <c r="M24">
        <f t="shared" ca="1" si="2"/>
        <v>0.92677826332346236</v>
      </c>
      <c r="N24" s="3">
        <f t="shared" ca="1" si="5"/>
        <v>90897257.935342833</v>
      </c>
      <c r="O24">
        <f ca="1">IF(F24="Y",VLOOKUP(A24,'Fire UW Data'!$B$2:$I$73,7,FALSE),N24)</f>
        <v>90897257.935342833</v>
      </c>
    </row>
    <row r="25" spans="1:15" x14ac:dyDescent="0.25">
      <c r="A25" s="106" t="str">
        <f t="shared" si="3"/>
        <v>General_All Other_2024_12</v>
      </c>
      <c r="B25" t="s">
        <v>7</v>
      </c>
      <c r="C25" t="s">
        <v>4</v>
      </c>
      <c r="D25">
        <v>2024</v>
      </c>
      <c r="E25">
        <v>12</v>
      </c>
      <c r="F25" t="s">
        <v>17</v>
      </c>
      <c r="G25" s="3">
        <f t="shared" si="0"/>
        <v>87334014.969999999</v>
      </c>
      <c r="H25" s="3">
        <f ca="1">IF(F25="y",0,SUMIF('Rate Change Monthly Premium'!$A$2:$A$1181,Written_Premium!A25,'Rate Change Monthly Premium'!$U$2:$U$1181))</f>
        <v>11387639.810683332</v>
      </c>
      <c r="I25" s="78">
        <f t="shared" ca="1" si="4"/>
        <v>98721654.780683339</v>
      </c>
      <c r="J25">
        <f>IF(F25="Y","",VLOOKUP(C25,'Premium Assumptions'!$F$3:$G$5,2,FALSE))</f>
        <v>3.5000000000000003E-2</v>
      </c>
      <c r="K25" s="3">
        <f t="shared" ca="1" si="1"/>
        <v>102176912.69800724</v>
      </c>
      <c r="L25" s="3">
        <f>VLOOKUP(A25,'Projected PIF'!$A$2:$N$217,14,FALSE)</f>
        <v>1129844.9550417198</v>
      </c>
      <c r="M25">
        <f t="shared" ca="1" si="2"/>
        <v>0.92231789480355186</v>
      </c>
      <c r="N25" s="3">
        <f t="shared" ca="1" si="5"/>
        <v>94239595.017152339</v>
      </c>
      <c r="O25">
        <f ca="1">IF(F25="Y",VLOOKUP(A25,'Fire UW Data'!$B$2:$I$73,7,FALSE),N25)</f>
        <v>94239595.017152339</v>
      </c>
    </row>
    <row r="26" spans="1:15" x14ac:dyDescent="0.25">
      <c r="A26" s="106" t="str">
        <f t="shared" si="3"/>
        <v>General_All Other_2025_1</v>
      </c>
      <c r="B26" t="s">
        <v>7</v>
      </c>
      <c r="C26" t="s">
        <v>4</v>
      </c>
      <c r="D26">
        <v>2025</v>
      </c>
      <c r="E26">
        <v>1</v>
      </c>
      <c r="F26" t="s">
        <v>17</v>
      </c>
      <c r="G26" s="3">
        <f t="shared" ca="1" si="0"/>
        <v>94685972.76414533</v>
      </c>
      <c r="H26" s="3">
        <f ca="1">IF(F26="y",0,SUMIF('Rate Change Monthly Premium'!$A$2:$A$1181,Written_Premium!A26,'Rate Change Monthly Premium'!$U$2:$U$1181))</f>
        <v>52484183.446683332</v>
      </c>
      <c r="I26" s="78">
        <f t="shared" ca="1" si="4"/>
        <v>147170156.21082866</v>
      </c>
      <c r="J26">
        <f>IF(F26="Y","",VLOOKUP(C26,'Premium Assumptions'!$F$3:$G$5,2,FALSE))</f>
        <v>3.5000000000000003E-2</v>
      </c>
      <c r="K26" s="3">
        <f t="shared" ca="1" si="1"/>
        <v>152321111.67820767</v>
      </c>
      <c r="L26" s="3">
        <f>VLOOKUP(A26,'Projected PIF'!$A$2:$N$217,14,FALSE)</f>
        <v>1120634.1733154717</v>
      </c>
      <c r="M26">
        <f t="shared" ca="1" si="2"/>
        <v>0.91942989325823588</v>
      </c>
      <c r="N26" s="3">
        <f t="shared" ca="1" si="5"/>
        <v>140048583.45127031</v>
      </c>
      <c r="O26">
        <f ca="1">IF(F26="Y",VLOOKUP(A26,'Fire UW Data'!$B$2:$I$73,7,FALSE),N26)</f>
        <v>140048583.45127031</v>
      </c>
    </row>
    <row r="27" spans="1:15" x14ac:dyDescent="0.25">
      <c r="A27" s="106" t="str">
        <f t="shared" si="3"/>
        <v>General_All Other_2025_2</v>
      </c>
      <c r="B27" t="s">
        <v>7</v>
      </c>
      <c r="C27" t="s">
        <v>4</v>
      </c>
      <c r="D27">
        <v>2025</v>
      </c>
      <c r="E27">
        <v>2</v>
      </c>
      <c r="F27" t="s">
        <v>17</v>
      </c>
      <c r="G27" s="3">
        <f t="shared" ca="1" si="0"/>
        <v>94907334.187212452</v>
      </c>
      <c r="H27" s="3">
        <f ca="1">IF(F27="y",0,SUMIF('Rate Change Monthly Premium'!$A$2:$A$1181,Written_Premium!A27,'Rate Change Monthly Premium'!$U$2:$U$1181))</f>
        <v>47527383.696683332</v>
      </c>
      <c r="I27" s="78">
        <f t="shared" ca="1" si="4"/>
        <v>142434717.88389578</v>
      </c>
      <c r="J27">
        <f>IF(F27="Y","",VLOOKUP(C27,'Premium Assumptions'!$F$3:$G$5,2,FALSE))</f>
        <v>3.5000000000000003E-2</v>
      </c>
      <c r="K27" s="3">
        <f t="shared" ca="1" si="1"/>
        <v>147419933.00983211</v>
      </c>
      <c r="L27" s="3">
        <f>VLOOKUP(A27,'Projected PIF'!$A$2:$N$217,14,FALSE)</f>
        <v>1111423.3915892239</v>
      </c>
      <c r="M27">
        <f t="shared" ca="1" si="2"/>
        <v>0.91651250320267796</v>
      </c>
      <c r="N27" s="3">
        <f t="shared" ca="1" si="5"/>
        <v>135112211.82481232</v>
      </c>
      <c r="O27">
        <f ca="1">IF(F27="Y",VLOOKUP(A27,'Fire UW Data'!$B$2:$I$73,7,FALSE),N27)</f>
        <v>135112211.82481232</v>
      </c>
    </row>
    <row r="28" spans="1:15" x14ac:dyDescent="0.25">
      <c r="A28" s="106" t="str">
        <f t="shared" si="3"/>
        <v>General_All Other_2025_3</v>
      </c>
      <c r="B28" t="s">
        <v>7</v>
      </c>
      <c r="C28" t="s">
        <v>4</v>
      </c>
      <c r="D28">
        <v>2025</v>
      </c>
      <c r="E28">
        <v>3</v>
      </c>
      <c r="F28" t="s">
        <v>17</v>
      </c>
      <c r="G28" s="3">
        <f t="shared" ca="1" si="0"/>
        <v>109319481.92854723</v>
      </c>
      <c r="H28" s="3">
        <f ca="1">IF(F28="y",0,SUMIF('Rate Change Monthly Premium'!$A$2:$A$1181,Written_Premium!A28,'Rate Change Monthly Premium'!$U$2:$U$1181))</f>
        <v>44677742.530016668</v>
      </c>
      <c r="I28" s="78">
        <f t="shared" ca="1" si="4"/>
        <v>153997224.45856389</v>
      </c>
      <c r="J28">
        <f>IF(F28="Y","",VLOOKUP(C28,'Premium Assumptions'!$F$3:$G$5,2,FALSE))</f>
        <v>3.5000000000000003E-2</v>
      </c>
      <c r="K28" s="3">
        <f t="shared" ca="1" si="1"/>
        <v>159387127.31461361</v>
      </c>
      <c r="L28" s="3">
        <f>VLOOKUP(A28,'Projected PIF'!$A$2:$N$217,14,FALSE)</f>
        <v>1102212.6098629758</v>
      </c>
      <c r="M28">
        <f t="shared" ca="1" si="2"/>
        <v>0.91356527375339425</v>
      </c>
      <c r="N28" s="3">
        <f t="shared" ca="1" si="5"/>
        <v>145610544.59794208</v>
      </c>
      <c r="O28">
        <f ca="1">IF(F28="Y",VLOOKUP(A28,'Fire UW Data'!$B$2:$I$73,7,FALSE),N28)</f>
        <v>145610544.59794208</v>
      </c>
    </row>
    <row r="29" spans="1:15" x14ac:dyDescent="0.25">
      <c r="A29" s="106" t="str">
        <f t="shared" si="3"/>
        <v>General_All Other_2025_4</v>
      </c>
      <c r="B29" t="s">
        <v>7</v>
      </c>
      <c r="C29" t="s">
        <v>4</v>
      </c>
      <c r="D29">
        <v>2025</v>
      </c>
      <c r="E29">
        <v>4</v>
      </c>
      <c r="F29" t="s">
        <v>17</v>
      </c>
      <c r="G29" s="3">
        <f t="shared" ca="1" si="0"/>
        <v>103812315.72677682</v>
      </c>
      <c r="H29" s="3">
        <f ca="1">IF(F29="y",0,SUMIF('Rate Change Monthly Premium'!$A$2:$A$1181,Written_Premium!A29,'Rate Change Monthly Premium'!$U$2:$U$1181))</f>
        <v>41828101.363350004</v>
      </c>
      <c r="I29" s="78">
        <f t="shared" ca="1" si="4"/>
        <v>145640417.09012681</v>
      </c>
      <c r="J29">
        <f>IF(F29="Y","",VLOOKUP(C29,'Premium Assumptions'!$F$3:$G$5,2,FALSE))</f>
        <v>3.5000000000000003E-2</v>
      </c>
      <c r="K29" s="3">
        <f t="shared" ca="1" si="1"/>
        <v>150737831.68828124</v>
      </c>
      <c r="L29" s="3">
        <f>VLOOKUP(A29,'Projected PIF'!$A$2:$N$217,14,FALSE)</f>
        <v>1093001.8281367279</v>
      </c>
      <c r="M29">
        <f ca="1">IF(F29="Y","",L29/OFFSET(L29,-12,0))</f>
        <v>0.91058774475611548</v>
      </c>
      <c r="N29" s="3">
        <f t="shared" ca="1" si="5"/>
        <v>137260022.20645893</v>
      </c>
      <c r="O29">
        <f ca="1">IF(F29="Y",VLOOKUP(A29,'Fire UW Data'!$B$2:$I$73,7,FALSE),N29)</f>
        <v>137260022.20645893</v>
      </c>
    </row>
    <row r="30" spans="1:15" x14ac:dyDescent="0.25">
      <c r="A30" s="106" t="str">
        <f t="shared" si="3"/>
        <v>General_All Other_2025_5</v>
      </c>
      <c r="B30" t="s">
        <v>7</v>
      </c>
      <c r="C30" t="s">
        <v>4</v>
      </c>
      <c r="D30">
        <v>2025</v>
      </c>
      <c r="E30">
        <v>5</v>
      </c>
      <c r="F30" t="s">
        <v>17</v>
      </c>
      <c r="G30" s="3">
        <f t="shared" ca="1" si="0"/>
        <v>107489086.62898281</v>
      </c>
      <c r="H30" s="3">
        <f ca="1">IF(F30="y",0,SUMIF('Rate Change Monthly Premium'!$A$2:$A$1181,Written_Premium!A30,'Rate Change Monthly Premium'!$U$2:$U$1181))</f>
        <v>41828101.363350004</v>
      </c>
      <c r="I30" s="78">
        <f t="shared" ca="1" si="4"/>
        <v>149317187.99233282</v>
      </c>
      <c r="J30">
        <f>IF(F30="Y","",VLOOKUP(C30,'Premium Assumptions'!$F$3:$G$5,2,FALSE))</f>
        <v>3.5000000000000003E-2</v>
      </c>
      <c r="K30" s="3">
        <f t="shared" ca="1" si="1"/>
        <v>154543289.57206446</v>
      </c>
      <c r="L30" s="3">
        <f>VLOOKUP(A30,'Projected PIF'!$A$2:$N$217,14,FALSE)</f>
        <v>1083791.0464104798</v>
      </c>
      <c r="M30">
        <f t="shared" ca="1" si="2"/>
        <v>0.90757944654628075</v>
      </c>
      <c r="N30" s="3">
        <f t="shared" ca="1" si="5"/>
        <v>140260313.21725586</v>
      </c>
      <c r="O30">
        <f ca="1">IF(F30="Y",VLOOKUP(A30,'Fire UW Data'!$B$2:$I$73,7,FALSE),N30)</f>
        <v>140260313.21725586</v>
      </c>
    </row>
    <row r="31" spans="1:15" x14ac:dyDescent="0.25">
      <c r="A31" s="106" t="str">
        <f t="shared" si="3"/>
        <v>General_All Other_2025_6</v>
      </c>
      <c r="B31" t="s">
        <v>7</v>
      </c>
      <c r="C31" t="s">
        <v>4</v>
      </c>
      <c r="D31">
        <v>2025</v>
      </c>
      <c r="E31">
        <v>6</v>
      </c>
      <c r="F31" t="s">
        <v>17</v>
      </c>
      <c r="G31" s="3">
        <f t="shared" ca="1" si="0"/>
        <v>115678409.44591604</v>
      </c>
      <c r="H31" s="3">
        <f ca="1">IF(F31="y",0,SUMIF('Rate Change Monthly Premium'!$A$2:$A$1181,Written_Premium!A31,'Rate Change Monthly Premium'!$U$2:$U$1181))</f>
        <v>40402399.69668334</v>
      </c>
      <c r="I31" s="78">
        <f t="shared" ca="1" si="4"/>
        <v>156080809.14259937</v>
      </c>
      <c r="J31">
        <f>IF(F31="Y","",VLOOKUP(C31,'Premium Assumptions'!$F$3:$G$5,2,FALSE))</f>
        <v>3.5000000000000003E-2</v>
      </c>
      <c r="K31" s="3">
        <f t="shared" ca="1" si="1"/>
        <v>161543637.46259034</v>
      </c>
      <c r="L31" s="3">
        <f>VLOOKUP(A31,'Projected PIF'!$A$2:$N$217,14,FALSE)</f>
        <v>1074580.2646842317</v>
      </c>
      <c r="M31">
        <f t="shared" ca="1" si="2"/>
        <v>0.90453989970206772</v>
      </c>
      <c r="N31" s="3">
        <f t="shared" ca="1" si="5"/>
        <v>146122665.62791866</v>
      </c>
      <c r="O31">
        <f ca="1">IF(F31="Y",VLOOKUP(A31,'Fire UW Data'!$B$2:$I$73,7,FALSE),N31)</f>
        <v>146122665.62791866</v>
      </c>
    </row>
    <row r="32" spans="1:15" x14ac:dyDescent="0.25">
      <c r="A32" s="106" t="str">
        <f t="shared" si="3"/>
        <v>General_All Other_2025_7</v>
      </c>
      <c r="B32" t="s">
        <v>7</v>
      </c>
      <c r="C32" t="s">
        <v>4</v>
      </c>
      <c r="D32">
        <v>2025</v>
      </c>
      <c r="E32">
        <v>7</v>
      </c>
      <c r="F32" t="s">
        <v>17</v>
      </c>
      <c r="G32" s="3">
        <f t="shared" ca="1" si="0"/>
        <v>93007154.702306762</v>
      </c>
      <c r="H32" s="3">
        <f ca="1">IF(F32="y",0,SUMIF('Rate Change Monthly Premium'!$A$2:$A$1181,Written_Premium!A32,'Rate Change Monthly Premium'!$U$2:$U$1181))</f>
        <v>50021234.433349997</v>
      </c>
      <c r="I32" s="78">
        <f t="shared" ca="1" si="4"/>
        <v>143028389.13565677</v>
      </c>
      <c r="J32">
        <f>IF(F32="Y","",VLOOKUP(C32,'Premium Assumptions'!$F$3:$G$5,2,FALSE))</f>
        <v>3.5000000000000003E-2</v>
      </c>
      <c r="K32" s="3">
        <f t="shared" ca="1" si="1"/>
        <v>148034382.75540474</v>
      </c>
      <c r="L32" s="3">
        <f>VLOOKUP(A32,'Projected PIF'!$A$2:$N$217,14,FALSE)</f>
        <v>1068889.4829579839</v>
      </c>
      <c r="M32">
        <f t="shared" ca="1" si="2"/>
        <v>0.90714899814547201</v>
      </c>
      <c r="N32" s="3">
        <f t="shared" ca="1" si="5"/>
        <v>134289242.00764874</v>
      </c>
      <c r="O32">
        <f ca="1">IF(F32="Y",VLOOKUP(A32,'Fire UW Data'!$B$2:$I$73,7,FALSE),N32)</f>
        <v>134289242.00764874</v>
      </c>
    </row>
    <row r="33" spans="1:15" x14ac:dyDescent="0.25">
      <c r="A33" s="106" t="str">
        <f t="shared" si="3"/>
        <v>General_All Other_2025_8</v>
      </c>
      <c r="B33" t="s">
        <v>7</v>
      </c>
      <c r="C33" t="s">
        <v>4</v>
      </c>
      <c r="D33">
        <v>2025</v>
      </c>
      <c r="E33">
        <v>8</v>
      </c>
      <c r="F33" t="s">
        <v>17</v>
      </c>
      <c r="G33" s="3">
        <f t="shared" ca="1" si="0"/>
        <v>94663397.31420508</v>
      </c>
      <c r="H33" s="3">
        <f ca="1">IF(F33="y",0,SUMIF('Rate Change Monthly Premium'!$A$2:$A$1181,Written_Premium!A33,'Rate Change Monthly Premium'!$U$2:$U$1181))</f>
        <v>49948578.052666664</v>
      </c>
      <c r="I33" s="78">
        <f t="shared" ca="1" si="4"/>
        <v>144611975.36687174</v>
      </c>
      <c r="J33">
        <f>IF(F33="Y","",VLOOKUP(C33,'Premium Assumptions'!$F$3:$G$5,2,FALSE))</f>
        <v>3.5000000000000003E-2</v>
      </c>
      <c r="K33" s="3">
        <f t="shared" ca="1" si="1"/>
        <v>149673394.50471225</v>
      </c>
      <c r="L33" s="3">
        <f>VLOOKUP(A33,'Projected PIF'!$A$2:$N$217,14,FALSE)</f>
        <v>1063198.7012317358</v>
      </c>
      <c r="M33">
        <f t="shared" ca="1" si="2"/>
        <v>0.90980136593061822</v>
      </c>
      <c r="N33" s="3">
        <f t="shared" ca="1" si="5"/>
        <v>136173058.76385951</v>
      </c>
      <c r="O33">
        <f ca="1">IF(F33="Y",VLOOKUP(A33,'Fire UW Data'!$B$2:$I$73,7,FALSE),N33)</f>
        <v>136173058.76385951</v>
      </c>
    </row>
    <row r="34" spans="1:15" x14ac:dyDescent="0.25">
      <c r="A34" s="106" t="str">
        <f t="shared" si="3"/>
        <v>General_All Other_2025_9</v>
      </c>
      <c r="B34" t="s">
        <v>7</v>
      </c>
      <c r="C34" t="s">
        <v>4</v>
      </c>
      <c r="D34">
        <v>2025</v>
      </c>
      <c r="E34">
        <v>9</v>
      </c>
      <c r="F34" t="s">
        <v>17</v>
      </c>
      <c r="G34" s="3">
        <f t="shared" ca="1" si="0"/>
        <v>99171042.448218912</v>
      </c>
      <c r="H34" s="3">
        <f ca="1">IF(F34="y",0,SUMIF('Rate Change Monthly Premium'!$A$2:$A$1181,Written_Premium!A34,'Rate Change Monthly Premium'!$U$2:$U$1181))</f>
        <v>41174245.969333336</v>
      </c>
      <c r="I34" s="78">
        <f t="shared" ca="1" si="4"/>
        <v>140345288.41755223</v>
      </c>
      <c r="J34">
        <f>IF(F34="Y","",VLOOKUP(C34,'Premium Assumptions'!$F$3:$G$5,2,FALSE))</f>
        <v>3.5000000000000003E-2</v>
      </c>
      <c r="K34" s="3">
        <f t="shared" ca="1" si="1"/>
        <v>145257373.51216656</v>
      </c>
      <c r="L34" s="3">
        <f>VLOOKUP(A34,'Projected PIF'!$A$2:$N$217,14,FALSE)</f>
        <v>1057507.9195054879</v>
      </c>
      <c r="M34">
        <f t="shared" ca="1" si="2"/>
        <v>0.91249808842686841</v>
      </c>
      <c r="N34" s="3">
        <f t="shared" ca="1" si="5"/>
        <v>132547075.65975961</v>
      </c>
      <c r="O34">
        <f ca="1">IF(F34="Y",VLOOKUP(A34,'Fire UW Data'!$B$2:$I$73,7,FALSE),N34)</f>
        <v>132547075.65975961</v>
      </c>
    </row>
    <row r="35" spans="1:15" x14ac:dyDescent="0.25">
      <c r="A35" s="106" t="str">
        <f t="shared" si="3"/>
        <v>General_All Other_2025_10</v>
      </c>
      <c r="B35" t="s">
        <v>7</v>
      </c>
      <c r="C35" t="s">
        <v>4</v>
      </c>
      <c r="D35">
        <v>2025</v>
      </c>
      <c r="E35">
        <v>10</v>
      </c>
      <c r="F35" t="s">
        <v>17</v>
      </c>
      <c r="G35" s="3">
        <f t="shared" ca="1" si="0"/>
        <v>98448610.333883122</v>
      </c>
      <c r="H35" s="3">
        <f ca="1">IF(F35="y",0,SUMIF('Rate Change Monthly Premium'!$A$2:$A$1181,Written_Premium!A35,'Rate Change Monthly Premium'!$U$2:$U$1181))</f>
        <v>41135394.802666672</v>
      </c>
      <c r="I35" s="78">
        <f t="shared" ca="1" si="4"/>
        <v>139584005.1365498</v>
      </c>
      <c r="J35">
        <f>IF(F35="Y","",VLOOKUP(C35,'Premium Assumptions'!$F$3:$G$5,2,FALSE))</f>
        <v>3.5000000000000003E-2</v>
      </c>
      <c r="K35" s="3">
        <f t="shared" ca="1" si="1"/>
        <v>144469445.31632903</v>
      </c>
      <c r="L35" s="3">
        <f>VLOOKUP(A35,'Projected PIF'!$A$2:$N$217,14,FALSE)</f>
        <v>1051817.1377792398</v>
      </c>
      <c r="M35">
        <f t="shared" ca="1" si="2"/>
        <v>0.91524028761024423</v>
      </c>
      <c r="N35" s="3">
        <f t="shared" ca="1" si="5"/>
        <v>132224256.68220943</v>
      </c>
      <c r="O35">
        <f ca="1">IF(F35="Y",VLOOKUP(A35,'Fire UW Data'!$B$2:$I$73,7,FALSE),N35)</f>
        <v>132224256.68220943</v>
      </c>
    </row>
    <row r="36" spans="1:15" x14ac:dyDescent="0.25">
      <c r="A36" s="106" t="str">
        <f t="shared" si="3"/>
        <v>General_All Other_2025_11</v>
      </c>
      <c r="B36" t="s">
        <v>7</v>
      </c>
      <c r="C36" t="s">
        <v>4</v>
      </c>
      <c r="D36">
        <v>2025</v>
      </c>
      <c r="E36">
        <v>11</v>
      </c>
      <c r="F36" t="s">
        <v>17</v>
      </c>
      <c r="G36" s="3">
        <f t="shared" ca="1" si="0"/>
        <v>90897257.935342833</v>
      </c>
      <c r="H36" s="3">
        <f ca="1">IF(F36="y",0,SUMIF('Rate Change Monthly Premium'!$A$2:$A$1181,Written_Premium!A36,'Rate Change Monthly Premium'!$U$2:$U$1181))</f>
        <v>41096543.636</v>
      </c>
      <c r="I36" s="78">
        <f t="shared" ca="1" si="4"/>
        <v>131993801.57134283</v>
      </c>
      <c r="J36">
        <f>IF(F36="Y","",VLOOKUP(C36,'Premium Assumptions'!$F$3:$G$5,2,FALSE))</f>
        <v>3.5000000000000003E-2</v>
      </c>
      <c r="K36" s="3">
        <f t="shared" ca="1" si="1"/>
        <v>136613584.62633982</v>
      </c>
      <c r="L36" s="3">
        <f>VLOOKUP(A36,'Projected PIF'!$A$2:$N$217,14,FALSE)</f>
        <v>1046126.3560529917</v>
      </c>
      <c r="M36">
        <f t="shared" ca="1" si="2"/>
        <v>0.91802912361986055</v>
      </c>
      <c r="N36" s="3">
        <f t="shared" ca="1" si="5"/>
        <v>125415249.3690864</v>
      </c>
      <c r="O36">
        <f ca="1">IF(F36="Y",VLOOKUP(A36,'Fire UW Data'!$B$2:$I$73,7,FALSE),N36)</f>
        <v>125415249.3690864</v>
      </c>
    </row>
    <row r="37" spans="1:15" x14ac:dyDescent="0.25">
      <c r="A37" s="106" t="str">
        <f t="shared" si="3"/>
        <v>General_All Other_2025_12</v>
      </c>
      <c r="B37" t="s">
        <v>7</v>
      </c>
      <c r="C37" t="s">
        <v>4</v>
      </c>
      <c r="D37">
        <v>2025</v>
      </c>
      <c r="E37">
        <v>12</v>
      </c>
      <c r="F37" t="s">
        <v>17</v>
      </c>
      <c r="G37" s="3">
        <f t="shared" ca="1" si="0"/>
        <v>94239595.017152339</v>
      </c>
      <c r="H37" s="3">
        <f ca="1">IF(F37="y",0,SUMIF('Rate Change Monthly Premium'!$A$2:$A$1181,Written_Premium!A37,'Rate Change Monthly Premium'!$U$2:$U$1181))</f>
        <v>41096543.636</v>
      </c>
      <c r="I37" s="78">
        <f t="shared" ca="1" si="4"/>
        <v>135336138.65315235</v>
      </c>
      <c r="J37">
        <f>IF(F37="Y","",VLOOKUP(C37,'Premium Assumptions'!$F$3:$G$5,2,FALSE))</f>
        <v>3.5000000000000003E-2</v>
      </c>
      <c r="K37" s="3">
        <f t="shared" ca="1" si="1"/>
        <v>140072903.50601268</v>
      </c>
      <c r="L37" s="3">
        <f>VLOOKUP(A37,'Projected PIF'!$A$2:$N$217,14,FALSE)</f>
        <v>1040435.5743267436</v>
      </c>
      <c r="M37">
        <f t="shared" ca="1" si="2"/>
        <v>0.92086579639444888</v>
      </c>
      <c r="N37" s="3">
        <f t="shared" ca="1" si="5"/>
        <v>128988345.84034716</v>
      </c>
      <c r="O37">
        <f ca="1">IF(F37="Y",VLOOKUP(A37,'Fire UW Data'!$B$2:$I$73,7,FALSE),N37)</f>
        <v>128988345.84034716</v>
      </c>
    </row>
    <row r="38" spans="1:15" x14ac:dyDescent="0.25">
      <c r="A38" s="106" t="str">
        <f t="shared" si="3"/>
        <v>General_All Other_2026_1</v>
      </c>
      <c r="B38" t="s">
        <v>7</v>
      </c>
      <c r="C38" t="s">
        <v>4</v>
      </c>
      <c r="D38">
        <v>2026</v>
      </c>
      <c r="E38">
        <v>1</v>
      </c>
      <c r="F38" t="s">
        <v>17</v>
      </c>
      <c r="G38" s="3">
        <f t="shared" ca="1" si="0"/>
        <v>140048583.45127031</v>
      </c>
      <c r="H38" s="3">
        <f ca="1">IF(F38="y",0,SUMIF('Rate Change Monthly Premium'!$A$2:$A$1181,Written_Premium!A38,'Rate Change Monthly Premium'!$U$2:$U$1181))</f>
        <v>0</v>
      </c>
      <c r="I38" s="78">
        <f t="shared" ca="1" si="4"/>
        <v>140048583.45127031</v>
      </c>
      <c r="J38">
        <f>IF(F38="Y","",VLOOKUP(C38,'Premium Assumptions'!$F$3:$G$5,2,FALSE))</f>
        <v>3.5000000000000003E-2</v>
      </c>
      <c r="K38" s="3">
        <f t="shared" ca="1" si="1"/>
        <v>144950283.87206477</v>
      </c>
      <c r="L38" s="3">
        <f>VLOOKUP(A38,'Projected PIF'!$A$2:$N$217,14,FALSE)</f>
        <v>1035195.1280802953</v>
      </c>
      <c r="M38">
        <f t="shared" ca="1" si="2"/>
        <v>0.9237583082243519</v>
      </c>
      <c r="N38" s="3">
        <f t="shared" ca="1" si="5"/>
        <v>133899029.00629811</v>
      </c>
      <c r="O38">
        <f ca="1">IF(F38="Y",VLOOKUP(A38,'Fire UW Data'!$B$2:$I$73,7,FALSE),N38)</f>
        <v>133899029.00629811</v>
      </c>
    </row>
    <row r="39" spans="1:15" x14ac:dyDescent="0.25">
      <c r="A39" s="106" t="str">
        <f t="shared" si="3"/>
        <v>General_All Other_2026_2</v>
      </c>
      <c r="B39" t="s">
        <v>7</v>
      </c>
      <c r="C39" t="s">
        <v>4</v>
      </c>
      <c r="D39">
        <v>2026</v>
      </c>
      <c r="E39">
        <v>2</v>
      </c>
      <c r="F39" t="s">
        <v>17</v>
      </c>
      <c r="G39" s="3">
        <f t="shared" ca="1" si="0"/>
        <v>135112211.82481232</v>
      </c>
      <c r="H39" s="3">
        <f ca="1">IF(F39="y",0,SUMIF('Rate Change Monthly Premium'!$A$2:$A$1181,Written_Premium!A39,'Rate Change Monthly Premium'!$U$2:$U$1181))</f>
        <v>0</v>
      </c>
      <c r="I39" s="78">
        <f t="shared" ca="1" si="4"/>
        <v>135112211.82481232</v>
      </c>
      <c r="J39">
        <f>IF(F39="Y","",VLOOKUP(C39,'Premium Assumptions'!$F$3:$G$5,2,FALSE))</f>
        <v>3.5000000000000003E-2</v>
      </c>
      <c r="K39" s="3">
        <f t="shared" ca="1" si="1"/>
        <v>139841139.23868075</v>
      </c>
      <c r="L39" s="3">
        <f>VLOOKUP(A39,'Projected PIF'!$A$2:$N$217,14,FALSE)</f>
        <v>1029954.681833847</v>
      </c>
      <c r="M39">
        <f t="shared" ca="1" si="2"/>
        <v>0.9266987627110449</v>
      </c>
      <c r="N39" s="3">
        <f t="shared" ca="1" si="5"/>
        <v>129590610.70858841</v>
      </c>
      <c r="O39">
        <f ca="1">IF(F39="Y",VLOOKUP(A39,'Fire UW Data'!$B$2:$I$73,7,FALSE),N39)</f>
        <v>129590610.70858841</v>
      </c>
    </row>
    <row r="40" spans="1:15" x14ac:dyDescent="0.25">
      <c r="A40" s="106" t="str">
        <f t="shared" si="3"/>
        <v>General_All Other_2026_3</v>
      </c>
      <c r="B40" t="s">
        <v>7</v>
      </c>
      <c r="C40" t="s">
        <v>4</v>
      </c>
      <c r="D40">
        <v>2026</v>
      </c>
      <c r="E40">
        <v>3</v>
      </c>
      <c r="F40" t="s">
        <v>17</v>
      </c>
      <c r="G40" s="3">
        <f t="shared" ca="1" si="0"/>
        <v>145610544.59794208</v>
      </c>
      <c r="H40" s="3">
        <f ca="1">IF(F40="y",0,SUMIF('Rate Change Monthly Premium'!$A$2:$A$1181,Written_Premium!A40,'Rate Change Monthly Premium'!$U$2:$U$1181))</f>
        <v>0</v>
      </c>
      <c r="I40" s="78">
        <f t="shared" ca="1" si="4"/>
        <v>145610544.59794208</v>
      </c>
      <c r="J40">
        <f>IF(F40="Y","",VLOOKUP(C40,'Premium Assumptions'!$F$3:$G$5,2,FALSE))</f>
        <v>3.5000000000000003E-2</v>
      </c>
      <c r="K40" s="3">
        <f t="shared" ca="1" si="1"/>
        <v>150706913.65887004</v>
      </c>
      <c r="L40" s="3">
        <f>VLOOKUP(A40,'Projected PIF'!$A$2:$N$217,14,FALSE)</f>
        <v>1024714.2355873985</v>
      </c>
      <c r="M40">
        <f t="shared" ca="1" si="2"/>
        <v>0.92968836177149916</v>
      </c>
      <c r="N40" s="3">
        <f t="shared" ca="1" si="5"/>
        <v>140110463.66715366</v>
      </c>
      <c r="O40">
        <f ca="1">IF(F40="Y",VLOOKUP(A40,'Fire UW Data'!$B$2:$I$73,7,FALSE),N40)</f>
        <v>140110463.66715366</v>
      </c>
    </row>
    <row r="41" spans="1:15" x14ac:dyDescent="0.25">
      <c r="A41" s="106" t="str">
        <f t="shared" si="3"/>
        <v>General_All Other_2026_4</v>
      </c>
      <c r="B41" t="s">
        <v>7</v>
      </c>
      <c r="C41" t="s">
        <v>4</v>
      </c>
      <c r="D41">
        <v>2026</v>
      </c>
      <c r="E41">
        <v>4</v>
      </c>
      <c r="F41" t="s">
        <v>17</v>
      </c>
      <c r="G41" s="3">
        <f t="shared" ca="1" si="0"/>
        <v>137260022.20645893</v>
      </c>
      <c r="H41" s="3">
        <f ca="1">IF(F41="y",0,SUMIF('Rate Change Monthly Premium'!$A$2:$A$1181,Written_Premium!A41,'Rate Change Monthly Premium'!$U$2:$U$1181))</f>
        <v>0</v>
      </c>
      <c r="I41" s="78">
        <f t="shared" ca="1" si="4"/>
        <v>137260022.20645893</v>
      </c>
      <c r="J41">
        <f>IF(F41="Y","",VLOOKUP(C41,'Premium Assumptions'!$F$3:$G$5,2,FALSE))</f>
        <v>3.5000000000000003E-2</v>
      </c>
      <c r="K41" s="3">
        <f t="shared" ca="1" si="1"/>
        <v>142064122.98368499</v>
      </c>
      <c r="L41" s="3">
        <f>VLOOKUP(A41,'Projected PIF'!$A$2:$N$217,14,FALSE)</f>
        <v>1019473.7893409502</v>
      </c>
      <c r="M41">
        <f t="shared" ca="1" si="2"/>
        <v>0.93272834783714575</v>
      </c>
      <c r="N41" s="3">
        <f t="shared" ca="1" si="5"/>
        <v>132507234.71750559</v>
      </c>
      <c r="O41">
        <f ca="1">IF(F41="Y",VLOOKUP(A41,'Fire UW Data'!$B$2:$I$73,7,FALSE),N41)</f>
        <v>132507234.71750559</v>
      </c>
    </row>
    <row r="42" spans="1:15" x14ac:dyDescent="0.25">
      <c r="A42" s="106" t="str">
        <f t="shared" si="3"/>
        <v>General_All Other_2026_5</v>
      </c>
      <c r="B42" t="s">
        <v>7</v>
      </c>
      <c r="C42" t="s">
        <v>4</v>
      </c>
      <c r="D42">
        <v>2026</v>
      </c>
      <c r="E42">
        <v>5</v>
      </c>
      <c r="F42" t="s">
        <v>17</v>
      </c>
      <c r="G42" s="3">
        <f t="shared" ca="1" si="0"/>
        <v>140260313.21725586</v>
      </c>
      <c r="H42" s="3">
        <f ca="1">IF(F42="y",0,SUMIF('Rate Change Monthly Premium'!$A$2:$A$1181,Written_Premium!A42,'Rate Change Monthly Premium'!$U$2:$U$1181))</f>
        <v>0</v>
      </c>
      <c r="I42" s="78">
        <f t="shared" ca="1" si="4"/>
        <v>140260313.21725586</v>
      </c>
      <c r="J42">
        <f>IF(F42="Y","",VLOOKUP(C42,'Premium Assumptions'!$F$3:$G$5,2,FALSE))</f>
        <v>3.5000000000000003E-2</v>
      </c>
      <c r="K42" s="3">
        <f t="shared" ca="1" si="1"/>
        <v>145169424.17985982</v>
      </c>
      <c r="L42" s="3">
        <f>VLOOKUP(A42,'Projected PIF'!$A$2:$N$217,14,FALSE)</f>
        <v>1014233.3430945019</v>
      </c>
      <c r="M42">
        <f t="shared" ca="1" si="2"/>
        <v>0.93582000557547207</v>
      </c>
      <c r="N42" s="3">
        <f t="shared" ca="1" si="5"/>
        <v>135852451.34538448</v>
      </c>
      <c r="O42">
        <f ca="1">IF(F42="Y",VLOOKUP(A42,'Fire UW Data'!$B$2:$I$73,7,FALSE),N42)</f>
        <v>135852451.34538448</v>
      </c>
    </row>
    <row r="43" spans="1:15" x14ac:dyDescent="0.25">
      <c r="A43" s="106" t="str">
        <f t="shared" si="3"/>
        <v>General_All Other_2026_6</v>
      </c>
      <c r="B43" t="s">
        <v>7</v>
      </c>
      <c r="C43" t="s">
        <v>4</v>
      </c>
      <c r="D43">
        <v>2026</v>
      </c>
      <c r="E43">
        <v>6</v>
      </c>
      <c r="F43" t="s">
        <v>17</v>
      </c>
      <c r="G43" s="3">
        <f t="shared" ca="1" si="0"/>
        <v>146122665.62791866</v>
      </c>
      <c r="H43" s="3">
        <f ca="1">IF(F43="y",0,SUMIF('Rate Change Monthly Premium'!$A$2:$A$1181,Written_Premium!A43,'Rate Change Monthly Premium'!$U$2:$U$1181))</f>
        <v>0</v>
      </c>
      <c r="I43" s="78">
        <f t="shared" ca="1" si="4"/>
        <v>146122665.62791866</v>
      </c>
      <c r="J43">
        <f>IF(F43="Y","",VLOOKUP(C43,'Premium Assumptions'!$F$3:$G$5,2,FALSE))</f>
        <v>3.5000000000000003E-2</v>
      </c>
      <c r="K43" s="3">
        <f t="shared" ca="1" si="1"/>
        <v>151236958.92489579</v>
      </c>
      <c r="L43" s="3">
        <f>VLOOKUP(A43,'Projected PIF'!$A$2:$N$217,14,FALSE)</f>
        <v>1008992.8968480536</v>
      </c>
      <c r="M43">
        <f t="shared" ca="1" si="2"/>
        <v>0.9389646637001553</v>
      </c>
      <c r="N43" s="3">
        <f t="shared" ca="1" si="5"/>
        <v>142006160.27594897</v>
      </c>
      <c r="O43">
        <f ca="1">IF(F43="Y",VLOOKUP(A43,'Fire UW Data'!$B$2:$I$73,7,FALSE),N43)</f>
        <v>142006160.27594897</v>
      </c>
    </row>
    <row r="44" spans="1:15" x14ac:dyDescent="0.25">
      <c r="A44" s="106" t="str">
        <f t="shared" si="3"/>
        <v>General_All Other_2026_7</v>
      </c>
      <c r="B44" t="s">
        <v>7</v>
      </c>
      <c r="C44" t="s">
        <v>4</v>
      </c>
      <c r="D44">
        <v>2026</v>
      </c>
      <c r="E44">
        <v>7</v>
      </c>
      <c r="F44" t="s">
        <v>17</v>
      </c>
      <c r="G44" s="3">
        <f t="shared" ca="1" si="0"/>
        <v>134289242.00764874</v>
      </c>
      <c r="H44" s="3">
        <f ca="1">IF(F44="y",0,SUMIF('Rate Change Monthly Premium'!$A$2:$A$1181,Written_Premium!A44,'Rate Change Monthly Premium'!$U$2:$U$1181))</f>
        <v>0</v>
      </c>
      <c r="I44" s="78">
        <f t="shared" ca="1" si="4"/>
        <v>134289242.00764874</v>
      </c>
      <c r="J44">
        <f>IF(F44="Y","",VLOOKUP(C44,'Premium Assumptions'!$F$3:$G$5,2,FALSE))</f>
        <v>3.5000000000000003E-2</v>
      </c>
      <c r="K44" s="3">
        <f t="shared" ca="1" si="1"/>
        <v>138989365.47791642</v>
      </c>
      <c r="L44" s="3">
        <f>VLOOKUP(A44,'Projected PIF'!$A$2:$N$217,14,FALSE)</f>
        <v>1003752.4506016052</v>
      </c>
      <c r="M44">
        <f t="shared" ca="1" si="2"/>
        <v>0.9390610223087591</v>
      </c>
      <c r="N44" s="3">
        <f t="shared" ca="1" si="5"/>
        <v>130519495.63573794</v>
      </c>
      <c r="O44">
        <f ca="1">IF(F44="Y",VLOOKUP(A44,'Fire UW Data'!$B$2:$I$73,7,FALSE),N44)</f>
        <v>130519495.63573794</v>
      </c>
    </row>
    <row r="45" spans="1:15" x14ac:dyDescent="0.25">
      <c r="A45" s="106" t="str">
        <f t="shared" si="3"/>
        <v>General_All Other_2026_8</v>
      </c>
      <c r="B45" t="s">
        <v>7</v>
      </c>
      <c r="C45" t="s">
        <v>4</v>
      </c>
      <c r="D45">
        <v>2026</v>
      </c>
      <c r="E45">
        <v>8</v>
      </c>
      <c r="F45" t="s">
        <v>17</v>
      </c>
      <c r="G45" s="3">
        <f t="shared" ca="1" si="0"/>
        <v>136173058.76385951</v>
      </c>
      <c r="H45" s="3">
        <f ca="1">IF(F45="y",0,SUMIF('Rate Change Monthly Premium'!$A$2:$A$1181,Written_Premium!A45,'Rate Change Monthly Premium'!$U$2:$U$1181))</f>
        <v>0</v>
      </c>
      <c r="I45" s="78">
        <f t="shared" ca="1" si="4"/>
        <v>136173058.76385951</v>
      </c>
      <c r="J45">
        <f>IF(F45="Y","",VLOOKUP(C45,'Premium Assumptions'!$F$3:$G$5,2,FALSE))</f>
        <v>3.5000000000000003E-2</v>
      </c>
      <c r="K45" s="3">
        <f t="shared" ca="1" si="1"/>
        <v>140939115.82059458</v>
      </c>
      <c r="L45" s="3">
        <f>VLOOKUP(A45,'Projected PIF'!$A$2:$N$217,14,FALSE)</f>
        <v>998512.00435515691</v>
      </c>
      <c r="M45">
        <f t="shared" ca="1" si="2"/>
        <v>0.93915841243820364</v>
      </c>
      <c r="N45" s="3">
        <f t="shared" ca="1" si="5"/>
        <v>132364156.26451372</v>
      </c>
      <c r="O45">
        <f ca="1">IF(F45="Y",VLOOKUP(A45,'Fire UW Data'!$B$2:$I$73,7,FALSE),N45)</f>
        <v>132364156.26451372</v>
      </c>
    </row>
    <row r="46" spans="1:15" x14ac:dyDescent="0.25">
      <c r="A46" s="106" t="str">
        <f t="shared" si="3"/>
        <v>General_All Other_2026_9</v>
      </c>
      <c r="B46" t="s">
        <v>7</v>
      </c>
      <c r="C46" t="s">
        <v>4</v>
      </c>
      <c r="D46">
        <v>2026</v>
      </c>
      <c r="E46">
        <v>9</v>
      </c>
      <c r="F46" t="s">
        <v>17</v>
      </c>
      <c r="G46" s="3">
        <f t="shared" ca="1" si="0"/>
        <v>132547075.65975961</v>
      </c>
      <c r="H46" s="3">
        <f ca="1">IF(F46="y",0,SUMIF('Rate Change Monthly Premium'!$A$2:$A$1181,Written_Premium!A46,'Rate Change Monthly Premium'!$U$2:$U$1181))</f>
        <v>0</v>
      </c>
      <c r="I46" s="78">
        <f t="shared" ca="1" si="4"/>
        <v>132547075.65975961</v>
      </c>
      <c r="J46">
        <f>IF(F46="Y","",VLOOKUP(C46,'Premium Assumptions'!$F$3:$G$5,2,FALSE))</f>
        <v>3.5000000000000003E-2</v>
      </c>
      <c r="K46" s="3">
        <f t="shared" ca="1" si="1"/>
        <v>137186223.3078512</v>
      </c>
      <c r="L46" s="3">
        <f>VLOOKUP(A46,'Projected PIF'!$A$2:$N$217,14,FALSE)</f>
        <v>993271.55810870847</v>
      </c>
      <c r="M46">
        <f t="shared" ca="1" si="2"/>
        <v>0.93925685074129972</v>
      </c>
      <c r="N46" s="3">
        <f t="shared" ca="1" si="5"/>
        <v>128853100.069225</v>
      </c>
      <c r="O46">
        <f ca="1">IF(F46="Y",VLOOKUP(A46,'Fire UW Data'!$B$2:$I$73,7,FALSE),N46)</f>
        <v>128853100.069225</v>
      </c>
    </row>
    <row r="47" spans="1:15" x14ac:dyDescent="0.25">
      <c r="A47" s="106" t="str">
        <f t="shared" si="3"/>
        <v>General_All Other_2026_10</v>
      </c>
      <c r="B47" t="s">
        <v>7</v>
      </c>
      <c r="C47" t="s">
        <v>4</v>
      </c>
      <c r="D47">
        <v>2026</v>
      </c>
      <c r="E47">
        <v>10</v>
      </c>
      <c r="F47" t="s">
        <v>17</v>
      </c>
      <c r="G47" s="3">
        <f t="shared" ca="1" si="0"/>
        <v>132224256.68220943</v>
      </c>
      <c r="H47" s="3">
        <f ca="1">IF(F47="y",0,SUMIF('Rate Change Monthly Premium'!$A$2:$A$1181,Written_Premium!A47,'Rate Change Monthly Premium'!$U$2:$U$1181))</f>
        <v>0</v>
      </c>
      <c r="I47" s="78">
        <f t="shared" ca="1" si="4"/>
        <v>132224256.68220943</v>
      </c>
      <c r="J47">
        <f>IF(F47="Y","",VLOOKUP(C47,'Premium Assumptions'!$F$3:$G$5,2,FALSE))</f>
        <v>3.5000000000000003E-2</v>
      </c>
      <c r="K47" s="3">
        <f t="shared" ca="1" si="1"/>
        <v>136852105.66608676</v>
      </c>
      <c r="L47" s="3">
        <f>VLOOKUP(A47,'Projected PIF'!$A$2:$N$217,14,FALSE)</f>
        <v>988031.11186226015</v>
      </c>
      <c r="M47">
        <f t="shared" ca="1" si="2"/>
        <v>0.93935635423125485</v>
      </c>
      <c r="N47" s="3">
        <f t="shared" ca="1" si="5"/>
        <v>128552895.04736571</v>
      </c>
      <c r="O47">
        <f ca="1">IF(F47="Y",VLOOKUP(A47,'Fire UW Data'!$B$2:$I$73,7,FALSE),N47)</f>
        <v>128552895.04736571</v>
      </c>
    </row>
    <row r="48" spans="1:15" x14ac:dyDescent="0.25">
      <c r="A48" s="106" t="str">
        <f t="shared" si="3"/>
        <v>General_All Other_2026_11</v>
      </c>
      <c r="B48" t="s">
        <v>7</v>
      </c>
      <c r="C48" t="s">
        <v>4</v>
      </c>
      <c r="D48">
        <v>2026</v>
      </c>
      <c r="E48">
        <v>11</v>
      </c>
      <c r="F48" t="s">
        <v>17</v>
      </c>
      <c r="G48" s="3">
        <f t="shared" ca="1" si="0"/>
        <v>125415249.3690864</v>
      </c>
      <c r="H48" s="3">
        <f ca="1">IF(F48="y",0,SUMIF('Rate Change Monthly Premium'!$A$2:$A$1181,Written_Premium!A48,'Rate Change Monthly Premium'!$U$2:$U$1181))</f>
        <v>0</v>
      </c>
      <c r="I48" s="78">
        <f t="shared" ca="1" si="4"/>
        <v>125415249.3690864</v>
      </c>
      <c r="J48">
        <f>IF(F48="Y","",VLOOKUP(C48,'Premium Assumptions'!$F$3:$G$5,2,FALSE))</f>
        <v>3.5000000000000003E-2</v>
      </c>
      <c r="K48" s="3">
        <f t="shared" ca="1" si="1"/>
        <v>129804783.09700441</v>
      </c>
      <c r="L48" s="3">
        <f>VLOOKUP(A48,'Projected PIF'!$A$2:$N$217,14,FALSE)</f>
        <v>982790.66561581171</v>
      </c>
      <c r="M48">
        <f t="shared" ca="1" si="2"/>
        <v>0.93945694029147309</v>
      </c>
      <c r="N48" s="3">
        <f t="shared" ca="1" si="5"/>
        <v>121946004.36351009</v>
      </c>
      <c r="O48">
        <f ca="1">IF(F48="Y",VLOOKUP(A48,'Fire UW Data'!$B$2:$I$73,7,FALSE),N48)</f>
        <v>121946004.36351009</v>
      </c>
    </row>
    <row r="49" spans="1:15" x14ac:dyDescent="0.25">
      <c r="A49" s="106" t="str">
        <f t="shared" si="3"/>
        <v>General_All Other_2026_12</v>
      </c>
      <c r="B49" t="s">
        <v>7</v>
      </c>
      <c r="C49" t="s">
        <v>4</v>
      </c>
      <c r="D49">
        <v>2026</v>
      </c>
      <c r="E49">
        <v>12</v>
      </c>
      <c r="F49" t="s">
        <v>17</v>
      </c>
      <c r="G49" s="3">
        <f t="shared" ca="1" si="0"/>
        <v>128988345.84034716</v>
      </c>
      <c r="H49" s="3">
        <f ca="1">IF(F49="y",0,SUMIF('Rate Change Monthly Premium'!$A$2:$A$1181,Written_Premium!A49,'Rate Change Monthly Premium'!$U$2:$U$1181))</f>
        <v>0</v>
      </c>
      <c r="I49" s="78">
        <f t="shared" ca="1" si="4"/>
        <v>128988345.84034716</v>
      </c>
      <c r="J49">
        <f>IF(F49="Y","",VLOOKUP(C49,'Premium Assumptions'!$F$3:$G$5,2,FALSE))</f>
        <v>3.5000000000000003E-2</v>
      </c>
      <c r="K49" s="3">
        <f t="shared" ca="1" si="1"/>
        <v>133502937.94475929</v>
      </c>
      <c r="L49" s="3">
        <f>VLOOKUP(A49,'Projected PIF'!$A$2:$N$217,14,FALSE)</f>
        <v>977550.21936936339</v>
      </c>
      <c r="M49">
        <f t="shared" ca="1" si="2"/>
        <v>0.93955862668568135</v>
      </c>
      <c r="N49" s="3">
        <f t="shared" ca="1" si="5"/>
        <v>125433837.03388178</v>
      </c>
      <c r="O49">
        <f ca="1">IF(F49="Y",VLOOKUP(A49,'Fire UW Data'!$B$2:$I$73,7,FALSE),N49)</f>
        <v>125433837.03388178</v>
      </c>
    </row>
    <row r="50" spans="1:15" x14ac:dyDescent="0.25">
      <c r="A50" s="106" t="str">
        <f t="shared" si="3"/>
        <v>General_All Other_2027_1</v>
      </c>
      <c r="B50" t="s">
        <v>7</v>
      </c>
      <c r="C50" t="s">
        <v>4</v>
      </c>
      <c r="D50">
        <v>2027</v>
      </c>
      <c r="E50">
        <v>1</v>
      </c>
      <c r="F50" t="s">
        <v>17</v>
      </c>
      <c r="G50" s="3">
        <f t="shared" ca="1" si="0"/>
        <v>133899029.00629811</v>
      </c>
      <c r="H50" s="3">
        <f ca="1">IF(F50="y",0,SUMIF('Rate Change Monthly Premium'!$A$2:$A$1181,Written_Premium!A50,'Rate Change Monthly Premium'!$U$2:$U$1181))</f>
        <v>0</v>
      </c>
      <c r="I50" s="78">
        <f t="shared" ca="1" si="4"/>
        <v>133899029.00629811</v>
      </c>
      <c r="J50">
        <f>IF(F50="Y","",VLOOKUP(C50,'Premium Assumptions'!$F$3:$G$5,2,FALSE))</f>
        <v>3.5000000000000003E-2</v>
      </c>
      <c r="K50" s="3">
        <f t="shared" ca="1" si="1"/>
        <v>138585495.02151853</v>
      </c>
      <c r="L50" s="3">
        <f>VLOOKUP(A50,'Projected PIF'!$A$2:$N$217,14,FALSE)</f>
        <v>972626.51289083029</v>
      </c>
      <c r="M50">
        <f t="shared" ca="1" si="2"/>
        <v>0.93955862668568135</v>
      </c>
      <c r="N50" s="3">
        <f t="shared" ca="1" si="5"/>
        <v>130209197.38097328</v>
      </c>
      <c r="O50">
        <f ca="1">IF(F50="Y",VLOOKUP(A50,'Fire UW Data'!$B$2:$I$73,7,FALSE),N50)</f>
        <v>130209197.38097328</v>
      </c>
    </row>
    <row r="51" spans="1:15" x14ac:dyDescent="0.25">
      <c r="A51" s="106" t="str">
        <f t="shared" si="3"/>
        <v>General_All Other_2027_2</v>
      </c>
      <c r="B51" t="s">
        <v>7</v>
      </c>
      <c r="C51" t="s">
        <v>4</v>
      </c>
      <c r="D51">
        <v>2027</v>
      </c>
      <c r="E51">
        <v>2</v>
      </c>
      <c r="F51" t="s">
        <v>17</v>
      </c>
      <c r="G51" s="3">
        <f t="shared" ca="1" si="0"/>
        <v>129590610.70858841</v>
      </c>
      <c r="H51" s="3">
        <f ca="1">IF(F51="y",0,SUMIF('Rate Change Monthly Premium'!$A$2:$A$1181,Written_Premium!A51,'Rate Change Monthly Premium'!$U$2:$U$1181))</f>
        <v>0</v>
      </c>
      <c r="I51" s="78">
        <f t="shared" ca="1" si="4"/>
        <v>129590610.70858841</v>
      </c>
      <c r="J51">
        <f>IF(F51="Y","",VLOOKUP(C51,'Premium Assumptions'!$F$3:$G$5,2,FALSE))</f>
        <v>3.5000000000000003E-2</v>
      </c>
      <c r="K51" s="3">
        <f t="shared" ca="1" si="1"/>
        <v>134126282.08338898</v>
      </c>
      <c r="L51" s="3">
        <f>VLOOKUP(A51,'Projected PIF'!$A$2:$N$217,14,FALSE)</f>
        <v>967702.80641229707</v>
      </c>
      <c r="M51">
        <f t="shared" ca="1" si="2"/>
        <v>0.93955862668568124</v>
      </c>
      <c r="N51" s="3">
        <f t="shared" ca="1" si="5"/>
        <v>126019505.39672525</v>
      </c>
      <c r="O51">
        <f ca="1">IF(F51="Y",VLOOKUP(A51,'Fire UW Data'!$B$2:$I$73,7,FALSE),N51)</f>
        <v>126019505.39672525</v>
      </c>
    </row>
    <row r="52" spans="1:15" x14ac:dyDescent="0.25">
      <c r="A52" s="106" t="str">
        <f t="shared" si="3"/>
        <v>General_All Other_2027_3</v>
      </c>
      <c r="B52" t="s">
        <v>7</v>
      </c>
      <c r="C52" t="s">
        <v>4</v>
      </c>
      <c r="D52">
        <v>2027</v>
      </c>
      <c r="E52">
        <v>3</v>
      </c>
      <c r="F52" t="s">
        <v>17</v>
      </c>
      <c r="G52" s="3">
        <f t="shared" ca="1" si="0"/>
        <v>140110463.66715366</v>
      </c>
      <c r="H52" s="3">
        <f ca="1">IF(F52="y",0,SUMIF('Rate Change Monthly Premium'!$A$2:$A$1181,Written_Premium!A52,'Rate Change Monthly Premium'!$U$2:$U$1181))</f>
        <v>0</v>
      </c>
      <c r="I52" s="78">
        <f t="shared" ca="1" si="4"/>
        <v>140110463.66715366</v>
      </c>
      <c r="J52">
        <f>IF(F52="Y","",VLOOKUP(C52,'Premium Assumptions'!$F$3:$G$5,2,FALSE))</f>
        <v>3.5000000000000003E-2</v>
      </c>
      <c r="K52" s="3">
        <f t="shared" ca="1" si="1"/>
        <v>145014329.89550403</v>
      </c>
      <c r="L52" s="3">
        <f>VLOOKUP(A52,'Projected PIF'!$A$2:$N$217,14,FALSE)</f>
        <v>962779.09993376397</v>
      </c>
      <c r="M52">
        <f t="shared" ca="1" si="2"/>
        <v>0.93955862668568146</v>
      </c>
      <c r="N52" s="3">
        <f t="shared" ca="1" si="5"/>
        <v>136249464.64636412</v>
      </c>
      <c r="O52">
        <f ca="1">IF(F52="Y",VLOOKUP(A52,'Fire UW Data'!$B$2:$I$73,7,FALSE),N52)</f>
        <v>136249464.64636412</v>
      </c>
    </row>
    <row r="53" spans="1:15" x14ac:dyDescent="0.25">
      <c r="A53" s="106" t="str">
        <f t="shared" si="3"/>
        <v>General_All Other_2027_4</v>
      </c>
      <c r="B53" t="s">
        <v>7</v>
      </c>
      <c r="C53" t="s">
        <v>4</v>
      </c>
      <c r="D53">
        <v>2027</v>
      </c>
      <c r="E53">
        <v>4</v>
      </c>
      <c r="F53" t="s">
        <v>17</v>
      </c>
      <c r="G53" s="3">
        <f t="shared" ca="1" si="0"/>
        <v>132507234.71750559</v>
      </c>
      <c r="H53" s="3">
        <f ca="1">IF(F53="y",0,SUMIF('Rate Change Monthly Premium'!$A$2:$A$1181,Written_Premium!A53,'Rate Change Monthly Premium'!$U$2:$U$1181))</f>
        <v>0</v>
      </c>
      <c r="I53" s="78">
        <f t="shared" ca="1" si="4"/>
        <v>132507234.71750559</v>
      </c>
      <c r="J53">
        <f>IF(F53="Y","",VLOOKUP(C53,'Premium Assumptions'!$F$3:$G$5,2,FALSE))</f>
        <v>3.5000000000000003E-2</v>
      </c>
      <c r="K53" s="3">
        <f t="shared" ca="1" si="1"/>
        <v>137144987.93261826</v>
      </c>
      <c r="L53" s="3">
        <f>VLOOKUP(A53,'Projected PIF'!$A$2:$N$217,14,FALSE)</f>
        <v>957855.39345523086</v>
      </c>
      <c r="M53">
        <f t="shared" ca="1" si="2"/>
        <v>0.93955862668568146</v>
      </c>
      <c r="N53" s="3">
        <f t="shared" ca="1" si="5"/>
        <v>128855756.51879516</v>
      </c>
      <c r="O53">
        <f ca="1">IF(F53="Y",VLOOKUP(A53,'Fire UW Data'!$B$2:$I$73,7,FALSE),N53)</f>
        <v>128855756.51879516</v>
      </c>
    </row>
    <row r="54" spans="1:15" x14ac:dyDescent="0.25">
      <c r="A54" s="106" t="str">
        <f t="shared" si="3"/>
        <v>General_All Other_2027_5</v>
      </c>
      <c r="B54" t="s">
        <v>7</v>
      </c>
      <c r="C54" t="s">
        <v>4</v>
      </c>
      <c r="D54">
        <v>2027</v>
      </c>
      <c r="E54">
        <v>5</v>
      </c>
      <c r="F54" t="s">
        <v>17</v>
      </c>
      <c r="G54" s="3">
        <f t="shared" ca="1" si="0"/>
        <v>135852451.34538448</v>
      </c>
      <c r="H54" s="3">
        <f ca="1">IF(F54="y",0,SUMIF('Rate Change Monthly Premium'!$A$2:$A$1181,Written_Premium!A54,'Rate Change Monthly Premium'!$U$2:$U$1181))</f>
        <v>0</v>
      </c>
      <c r="I54" s="78">
        <f t="shared" ca="1" si="4"/>
        <v>135852451.34538448</v>
      </c>
      <c r="J54">
        <f>IF(F54="Y","",VLOOKUP(C54,'Premium Assumptions'!$F$3:$G$5,2,FALSE))</f>
        <v>3.5000000000000003E-2</v>
      </c>
      <c r="K54" s="3">
        <f t="shared" ca="1" si="1"/>
        <v>140607287.14247292</v>
      </c>
      <c r="L54" s="3">
        <f>VLOOKUP(A54,'Projected PIF'!$A$2:$N$217,14,FALSE)</f>
        <v>952931.68697669765</v>
      </c>
      <c r="M54">
        <f t="shared" ca="1" si="2"/>
        <v>0.93955862668568135</v>
      </c>
      <c r="N54" s="3">
        <f t="shared" ca="1" si="5"/>
        <v>132108789.60958113</v>
      </c>
      <c r="O54">
        <f ca="1">IF(F54="Y",VLOOKUP(A54,'Fire UW Data'!$B$2:$I$73,7,FALSE),N54)</f>
        <v>132108789.60958113</v>
      </c>
    </row>
    <row r="55" spans="1:15" x14ac:dyDescent="0.25">
      <c r="A55" s="106" t="str">
        <f t="shared" si="3"/>
        <v>General_All Other_2027_6</v>
      </c>
      <c r="B55" t="s">
        <v>7</v>
      </c>
      <c r="C55" t="s">
        <v>4</v>
      </c>
      <c r="D55">
        <v>2027</v>
      </c>
      <c r="E55">
        <v>6</v>
      </c>
      <c r="F55" t="s">
        <v>17</v>
      </c>
      <c r="G55" s="3">
        <f t="shared" ca="1" si="0"/>
        <v>142006160.27594897</v>
      </c>
      <c r="H55" s="3">
        <f ca="1">IF(F55="y",0,SUMIF('Rate Change Monthly Premium'!$A$2:$A$1181,Written_Premium!A55,'Rate Change Monthly Premium'!$U$2:$U$1181))</f>
        <v>0</v>
      </c>
      <c r="I55" s="78">
        <f t="shared" ca="1" si="4"/>
        <v>142006160.27594897</v>
      </c>
      <c r="J55">
        <f>IF(F55="Y","",VLOOKUP(C55,'Premium Assumptions'!$F$3:$G$5,2,FALSE))</f>
        <v>3.5000000000000003E-2</v>
      </c>
      <c r="K55" s="3">
        <f t="shared" ca="1" si="1"/>
        <v>146976375.88560718</v>
      </c>
      <c r="L55" s="3">
        <f>VLOOKUP(A55,'Projected PIF'!$A$2:$N$217,14,FALSE)</f>
        <v>948007.98049816454</v>
      </c>
      <c r="M55">
        <f t="shared" ca="1" si="2"/>
        <v>0.93955862668568135</v>
      </c>
      <c r="N55" s="3">
        <f t="shared" ca="1" si="5"/>
        <v>138092921.88231957</v>
      </c>
      <c r="O55">
        <f ca="1">IF(F55="Y",VLOOKUP(A55,'Fire UW Data'!$B$2:$I$73,7,FALSE),N55)</f>
        <v>138092921.88231957</v>
      </c>
    </row>
    <row r="56" spans="1:15" x14ac:dyDescent="0.25">
      <c r="A56" s="106" t="str">
        <f t="shared" si="3"/>
        <v>General_All Other_2027_7</v>
      </c>
      <c r="B56" t="s">
        <v>7</v>
      </c>
      <c r="C56" t="s">
        <v>4</v>
      </c>
      <c r="D56">
        <v>2027</v>
      </c>
      <c r="E56">
        <v>7</v>
      </c>
      <c r="F56" t="s">
        <v>17</v>
      </c>
      <c r="G56" s="3">
        <f t="shared" ca="1" si="0"/>
        <v>130519495.63573794</v>
      </c>
      <c r="H56" s="3">
        <f ca="1">IF(F56="y",0,SUMIF('Rate Change Monthly Premium'!$A$2:$A$1181,Written_Premium!A56,'Rate Change Monthly Premium'!$U$2:$U$1181))</f>
        <v>0</v>
      </c>
      <c r="I56" s="78">
        <f t="shared" ca="1" si="4"/>
        <v>130519495.63573794</v>
      </c>
      <c r="J56">
        <f>IF(F56="Y","",VLOOKUP(C56,'Premium Assumptions'!$F$3:$G$5,2,FALSE))</f>
        <v>3.5000000000000003E-2</v>
      </c>
      <c r="K56" s="3">
        <f t="shared" ca="1" si="1"/>
        <v>135087677.98298874</v>
      </c>
      <c r="L56" s="3">
        <f>VLOOKUP(A56,'Projected PIF'!$A$2:$N$217,14,FALSE)</f>
        <v>943084.27401963144</v>
      </c>
      <c r="M56">
        <f t="shared" ca="1" si="2"/>
        <v>0.93955862668568135</v>
      </c>
      <c r="N56" s="3">
        <f t="shared" ca="1" si="5"/>
        <v>126922793.20785446</v>
      </c>
      <c r="O56">
        <f ca="1">IF(F56="Y",VLOOKUP(A56,'Fire UW Data'!$B$2:$I$73,7,FALSE),N56)</f>
        <v>126922793.20785446</v>
      </c>
    </row>
    <row r="57" spans="1:15" x14ac:dyDescent="0.25">
      <c r="A57" s="106" t="str">
        <f t="shared" si="3"/>
        <v>General_All Other_2027_8</v>
      </c>
      <c r="B57" t="s">
        <v>7</v>
      </c>
      <c r="C57" t="s">
        <v>4</v>
      </c>
      <c r="D57">
        <v>2027</v>
      </c>
      <c r="E57">
        <v>8</v>
      </c>
      <c r="F57" t="s">
        <v>17</v>
      </c>
      <c r="G57" s="3">
        <f t="shared" ca="1" si="0"/>
        <v>132364156.26451372</v>
      </c>
      <c r="H57" s="3">
        <f ca="1">IF(F57="y",0,SUMIF('Rate Change Monthly Premium'!$A$2:$A$1181,Written_Premium!A57,'Rate Change Monthly Premium'!$U$2:$U$1181))</f>
        <v>0</v>
      </c>
      <c r="I57" s="78">
        <f t="shared" ca="1" si="4"/>
        <v>132364156.26451372</v>
      </c>
      <c r="J57">
        <f>IF(F57="Y","",VLOOKUP(C57,'Premium Assumptions'!$F$3:$G$5,2,FALSE))</f>
        <v>3.5000000000000003E-2</v>
      </c>
      <c r="K57" s="3">
        <f t="shared" ca="1" si="1"/>
        <v>136996901.73377168</v>
      </c>
      <c r="L57" s="3">
        <f>VLOOKUP(A57,'Projected PIF'!$A$2:$N$217,14,FALSE)</f>
        <v>938160.56754109822</v>
      </c>
      <c r="M57">
        <f t="shared" ca="1" si="2"/>
        <v>0.93955862668568124</v>
      </c>
      <c r="N57" s="3">
        <f t="shared" ca="1" si="5"/>
        <v>128716620.85317574</v>
      </c>
      <c r="O57">
        <f ca="1">IF(F57="Y",VLOOKUP(A57,'Fire UW Data'!$B$2:$I$73,7,FALSE),N57)</f>
        <v>128716620.85317574</v>
      </c>
    </row>
    <row r="58" spans="1:15" x14ac:dyDescent="0.25">
      <c r="A58" s="106" t="str">
        <f t="shared" si="3"/>
        <v>General_All Other_2027_9</v>
      </c>
      <c r="B58" t="s">
        <v>7</v>
      </c>
      <c r="C58" t="s">
        <v>4</v>
      </c>
      <c r="D58">
        <v>2027</v>
      </c>
      <c r="E58">
        <v>9</v>
      </c>
      <c r="F58" t="s">
        <v>17</v>
      </c>
      <c r="G58" s="3">
        <f t="shared" ca="1" si="0"/>
        <v>128853100.069225</v>
      </c>
      <c r="H58" s="3">
        <f ca="1">IF(F58="y",0,SUMIF('Rate Change Monthly Premium'!$A$2:$A$1181,Written_Premium!A58,'Rate Change Monthly Premium'!$U$2:$U$1181))</f>
        <v>0</v>
      </c>
      <c r="I58" s="78">
        <f t="shared" ca="1" si="4"/>
        <v>128853100.069225</v>
      </c>
      <c r="J58">
        <f>IF(F58="Y","",VLOOKUP(C58,'Premium Assumptions'!$F$3:$G$5,2,FALSE))</f>
        <v>3.5000000000000003E-2</v>
      </c>
      <c r="K58" s="3">
        <f t="shared" ca="1" si="1"/>
        <v>133362958.57164787</v>
      </c>
      <c r="L58" s="3">
        <f>VLOOKUP(A58,'Projected PIF'!$A$2:$N$217,14,FALSE)</f>
        <v>933236.86106256512</v>
      </c>
      <c r="M58">
        <f t="shared" ca="1" si="2"/>
        <v>0.93955862668568135</v>
      </c>
      <c r="N58" s="3">
        <f t="shared" ca="1" si="5"/>
        <v>125302318.20631689</v>
      </c>
      <c r="O58">
        <f ca="1">IF(F58="Y",VLOOKUP(A58,'Fire UW Data'!$B$2:$I$73,7,FALSE),N58)</f>
        <v>125302318.20631689</v>
      </c>
    </row>
    <row r="59" spans="1:15" x14ac:dyDescent="0.25">
      <c r="A59" s="106" t="str">
        <f t="shared" si="3"/>
        <v>General_All Other_2027_10</v>
      </c>
      <c r="B59" t="s">
        <v>7</v>
      </c>
      <c r="C59" t="s">
        <v>4</v>
      </c>
      <c r="D59">
        <v>2027</v>
      </c>
      <c r="E59">
        <v>10</v>
      </c>
      <c r="F59" t="s">
        <v>17</v>
      </c>
      <c r="G59" s="3">
        <f t="shared" ca="1" si="0"/>
        <v>128552895.04736571</v>
      </c>
      <c r="H59" s="3">
        <f ca="1">IF(F59="y",0,SUMIF('Rate Change Monthly Premium'!$A$2:$A$1181,Written_Premium!A59,'Rate Change Monthly Premium'!$U$2:$U$1181))</f>
        <v>0</v>
      </c>
      <c r="I59" s="78">
        <f t="shared" ca="1" si="4"/>
        <v>128552895.04736571</v>
      </c>
      <c r="J59">
        <f>IF(F59="Y","",VLOOKUP(C59,'Premium Assumptions'!$F$3:$G$5,2,FALSE))</f>
        <v>3.5000000000000003E-2</v>
      </c>
      <c r="K59" s="3">
        <f t="shared" ca="1" si="1"/>
        <v>133052246.3740235</v>
      </c>
      <c r="L59" s="3">
        <f>VLOOKUP(A59,'Projected PIF'!$A$2:$N$217,14,FALSE)</f>
        <v>928313.15458403202</v>
      </c>
      <c r="M59">
        <f t="shared" ca="1" si="2"/>
        <v>0.93955862668568146</v>
      </c>
      <c r="N59" s="3">
        <f t="shared" ca="1" si="5"/>
        <v>125010385.88062246</v>
      </c>
      <c r="O59">
        <f ca="1">IF(F59="Y",VLOOKUP(A59,'Fire UW Data'!$B$2:$I$73,7,FALSE),N59)</f>
        <v>125010385.88062246</v>
      </c>
    </row>
    <row r="60" spans="1:15" x14ac:dyDescent="0.25">
      <c r="A60" s="106" t="str">
        <f t="shared" si="3"/>
        <v>General_All Other_2027_11</v>
      </c>
      <c r="B60" t="s">
        <v>7</v>
      </c>
      <c r="C60" t="s">
        <v>4</v>
      </c>
      <c r="D60">
        <v>2027</v>
      </c>
      <c r="E60">
        <v>11</v>
      </c>
      <c r="F60" t="s">
        <v>17</v>
      </c>
      <c r="G60" s="3">
        <f t="shared" ca="1" si="0"/>
        <v>121946004.36351009</v>
      </c>
      <c r="H60" s="3">
        <f ca="1">IF(F60="y",0,SUMIF('Rate Change Monthly Premium'!$A$2:$A$1181,Written_Premium!A60,'Rate Change Monthly Premium'!$U$2:$U$1181))</f>
        <v>0</v>
      </c>
      <c r="I60" s="78">
        <f t="shared" ca="1" si="4"/>
        <v>121946004.36351009</v>
      </c>
      <c r="J60">
        <f>IF(F60="Y","",VLOOKUP(C60,'Premium Assumptions'!$F$3:$G$5,2,FALSE))</f>
        <v>3.5000000000000003E-2</v>
      </c>
      <c r="K60" s="3">
        <f t="shared" ca="1" si="1"/>
        <v>126214114.51623294</v>
      </c>
      <c r="L60" s="3">
        <f>VLOOKUP(A60,'Projected PIF'!$A$2:$N$217,14,FALSE)</f>
        <v>923389.4481054988</v>
      </c>
      <c r="M60">
        <f t="shared" ca="1" si="2"/>
        <v>0.93955862668568146</v>
      </c>
      <c r="N60" s="3">
        <f t="shared" ca="1" si="5"/>
        <v>118585560.10322115</v>
      </c>
      <c r="O60">
        <f ca="1">IF(F60="Y",VLOOKUP(A60,'Fire UW Data'!$B$2:$I$73,7,FALSE),N60)</f>
        <v>118585560.10322115</v>
      </c>
    </row>
    <row r="61" spans="1:15" x14ac:dyDescent="0.25">
      <c r="A61" s="106" t="str">
        <f t="shared" si="3"/>
        <v>General_All Other_2027_12</v>
      </c>
      <c r="B61" t="s">
        <v>7</v>
      </c>
      <c r="C61" t="s">
        <v>4</v>
      </c>
      <c r="D61">
        <v>2027</v>
      </c>
      <c r="E61">
        <v>12</v>
      </c>
      <c r="F61" t="s">
        <v>17</v>
      </c>
      <c r="G61" s="3">
        <f t="shared" ca="1" si="0"/>
        <v>125433837.03388178</v>
      </c>
      <c r="H61" s="3">
        <f ca="1">IF(F61="y",0,SUMIF('Rate Change Monthly Premium'!$A$2:$A$1181,Written_Premium!A61,'Rate Change Monthly Premium'!$U$2:$U$1181))</f>
        <v>0</v>
      </c>
      <c r="I61" s="78">
        <f t="shared" ca="1" si="4"/>
        <v>125433837.03388178</v>
      </c>
      <c r="J61">
        <f>IF(F61="Y","",VLOOKUP(C61,'Premium Assumptions'!$F$3:$G$5,2,FALSE))</f>
        <v>3.5000000000000003E-2</v>
      </c>
      <c r="K61" s="3">
        <f t="shared" ca="1" si="1"/>
        <v>129824021.33006763</v>
      </c>
      <c r="L61" s="3">
        <f>VLOOKUP(A61,'Projected PIF'!$A$2:$N$217,14,FALSE)</f>
        <v>918465.74162696558</v>
      </c>
      <c r="M61">
        <f t="shared" ca="1" si="2"/>
        <v>0.93955862668568135</v>
      </c>
      <c r="N61" s="3">
        <f t="shared" ca="1" si="5"/>
        <v>121977279.19169095</v>
      </c>
      <c r="O61">
        <f ca="1">IF(F61="Y",VLOOKUP(A61,'Fire UW Data'!$B$2:$I$73,7,FALSE),N61)</f>
        <v>121977279.19169095</v>
      </c>
    </row>
    <row r="62" spans="1:15" x14ac:dyDescent="0.25">
      <c r="A62" s="106" t="str">
        <f t="shared" si="3"/>
        <v>General_All Other_2028_1</v>
      </c>
      <c r="B62" t="s">
        <v>7</v>
      </c>
      <c r="C62" t="s">
        <v>4</v>
      </c>
      <c r="D62">
        <v>2028</v>
      </c>
      <c r="E62">
        <v>1</v>
      </c>
      <c r="F62" t="s">
        <v>17</v>
      </c>
      <c r="G62" s="3">
        <f t="shared" ca="1" si="0"/>
        <v>130209197.38097328</v>
      </c>
      <c r="H62" s="3">
        <f ca="1">IF(F62="y",0,SUMIF('Rate Change Monthly Premium'!$A$2:$A$1181,Written_Premium!A62,'Rate Change Monthly Premium'!$U$2:$U$1181))</f>
        <v>0</v>
      </c>
      <c r="I62" s="78">
        <f t="shared" ca="1" si="4"/>
        <v>130209197.38097328</v>
      </c>
      <c r="J62">
        <f>IF(F62="Y","",VLOOKUP(C62,'Premium Assumptions'!$F$3:$G$5,2,FALSE))</f>
        <v>3.5000000000000003E-2</v>
      </c>
      <c r="K62" s="3">
        <f t="shared" ca="1" si="1"/>
        <v>134766519.28930733</v>
      </c>
      <c r="L62" s="3">
        <f>VLOOKUP(A62,'Projected PIF'!$A$2:$N$217,14,FALSE)</f>
        <v>913839.63072979159</v>
      </c>
      <c r="M62">
        <f t="shared" ca="1" si="2"/>
        <v>0.93955862668568124</v>
      </c>
      <c r="N62" s="3">
        <f t="shared" ca="1" si="5"/>
        <v>126621045.78667097</v>
      </c>
      <c r="O62">
        <f ca="1">IF(F62="Y",VLOOKUP(A62,'Fire UW Data'!$B$2:$I$73,7,FALSE),N62)</f>
        <v>126621045.78667097</v>
      </c>
    </row>
    <row r="63" spans="1:15" x14ac:dyDescent="0.25">
      <c r="A63" s="106" t="str">
        <f t="shared" si="3"/>
        <v>General_All Other_2028_2</v>
      </c>
      <c r="B63" t="s">
        <v>7</v>
      </c>
      <c r="C63" t="s">
        <v>4</v>
      </c>
      <c r="D63">
        <v>2028</v>
      </c>
      <c r="E63">
        <v>2</v>
      </c>
      <c r="F63" t="s">
        <v>17</v>
      </c>
      <c r="G63" s="3">
        <f t="shared" ca="1" si="0"/>
        <v>126019505.39672525</v>
      </c>
      <c r="H63" s="3">
        <f ca="1">IF(F63="y",0,SUMIF('Rate Change Monthly Premium'!$A$2:$A$1181,Written_Premium!A63,'Rate Change Monthly Premium'!$U$2:$U$1181))</f>
        <v>0</v>
      </c>
      <c r="I63" s="78">
        <f t="shared" ca="1" si="4"/>
        <v>126019505.39672525</v>
      </c>
      <c r="J63">
        <f>IF(F63="Y","",VLOOKUP(C63,'Premium Assumptions'!$F$3:$G$5,2,FALSE))</f>
        <v>3.5000000000000003E-2</v>
      </c>
      <c r="K63" s="3">
        <f t="shared" ca="1" si="1"/>
        <v>130430188.08561063</v>
      </c>
      <c r="L63" s="3">
        <f>VLOOKUP(A63,'Projected PIF'!$A$2:$N$217,14,FALSE)</f>
        <v>909213.5198326176</v>
      </c>
      <c r="M63">
        <f t="shared" ca="1" si="2"/>
        <v>0.93955862668568135</v>
      </c>
      <c r="N63" s="3">
        <f t="shared" ca="1" si="5"/>
        <v>122546808.39607143</v>
      </c>
      <c r="O63">
        <f ca="1">IF(F63="Y",VLOOKUP(A63,'Fire UW Data'!$B$2:$I$73,7,FALSE),N63)</f>
        <v>122546808.39607143</v>
      </c>
    </row>
    <row r="64" spans="1:15" x14ac:dyDescent="0.25">
      <c r="A64" s="106" t="str">
        <f t="shared" si="3"/>
        <v>General_All Other_2028_3</v>
      </c>
      <c r="B64" t="s">
        <v>7</v>
      </c>
      <c r="C64" t="s">
        <v>4</v>
      </c>
      <c r="D64">
        <v>2028</v>
      </c>
      <c r="E64">
        <v>3</v>
      </c>
      <c r="F64" t="s">
        <v>17</v>
      </c>
      <c r="G64" s="3">
        <f t="shared" ca="1" si="0"/>
        <v>136249464.64636412</v>
      </c>
      <c r="H64" s="3">
        <f ca="1">IF(F64="y",0,SUMIF('Rate Change Monthly Premium'!$A$2:$A$1181,Written_Premium!A64,'Rate Change Monthly Premium'!$U$2:$U$1181))</f>
        <v>0</v>
      </c>
      <c r="I64" s="78">
        <f t="shared" ca="1" si="4"/>
        <v>136249464.64636412</v>
      </c>
      <c r="J64">
        <f>IF(F64="Y","",VLOOKUP(C64,'Premium Assumptions'!$F$3:$G$5,2,FALSE))</f>
        <v>3.5000000000000003E-2</v>
      </c>
      <c r="K64" s="3">
        <f t="shared" ca="1" si="1"/>
        <v>141018195.90898687</v>
      </c>
      <c r="L64" s="3">
        <f>VLOOKUP(A64,'Projected PIF'!$A$2:$N$217,14,FALSE)</f>
        <v>904587.40893544361</v>
      </c>
      <c r="M64">
        <f t="shared" ca="1" si="2"/>
        <v>0.93955862668568135</v>
      </c>
      <c r="N64" s="3">
        <f t="shared" ca="1" si="5"/>
        <v>132494862.48594007</v>
      </c>
      <c r="O64">
        <f ca="1">IF(F64="Y",VLOOKUP(A64,'Fire UW Data'!$B$2:$I$73,7,FALSE),N64)</f>
        <v>132494862.48594007</v>
      </c>
    </row>
    <row r="65" spans="1:15" x14ac:dyDescent="0.25">
      <c r="A65" s="106" t="str">
        <f t="shared" si="3"/>
        <v>General_All Other_2028_4</v>
      </c>
      <c r="B65" t="s">
        <v>7</v>
      </c>
      <c r="C65" t="s">
        <v>4</v>
      </c>
      <c r="D65">
        <v>2028</v>
      </c>
      <c r="E65">
        <v>4</v>
      </c>
      <c r="F65" t="s">
        <v>17</v>
      </c>
      <c r="G65" s="3">
        <f t="shared" ca="1" si="0"/>
        <v>128855756.51879516</v>
      </c>
      <c r="H65" s="3">
        <f ca="1">IF(F65="y",0,SUMIF('Rate Change Monthly Premium'!$A$2:$A$1181,Written_Premium!A65,'Rate Change Monthly Premium'!$U$2:$U$1181))</f>
        <v>0</v>
      </c>
      <c r="I65" s="78">
        <f t="shared" ca="1" si="4"/>
        <v>128855756.51879516</v>
      </c>
      <c r="J65">
        <f>IF(F65="Y","",VLOOKUP(C65,'Premium Assumptions'!$F$3:$G$5,2,FALSE))</f>
        <v>3.5000000000000003E-2</v>
      </c>
      <c r="K65" s="3">
        <f t="shared" ca="1" si="1"/>
        <v>133365707.99695298</v>
      </c>
      <c r="L65" s="3">
        <f>VLOOKUP(A65,'Projected PIF'!$A$2:$N$217,14,FALSE)</f>
        <v>899961.29803826963</v>
      </c>
      <c r="M65">
        <f t="shared" ca="1" si="2"/>
        <v>0.93955862668568124</v>
      </c>
      <c r="N65" s="3">
        <f t="shared" ca="1" si="5"/>
        <v>125304901.45258072</v>
      </c>
      <c r="O65">
        <f ca="1">IF(F65="Y",VLOOKUP(A65,'Fire UW Data'!$B$2:$I$73,7,FALSE),N65)</f>
        <v>125304901.45258072</v>
      </c>
    </row>
    <row r="66" spans="1:15" x14ac:dyDescent="0.25">
      <c r="A66" s="106" t="str">
        <f t="shared" si="3"/>
        <v>General_All Other_2028_5</v>
      </c>
      <c r="B66" t="s">
        <v>7</v>
      </c>
      <c r="C66" t="s">
        <v>4</v>
      </c>
      <c r="D66">
        <v>2028</v>
      </c>
      <c r="E66">
        <v>5</v>
      </c>
      <c r="F66" t="s">
        <v>17</v>
      </c>
      <c r="G66" s="3">
        <f t="shared" ref="G66:G129" ca="1" si="6">IF(F66="Y",0,VLOOKUP(B66&amp;"_"&amp;C66&amp;"_"&amp;D66-1&amp;"_"&amp;E66,$A$2:$O$217,15,FALSE))</f>
        <v>132108789.60958113</v>
      </c>
      <c r="H66" s="3">
        <f ca="1">IF(F66="y",0,SUMIF('Rate Change Monthly Premium'!$A$2:$A$1181,Written_Premium!A66,'Rate Change Monthly Premium'!$U$2:$U$1181))</f>
        <v>0</v>
      </c>
      <c r="I66" s="78">
        <f t="shared" ca="1" si="4"/>
        <v>132108789.60958113</v>
      </c>
      <c r="J66">
        <f>IF(F66="Y","",VLOOKUP(C66,'Premium Assumptions'!$F$3:$G$5,2,FALSE))</f>
        <v>3.5000000000000003E-2</v>
      </c>
      <c r="K66" s="3">
        <f t="shared" ref="K66:K129" ca="1" si="7">IF(F66="Y","",I66*(1+J66))</f>
        <v>136732597.24591646</v>
      </c>
      <c r="L66" s="3">
        <f>VLOOKUP(A66,'Projected PIF'!$A$2:$N$217,14,FALSE)</f>
        <v>895335.18714109564</v>
      </c>
      <c r="M66">
        <f t="shared" ref="M66:M129" ca="1" si="8">IF(F66="Y","",L66/OFFSET(L66,-12,0))</f>
        <v>0.93955862668568135</v>
      </c>
      <c r="N66" s="3">
        <f t="shared" ca="1" si="5"/>
        <v>128468291.29153964</v>
      </c>
      <c r="O66">
        <f ca="1">IF(F66="Y",VLOOKUP(A66,'Fire UW Data'!$B$2:$I$73,7,FALSE),N66)</f>
        <v>128468291.29153964</v>
      </c>
    </row>
    <row r="67" spans="1:15" x14ac:dyDescent="0.25">
      <c r="A67" s="106" t="str">
        <f t="shared" ref="A67:A130" si="9">B67&amp;"_"&amp;C67&amp;"_"&amp;D67&amp;"_"&amp;E67</f>
        <v>General_All Other_2028_6</v>
      </c>
      <c r="B67" t="s">
        <v>7</v>
      </c>
      <c r="C67" t="s">
        <v>4</v>
      </c>
      <c r="D67">
        <v>2028</v>
      </c>
      <c r="E67">
        <v>6</v>
      </c>
      <c r="F67" t="s">
        <v>17</v>
      </c>
      <c r="G67" s="3">
        <f t="shared" ca="1" si="6"/>
        <v>138092921.88231957</v>
      </c>
      <c r="H67" s="3">
        <f ca="1">IF(F67="y",0,SUMIF('Rate Change Monthly Premium'!$A$2:$A$1181,Written_Premium!A67,'Rate Change Monthly Premium'!$U$2:$U$1181))</f>
        <v>0</v>
      </c>
      <c r="I67" s="78">
        <f t="shared" ref="I67:I130" ca="1" si="10">G67+H67</f>
        <v>138092921.88231957</v>
      </c>
      <c r="J67">
        <f>IF(F67="Y","",VLOOKUP(C67,'Premium Assumptions'!$F$3:$G$5,2,FALSE))</f>
        <v>3.5000000000000003E-2</v>
      </c>
      <c r="K67" s="3">
        <f t="shared" ca="1" si="7"/>
        <v>142926174.14820075</v>
      </c>
      <c r="L67" s="3">
        <f>VLOOKUP(A67,'Projected PIF'!$A$2:$N$217,14,FALSE)</f>
        <v>890709.07624392165</v>
      </c>
      <c r="M67">
        <f t="shared" ca="1" si="8"/>
        <v>0.93955862668568135</v>
      </c>
      <c r="N67" s="3">
        <f t="shared" ref="N67:N130" ca="1" si="11">IF(F67="Y","",M67*K67)</f>
        <v>134287519.90012202</v>
      </c>
      <c r="O67">
        <f ca="1">IF(F67="Y",VLOOKUP(A67,'Fire UW Data'!$B$2:$I$73,7,FALSE),N67)</f>
        <v>134287519.90012202</v>
      </c>
    </row>
    <row r="68" spans="1:15" x14ac:dyDescent="0.25">
      <c r="A68" s="106" t="str">
        <f t="shared" si="9"/>
        <v>General_All Other_2028_7</v>
      </c>
      <c r="B68" t="s">
        <v>7</v>
      </c>
      <c r="C68" t="s">
        <v>4</v>
      </c>
      <c r="D68">
        <v>2028</v>
      </c>
      <c r="E68">
        <v>7</v>
      </c>
      <c r="F68" t="s">
        <v>17</v>
      </c>
      <c r="G68" s="3">
        <f t="shared" ca="1" si="6"/>
        <v>126922793.20785446</v>
      </c>
      <c r="H68" s="3">
        <f ca="1">IF(F68="y",0,SUMIF('Rate Change Monthly Premium'!$A$2:$A$1181,Written_Premium!A68,'Rate Change Monthly Premium'!$U$2:$U$1181))</f>
        <v>0</v>
      </c>
      <c r="I68" s="78">
        <f t="shared" ca="1" si="10"/>
        <v>126922793.20785446</v>
      </c>
      <c r="J68">
        <f>IF(F68="Y","",VLOOKUP(C68,'Premium Assumptions'!$F$3:$G$5,2,FALSE))</f>
        <v>3.5000000000000003E-2</v>
      </c>
      <c r="K68" s="3">
        <f t="shared" ca="1" si="7"/>
        <v>131365090.97012936</v>
      </c>
      <c r="L68" s="3">
        <f>VLOOKUP(A68,'Projected PIF'!$A$2:$N$217,14,FALSE)</f>
        <v>886082.96534674766</v>
      </c>
      <c r="M68">
        <f t="shared" ca="1" si="8"/>
        <v>0.93955862668568124</v>
      </c>
      <c r="N68" s="3">
        <f t="shared" ca="1" si="11"/>
        <v>123425204.46633433</v>
      </c>
      <c r="O68">
        <f ca="1">IF(F68="Y",VLOOKUP(A68,'Fire UW Data'!$B$2:$I$73,7,FALSE),N68)</f>
        <v>123425204.46633433</v>
      </c>
    </row>
    <row r="69" spans="1:15" x14ac:dyDescent="0.25">
      <c r="A69" s="106" t="str">
        <f t="shared" si="9"/>
        <v>General_All Other_2028_8</v>
      </c>
      <c r="B69" t="s">
        <v>7</v>
      </c>
      <c r="C69" t="s">
        <v>4</v>
      </c>
      <c r="D69">
        <v>2028</v>
      </c>
      <c r="E69">
        <v>8</v>
      </c>
      <c r="F69" t="s">
        <v>17</v>
      </c>
      <c r="G69" s="3">
        <f t="shared" ca="1" si="6"/>
        <v>128716620.85317574</v>
      </c>
      <c r="H69" s="3">
        <f ca="1">IF(F69="y",0,SUMIF('Rate Change Monthly Premium'!$A$2:$A$1181,Written_Premium!A69,'Rate Change Monthly Premium'!$U$2:$U$1181))</f>
        <v>0</v>
      </c>
      <c r="I69" s="78">
        <f t="shared" ca="1" si="10"/>
        <v>128716620.85317574</v>
      </c>
      <c r="J69">
        <f>IF(F69="Y","",VLOOKUP(C69,'Premium Assumptions'!$F$3:$G$5,2,FALSE))</f>
        <v>3.5000000000000003E-2</v>
      </c>
      <c r="K69" s="3">
        <f t="shared" ca="1" si="7"/>
        <v>133221702.58303688</v>
      </c>
      <c r="L69" s="3">
        <f>VLOOKUP(A69,'Projected PIF'!$A$2:$N$217,14,FALSE)</f>
        <v>881456.85444957367</v>
      </c>
      <c r="M69">
        <f t="shared" ca="1" si="8"/>
        <v>0.93955862668568135</v>
      </c>
      <c r="N69" s="3">
        <f t="shared" ca="1" si="11"/>
        <v>125169599.92364642</v>
      </c>
      <c r="O69">
        <f ca="1">IF(F69="Y",VLOOKUP(A69,'Fire UW Data'!$B$2:$I$73,7,FALSE),N69)</f>
        <v>125169599.92364642</v>
      </c>
    </row>
    <row r="70" spans="1:15" x14ac:dyDescent="0.25">
      <c r="A70" s="106" t="str">
        <f t="shared" si="9"/>
        <v>General_All Other_2028_9</v>
      </c>
      <c r="B70" t="s">
        <v>7</v>
      </c>
      <c r="C70" t="s">
        <v>4</v>
      </c>
      <c r="D70">
        <v>2028</v>
      </c>
      <c r="E70">
        <v>9</v>
      </c>
      <c r="F70" t="s">
        <v>17</v>
      </c>
      <c r="G70" s="3">
        <f t="shared" ca="1" si="6"/>
        <v>125302318.20631689</v>
      </c>
      <c r="H70" s="3">
        <f ca="1">IF(F70="y",0,SUMIF('Rate Change Monthly Premium'!$A$2:$A$1181,Written_Premium!A70,'Rate Change Monthly Premium'!$U$2:$U$1181))</f>
        <v>0</v>
      </c>
      <c r="I70" s="78">
        <f t="shared" ca="1" si="10"/>
        <v>125302318.20631689</v>
      </c>
      <c r="J70">
        <f>IF(F70="Y","",VLOOKUP(C70,'Premium Assumptions'!$F$3:$G$5,2,FALSE))</f>
        <v>3.5000000000000003E-2</v>
      </c>
      <c r="K70" s="3">
        <f t="shared" ca="1" si="7"/>
        <v>129687899.34353797</v>
      </c>
      <c r="L70" s="3">
        <f>VLOOKUP(A70,'Projected PIF'!$A$2:$N$217,14,FALSE)</f>
        <v>876830.74355239968</v>
      </c>
      <c r="M70">
        <f t="shared" ca="1" si="8"/>
        <v>0.93955862668568135</v>
      </c>
      <c r="N70" s="3">
        <f t="shared" ca="1" si="11"/>
        <v>121849384.60496542</v>
      </c>
      <c r="O70">
        <f ca="1">IF(F70="Y",VLOOKUP(A70,'Fire UW Data'!$B$2:$I$73,7,FALSE),N70)</f>
        <v>121849384.60496542</v>
      </c>
    </row>
    <row r="71" spans="1:15" x14ac:dyDescent="0.25">
      <c r="A71" s="106" t="str">
        <f t="shared" si="9"/>
        <v>General_All Other_2028_10</v>
      </c>
      <c r="B71" t="s">
        <v>7</v>
      </c>
      <c r="C71" t="s">
        <v>4</v>
      </c>
      <c r="D71">
        <v>2028</v>
      </c>
      <c r="E71">
        <v>10</v>
      </c>
      <c r="F71" t="s">
        <v>17</v>
      </c>
      <c r="G71" s="3">
        <f t="shared" ca="1" si="6"/>
        <v>125010385.88062246</v>
      </c>
      <c r="H71" s="3">
        <f ca="1">IF(F71="y",0,SUMIF('Rate Change Monthly Premium'!$A$2:$A$1181,Written_Premium!A71,'Rate Change Monthly Premium'!$U$2:$U$1181))</f>
        <v>0</v>
      </c>
      <c r="I71" s="78">
        <f t="shared" ca="1" si="10"/>
        <v>125010385.88062246</v>
      </c>
      <c r="J71">
        <f>IF(F71="Y","",VLOOKUP(C71,'Premium Assumptions'!$F$3:$G$5,2,FALSE))</f>
        <v>3.5000000000000003E-2</v>
      </c>
      <c r="K71" s="3">
        <f t="shared" ca="1" si="7"/>
        <v>129385749.38644424</v>
      </c>
      <c r="L71" s="3">
        <f>VLOOKUP(A71,'Projected PIF'!$A$2:$N$217,14,FALSE)</f>
        <v>872204.63265522569</v>
      </c>
      <c r="M71">
        <f t="shared" ca="1" si="8"/>
        <v>0.93955862668568135</v>
      </c>
      <c r="N71" s="3">
        <f t="shared" ca="1" si="11"/>
        <v>121565497.00622529</v>
      </c>
      <c r="O71">
        <f ca="1">IF(F71="Y",VLOOKUP(A71,'Fire UW Data'!$B$2:$I$73,7,FALSE),N71)</f>
        <v>121565497.00622529</v>
      </c>
    </row>
    <row r="72" spans="1:15" x14ac:dyDescent="0.25">
      <c r="A72" s="106" t="str">
        <f t="shared" si="9"/>
        <v>General_All Other_2028_11</v>
      </c>
      <c r="B72" t="s">
        <v>7</v>
      </c>
      <c r="C72" t="s">
        <v>4</v>
      </c>
      <c r="D72">
        <v>2028</v>
      </c>
      <c r="E72">
        <v>11</v>
      </c>
      <c r="F72" t="s">
        <v>17</v>
      </c>
      <c r="G72" s="3">
        <f t="shared" ca="1" si="6"/>
        <v>118585560.10322115</v>
      </c>
      <c r="H72" s="3">
        <f ca="1">IF(F72="y",0,SUMIF('Rate Change Monthly Premium'!$A$2:$A$1181,Written_Premium!A72,'Rate Change Monthly Premium'!$U$2:$U$1181))</f>
        <v>0</v>
      </c>
      <c r="I72" s="78">
        <f t="shared" ca="1" si="10"/>
        <v>118585560.10322115</v>
      </c>
      <c r="J72">
        <f>IF(F72="Y","",VLOOKUP(C72,'Premium Assumptions'!$F$3:$G$5,2,FALSE))</f>
        <v>3.5000000000000003E-2</v>
      </c>
      <c r="K72" s="3">
        <f t="shared" ca="1" si="7"/>
        <v>122736054.70683388</v>
      </c>
      <c r="L72" s="3">
        <f>VLOOKUP(A72,'Projected PIF'!$A$2:$N$217,14,FALSE)</f>
        <v>867578.52175805159</v>
      </c>
      <c r="M72">
        <f t="shared" ca="1" si="8"/>
        <v>0.93955862668568124</v>
      </c>
      <c r="N72" s="3">
        <f t="shared" ca="1" si="11"/>
        <v>115317719.00517149</v>
      </c>
      <c r="O72">
        <f ca="1">IF(F72="Y",VLOOKUP(A72,'Fire UW Data'!$B$2:$I$73,7,FALSE),N72)</f>
        <v>115317719.00517149</v>
      </c>
    </row>
    <row r="73" spans="1:15" x14ac:dyDescent="0.25">
      <c r="A73" s="106" t="str">
        <f t="shared" si="9"/>
        <v>General_All Other_2028_12</v>
      </c>
      <c r="B73" t="s">
        <v>7</v>
      </c>
      <c r="C73" t="s">
        <v>4</v>
      </c>
      <c r="D73">
        <v>2028</v>
      </c>
      <c r="E73">
        <v>12</v>
      </c>
      <c r="F73" t="s">
        <v>17</v>
      </c>
      <c r="G73" s="3">
        <f t="shared" ca="1" si="6"/>
        <v>121977279.19169095</v>
      </c>
      <c r="H73" s="3">
        <f ca="1">IF(F73="y",0,SUMIF('Rate Change Monthly Premium'!$A$2:$A$1181,Written_Premium!A73,'Rate Change Monthly Premium'!$U$2:$U$1181))</f>
        <v>0</v>
      </c>
      <c r="I73" s="78">
        <f t="shared" ca="1" si="10"/>
        <v>121977279.19169095</v>
      </c>
      <c r="J73">
        <f>IF(F73="Y","",VLOOKUP(C73,'Premium Assumptions'!$F$3:$G$5,2,FALSE))</f>
        <v>3.5000000000000003E-2</v>
      </c>
      <c r="K73" s="3">
        <f t="shared" ca="1" si="7"/>
        <v>126246483.96340013</v>
      </c>
      <c r="L73" s="3">
        <f>VLOOKUP(A73,'Projected PIF'!$A$2:$N$217,14,FALSE)</f>
        <v>862952.4108608776</v>
      </c>
      <c r="M73">
        <f t="shared" ca="1" si="8"/>
        <v>0.93955862668568135</v>
      </c>
      <c r="N73" s="3">
        <f t="shared" ca="1" si="11"/>
        <v>118615973.09654811</v>
      </c>
      <c r="O73">
        <f ca="1">IF(F73="Y",VLOOKUP(A73,'Fire UW Data'!$B$2:$I$73,7,FALSE),N73)</f>
        <v>118615973.09654811</v>
      </c>
    </row>
    <row r="74" spans="1:15" x14ac:dyDescent="0.25">
      <c r="A74" s="106" t="str">
        <f t="shared" si="9"/>
        <v>General_Non-Tenant_2023_1</v>
      </c>
      <c r="B74" t="s">
        <v>7</v>
      </c>
      <c r="C74" t="s">
        <v>5</v>
      </c>
      <c r="D74">
        <v>2023</v>
      </c>
      <c r="E74">
        <v>1</v>
      </c>
      <c r="F74" t="s">
        <v>16</v>
      </c>
      <c r="G74" s="3">
        <f t="shared" si="6"/>
        <v>0</v>
      </c>
      <c r="H74" s="3">
        <f>IF(F74="y",0,SUMIF('Rate Change Monthly Premium'!$A$2:$A$1181,Written_Premium!A74,'Rate Change Monthly Premium'!$U$2:$U$1181))</f>
        <v>0</v>
      </c>
      <c r="I74" s="78">
        <f t="shared" si="10"/>
        <v>0</v>
      </c>
      <c r="J74" t="str">
        <f>IF(F74="Y","",VLOOKUP(C74,'Premium Assumptions'!$F$3:$G$5,2,FALSE))</f>
        <v/>
      </c>
      <c r="K74" s="3" t="str">
        <f t="shared" si="7"/>
        <v/>
      </c>
      <c r="L74" s="3">
        <f>VLOOKUP(A74,'Projected PIF'!$A$2:$N$217,14,FALSE)</f>
        <v>1238659</v>
      </c>
      <c r="M74" t="str">
        <f t="shared" ca="1" si="8"/>
        <v/>
      </c>
      <c r="N74" s="3" t="str">
        <f t="shared" si="11"/>
        <v/>
      </c>
      <c r="O74">
        <f>IF(F74="Y",VLOOKUP(A74,'Fire UW Data'!$B$2:$I$73,7,FALSE),N74)</f>
        <v>150602139.40000001</v>
      </c>
    </row>
    <row r="75" spans="1:15" x14ac:dyDescent="0.25">
      <c r="A75" s="106" t="str">
        <f t="shared" si="9"/>
        <v>General_Non-Tenant_2023_2</v>
      </c>
      <c r="B75" t="s">
        <v>7</v>
      </c>
      <c r="C75" t="s">
        <v>5</v>
      </c>
      <c r="D75">
        <v>2023</v>
      </c>
      <c r="E75">
        <v>2</v>
      </c>
      <c r="F75" t="s">
        <v>16</v>
      </c>
      <c r="G75" s="3">
        <f t="shared" si="6"/>
        <v>0</v>
      </c>
      <c r="H75" s="3">
        <f>IF(F75="y",0,SUMIF('Rate Change Monthly Premium'!$A$2:$A$1181,Written_Premium!A75,'Rate Change Monthly Premium'!$U$2:$U$1181))</f>
        <v>0</v>
      </c>
      <c r="I75" s="78">
        <f t="shared" si="10"/>
        <v>0</v>
      </c>
      <c r="J75" t="str">
        <f>IF(F75="Y","",VLOOKUP(C75,'Premium Assumptions'!$F$3:$G$5,2,FALSE))</f>
        <v/>
      </c>
      <c r="K75" s="3" t="str">
        <f t="shared" si="7"/>
        <v/>
      </c>
      <c r="L75" s="3">
        <f>VLOOKUP(A75,'Projected PIF'!$A$2:$N$217,14,FALSE)</f>
        <v>1241314</v>
      </c>
      <c r="M75" t="str">
        <f t="shared" ca="1" si="8"/>
        <v/>
      </c>
      <c r="N75" s="3" t="str">
        <f t="shared" si="11"/>
        <v/>
      </c>
      <c r="O75">
        <f>IF(F75="Y",VLOOKUP(A75,'Fire UW Data'!$B$2:$I$73,7,FALSE),N75)</f>
        <v>144323351.49000001</v>
      </c>
    </row>
    <row r="76" spans="1:15" x14ac:dyDescent="0.25">
      <c r="A76" s="106" t="str">
        <f t="shared" si="9"/>
        <v>General_Non-Tenant_2023_3</v>
      </c>
      <c r="B76" t="s">
        <v>7</v>
      </c>
      <c r="C76" t="s">
        <v>5</v>
      </c>
      <c r="D76">
        <v>2023</v>
      </c>
      <c r="E76">
        <v>3</v>
      </c>
      <c r="F76" t="s">
        <v>16</v>
      </c>
      <c r="G76" s="3">
        <f t="shared" si="6"/>
        <v>0</v>
      </c>
      <c r="H76" s="3">
        <f>IF(F76="y",0,SUMIF('Rate Change Monthly Premium'!$A$2:$A$1181,Written_Premium!A76,'Rate Change Monthly Premium'!$U$2:$U$1181))</f>
        <v>0</v>
      </c>
      <c r="I76" s="78">
        <f t="shared" si="10"/>
        <v>0</v>
      </c>
      <c r="J76" t="str">
        <f>IF(F76="Y","",VLOOKUP(C76,'Premium Assumptions'!$F$3:$G$5,2,FALSE))</f>
        <v/>
      </c>
      <c r="K76" s="3" t="str">
        <f t="shared" si="7"/>
        <v/>
      </c>
      <c r="L76" s="3">
        <f>VLOOKUP(A76,'Projected PIF'!$A$2:$N$217,14,FALSE)</f>
        <v>1245158</v>
      </c>
      <c r="M76" t="str">
        <f t="shared" ca="1" si="8"/>
        <v/>
      </c>
      <c r="N76" s="3" t="str">
        <f t="shared" si="11"/>
        <v/>
      </c>
      <c r="O76">
        <f>IF(F76="Y",VLOOKUP(A76,'Fire UW Data'!$B$2:$I$73,7,FALSE),N76)</f>
        <v>186094488.96000001</v>
      </c>
    </row>
    <row r="77" spans="1:15" x14ac:dyDescent="0.25">
      <c r="A77" s="106" t="str">
        <f t="shared" si="9"/>
        <v>General_Non-Tenant_2023_4</v>
      </c>
      <c r="B77" t="s">
        <v>7</v>
      </c>
      <c r="C77" t="s">
        <v>5</v>
      </c>
      <c r="D77">
        <v>2023</v>
      </c>
      <c r="E77">
        <v>4</v>
      </c>
      <c r="F77" t="s">
        <v>16</v>
      </c>
      <c r="G77" s="3">
        <f t="shared" si="6"/>
        <v>0</v>
      </c>
      <c r="H77" s="3">
        <f>IF(F77="y",0,SUMIF('Rate Change Monthly Premium'!$A$2:$A$1181,Written_Premium!A77,'Rate Change Monthly Premium'!$U$2:$U$1181))</f>
        <v>0</v>
      </c>
      <c r="I77" s="78">
        <f t="shared" si="10"/>
        <v>0</v>
      </c>
      <c r="J77" t="str">
        <f>IF(F77="Y","",VLOOKUP(C77,'Premium Assumptions'!$F$3:$G$5,2,FALSE))</f>
        <v/>
      </c>
      <c r="K77" s="3" t="str">
        <f t="shared" si="7"/>
        <v/>
      </c>
      <c r="L77" s="3">
        <f>VLOOKUP(A77,'Projected PIF'!$A$2:$N$217,14,FALSE)</f>
        <v>1248417</v>
      </c>
      <c r="M77" t="str">
        <f t="shared" ca="1" si="8"/>
        <v/>
      </c>
      <c r="N77" s="3" t="str">
        <f t="shared" si="11"/>
        <v/>
      </c>
      <c r="O77">
        <f>IF(F77="Y",VLOOKUP(A77,'Fire UW Data'!$B$2:$I$73,7,FALSE),N77)</f>
        <v>188670485.13999999</v>
      </c>
    </row>
    <row r="78" spans="1:15" x14ac:dyDescent="0.25">
      <c r="A78" s="106" t="str">
        <f t="shared" si="9"/>
        <v>General_Non-Tenant_2023_5</v>
      </c>
      <c r="B78" t="s">
        <v>7</v>
      </c>
      <c r="C78" t="s">
        <v>5</v>
      </c>
      <c r="D78">
        <v>2023</v>
      </c>
      <c r="E78">
        <v>5</v>
      </c>
      <c r="F78" t="s">
        <v>16</v>
      </c>
      <c r="G78" s="3">
        <f t="shared" si="6"/>
        <v>0</v>
      </c>
      <c r="H78" s="3">
        <f>IF(F78="y",0,SUMIF('Rate Change Monthly Premium'!$A$2:$A$1181,Written_Premium!A78,'Rate Change Monthly Premium'!$U$2:$U$1181))</f>
        <v>0</v>
      </c>
      <c r="I78" s="78">
        <f t="shared" si="10"/>
        <v>0</v>
      </c>
      <c r="J78" t="str">
        <f>IF(F78="Y","",VLOOKUP(C78,'Premium Assumptions'!$F$3:$G$5,2,FALSE))</f>
        <v/>
      </c>
      <c r="K78" s="3" t="str">
        <f t="shared" si="7"/>
        <v/>
      </c>
      <c r="L78" s="3">
        <f>VLOOKUP(A78,'Projected PIF'!$A$2:$N$217,14,FALSE)</f>
        <v>1255254</v>
      </c>
      <c r="M78" t="str">
        <f t="shared" ca="1" si="8"/>
        <v/>
      </c>
      <c r="N78" s="3" t="str">
        <f t="shared" si="11"/>
        <v/>
      </c>
      <c r="O78">
        <f>IF(F78="Y",VLOOKUP(A78,'Fire UW Data'!$B$2:$I$73,7,FALSE),N78)</f>
        <v>204920889.27000001</v>
      </c>
    </row>
    <row r="79" spans="1:15" x14ac:dyDescent="0.25">
      <c r="A79" s="106" t="str">
        <f t="shared" si="9"/>
        <v>General_Non-Tenant_2023_6</v>
      </c>
      <c r="B79" t="s">
        <v>7</v>
      </c>
      <c r="C79" t="s">
        <v>5</v>
      </c>
      <c r="D79">
        <v>2023</v>
      </c>
      <c r="E79">
        <v>6</v>
      </c>
      <c r="F79" t="s">
        <v>16</v>
      </c>
      <c r="G79" s="3">
        <f t="shared" si="6"/>
        <v>0</v>
      </c>
      <c r="H79" s="3">
        <f>IF(F79="y",0,SUMIF('Rate Change Monthly Premium'!$A$2:$A$1181,Written_Premium!A79,'Rate Change Monthly Premium'!$U$2:$U$1181))</f>
        <v>0</v>
      </c>
      <c r="I79" s="78">
        <f t="shared" si="10"/>
        <v>0</v>
      </c>
      <c r="J79" t="str">
        <f>IF(F79="Y","",VLOOKUP(C79,'Premium Assumptions'!$F$3:$G$5,2,FALSE))</f>
        <v/>
      </c>
      <c r="K79" s="3" t="str">
        <f t="shared" si="7"/>
        <v/>
      </c>
      <c r="L79" s="3">
        <f>VLOOKUP(A79,'Projected PIF'!$A$2:$N$217,14,FALSE)</f>
        <v>1257779</v>
      </c>
      <c r="M79" t="str">
        <f t="shared" ca="1" si="8"/>
        <v/>
      </c>
      <c r="N79" s="3" t="str">
        <f t="shared" si="11"/>
        <v/>
      </c>
      <c r="O79">
        <f>IF(F79="Y",VLOOKUP(A79,'Fire UW Data'!$B$2:$I$73,7,FALSE),N79)</f>
        <v>225783139.66</v>
      </c>
    </row>
    <row r="80" spans="1:15" x14ac:dyDescent="0.25">
      <c r="A80" s="106" t="str">
        <f t="shared" si="9"/>
        <v>General_Non-Tenant_2023_7</v>
      </c>
      <c r="B80" t="s">
        <v>7</v>
      </c>
      <c r="C80" t="s">
        <v>5</v>
      </c>
      <c r="D80">
        <v>2023</v>
      </c>
      <c r="E80">
        <v>7</v>
      </c>
      <c r="F80" t="s">
        <v>16</v>
      </c>
      <c r="G80" s="3">
        <f t="shared" si="6"/>
        <v>0</v>
      </c>
      <c r="H80" s="3">
        <f>IF(F80="y",0,SUMIF('Rate Change Monthly Premium'!$A$2:$A$1181,Written_Premium!A80,'Rate Change Monthly Premium'!$U$2:$U$1181))</f>
        <v>0</v>
      </c>
      <c r="I80" s="78">
        <f t="shared" si="10"/>
        <v>0</v>
      </c>
      <c r="J80" t="str">
        <f>IF(F80="Y","",VLOOKUP(C80,'Premium Assumptions'!$F$3:$G$5,2,FALSE))</f>
        <v/>
      </c>
      <c r="K80" s="3" t="str">
        <f t="shared" si="7"/>
        <v/>
      </c>
      <c r="L80" s="3">
        <f>VLOOKUP(A80,'Projected PIF'!$A$2:$N$217,14,FALSE)</f>
        <v>1253119</v>
      </c>
      <c r="M80" t="str">
        <f t="shared" ca="1" si="8"/>
        <v/>
      </c>
      <c r="N80" s="3" t="str">
        <f t="shared" si="11"/>
        <v/>
      </c>
      <c r="O80">
        <f>IF(F80="Y",VLOOKUP(A80,'Fire UW Data'!$B$2:$I$73,7,FALSE),N80)</f>
        <v>200331755.24000001</v>
      </c>
    </row>
    <row r="81" spans="1:15" x14ac:dyDescent="0.25">
      <c r="A81" s="106" t="str">
        <f t="shared" si="9"/>
        <v>General_Non-Tenant_2023_8</v>
      </c>
      <c r="B81" t="s">
        <v>7</v>
      </c>
      <c r="C81" t="s">
        <v>5</v>
      </c>
      <c r="D81">
        <v>2023</v>
      </c>
      <c r="E81">
        <v>8</v>
      </c>
      <c r="F81" t="s">
        <v>16</v>
      </c>
      <c r="G81" s="3">
        <f t="shared" si="6"/>
        <v>0</v>
      </c>
      <c r="H81" s="3">
        <f>IF(F81="y",0,SUMIF('Rate Change Monthly Premium'!$A$2:$A$1181,Written_Premium!A81,'Rate Change Monthly Premium'!$U$2:$U$1181))</f>
        <v>0</v>
      </c>
      <c r="I81" s="78">
        <f t="shared" si="10"/>
        <v>0</v>
      </c>
      <c r="J81" t="str">
        <f>IF(F81="Y","",VLOOKUP(C81,'Premium Assumptions'!$F$3:$G$5,2,FALSE))</f>
        <v/>
      </c>
      <c r="K81" s="3" t="str">
        <f t="shared" si="7"/>
        <v/>
      </c>
      <c r="L81" s="3">
        <f>VLOOKUP(A81,'Projected PIF'!$A$2:$N$217,14,FALSE)</f>
        <v>1248287</v>
      </c>
      <c r="M81" t="str">
        <f t="shared" ca="1" si="8"/>
        <v/>
      </c>
      <c r="N81" s="3" t="str">
        <f t="shared" si="11"/>
        <v/>
      </c>
      <c r="O81">
        <f>IF(F81="Y",VLOOKUP(A81,'Fire UW Data'!$B$2:$I$73,7,FALSE),N81)</f>
        <v>204387122.06999999</v>
      </c>
    </row>
    <row r="82" spans="1:15" x14ac:dyDescent="0.25">
      <c r="A82" s="106" t="str">
        <f t="shared" si="9"/>
        <v>General_Non-Tenant_2023_9</v>
      </c>
      <c r="B82" t="s">
        <v>7</v>
      </c>
      <c r="C82" t="s">
        <v>5</v>
      </c>
      <c r="D82">
        <v>2023</v>
      </c>
      <c r="E82">
        <v>9</v>
      </c>
      <c r="F82" t="s">
        <v>16</v>
      </c>
      <c r="G82" s="3">
        <f t="shared" si="6"/>
        <v>0</v>
      </c>
      <c r="H82" s="3">
        <f>IF(F82="y",0,SUMIF('Rate Change Monthly Premium'!$A$2:$A$1181,Written_Premium!A82,'Rate Change Monthly Premium'!$U$2:$U$1181))</f>
        <v>0</v>
      </c>
      <c r="I82" s="78">
        <f t="shared" si="10"/>
        <v>0</v>
      </c>
      <c r="J82" t="str">
        <f>IF(F82="Y","",VLOOKUP(C82,'Premium Assumptions'!$F$3:$G$5,2,FALSE))</f>
        <v/>
      </c>
      <c r="K82" s="3" t="str">
        <f t="shared" si="7"/>
        <v/>
      </c>
      <c r="L82" s="3">
        <f>VLOOKUP(A82,'Projected PIF'!$A$2:$N$217,14,FALSE)</f>
        <v>1244378</v>
      </c>
      <c r="M82" t="str">
        <f t="shared" ca="1" si="8"/>
        <v/>
      </c>
      <c r="N82" s="3" t="str">
        <f t="shared" si="11"/>
        <v/>
      </c>
      <c r="O82">
        <f>IF(F82="Y",VLOOKUP(A82,'Fire UW Data'!$B$2:$I$73,7,FALSE),N82)</f>
        <v>189798016.72999999</v>
      </c>
    </row>
    <row r="83" spans="1:15" x14ac:dyDescent="0.25">
      <c r="A83" s="106" t="str">
        <f t="shared" si="9"/>
        <v>General_Non-Tenant_2023_10</v>
      </c>
      <c r="B83" t="s">
        <v>7</v>
      </c>
      <c r="C83" t="s">
        <v>5</v>
      </c>
      <c r="D83">
        <v>2023</v>
      </c>
      <c r="E83">
        <v>10</v>
      </c>
      <c r="F83" t="s">
        <v>16</v>
      </c>
      <c r="G83" s="3">
        <f t="shared" si="6"/>
        <v>0</v>
      </c>
      <c r="H83" s="3">
        <f>IF(F83="y",0,SUMIF('Rate Change Monthly Premium'!$A$2:$A$1181,Written_Premium!A83,'Rate Change Monthly Premium'!$U$2:$U$1181))</f>
        <v>0</v>
      </c>
      <c r="I83" s="78">
        <f t="shared" si="10"/>
        <v>0</v>
      </c>
      <c r="J83" t="str">
        <f>IF(F83="Y","",VLOOKUP(C83,'Premium Assumptions'!$F$3:$G$5,2,FALSE))</f>
        <v/>
      </c>
      <c r="K83" s="3" t="str">
        <f t="shared" si="7"/>
        <v/>
      </c>
      <c r="L83" s="3">
        <f>VLOOKUP(A83,'Projected PIF'!$A$2:$N$217,14,FALSE)</f>
        <v>1240236</v>
      </c>
      <c r="M83" t="str">
        <f t="shared" ca="1" si="8"/>
        <v/>
      </c>
      <c r="N83" s="3" t="str">
        <f t="shared" si="11"/>
        <v/>
      </c>
      <c r="O83">
        <f>IF(F83="Y",VLOOKUP(A83,'Fire UW Data'!$B$2:$I$73,7,FALSE),N83)</f>
        <v>191121988.80000001</v>
      </c>
    </row>
    <row r="84" spans="1:15" x14ac:dyDescent="0.25">
      <c r="A84" s="106" t="str">
        <f t="shared" si="9"/>
        <v>General_Non-Tenant_2023_11</v>
      </c>
      <c r="B84" t="s">
        <v>7</v>
      </c>
      <c r="C84" t="s">
        <v>5</v>
      </c>
      <c r="D84">
        <v>2023</v>
      </c>
      <c r="E84">
        <v>11</v>
      </c>
      <c r="F84" t="s">
        <v>16</v>
      </c>
      <c r="G84" s="3">
        <f t="shared" si="6"/>
        <v>0</v>
      </c>
      <c r="H84" s="3">
        <f>IF(F84="y",0,SUMIF('Rate Change Monthly Premium'!$A$2:$A$1181,Written_Premium!A84,'Rate Change Monthly Premium'!$U$2:$U$1181))</f>
        <v>0</v>
      </c>
      <c r="I84" s="78">
        <f t="shared" si="10"/>
        <v>0</v>
      </c>
      <c r="J84" t="str">
        <f>IF(F84="Y","",VLOOKUP(C84,'Premium Assumptions'!$F$3:$G$5,2,FALSE))</f>
        <v/>
      </c>
      <c r="K84" s="3" t="str">
        <f t="shared" si="7"/>
        <v/>
      </c>
      <c r="L84" s="3">
        <f>VLOOKUP(A84,'Projected PIF'!$A$2:$N$217,14,FALSE)</f>
        <v>1236440</v>
      </c>
      <c r="M84" t="str">
        <f t="shared" ca="1" si="8"/>
        <v/>
      </c>
      <c r="N84" s="3" t="str">
        <f t="shared" si="11"/>
        <v/>
      </c>
      <c r="O84">
        <f>IF(F84="Y",VLOOKUP(A84,'Fire UW Data'!$B$2:$I$73,7,FALSE),N84)</f>
        <v>171195355.41</v>
      </c>
    </row>
    <row r="85" spans="1:15" x14ac:dyDescent="0.25">
      <c r="A85" s="106" t="str">
        <f t="shared" si="9"/>
        <v>General_Non-Tenant_2023_12</v>
      </c>
      <c r="B85" t="s">
        <v>7</v>
      </c>
      <c r="C85" t="s">
        <v>5</v>
      </c>
      <c r="D85">
        <v>2023</v>
      </c>
      <c r="E85">
        <v>12</v>
      </c>
      <c r="F85" t="s">
        <v>16</v>
      </c>
      <c r="G85" s="3">
        <f t="shared" si="6"/>
        <v>0</v>
      </c>
      <c r="H85" s="3">
        <f>IF(F85="y",0,SUMIF('Rate Change Monthly Premium'!$A$2:$A$1181,Written_Premium!A85,'Rate Change Monthly Premium'!$U$2:$U$1181))</f>
        <v>0</v>
      </c>
      <c r="I85" s="78">
        <f t="shared" si="10"/>
        <v>0</v>
      </c>
      <c r="J85" t="str">
        <f>IF(F85="Y","",VLOOKUP(C85,'Premium Assumptions'!$F$3:$G$5,2,FALSE))</f>
        <v/>
      </c>
      <c r="K85" s="3" t="str">
        <f t="shared" si="7"/>
        <v/>
      </c>
      <c r="L85" s="3">
        <f>VLOOKUP(A85,'Projected PIF'!$A$2:$N$217,14,FALSE)</f>
        <v>1233542</v>
      </c>
      <c r="M85" t="str">
        <f t="shared" ca="1" si="8"/>
        <v/>
      </c>
      <c r="N85" s="3" t="str">
        <f t="shared" si="11"/>
        <v/>
      </c>
      <c r="O85">
        <f>IF(F85="Y",VLOOKUP(A85,'Fire UW Data'!$B$2:$I$73,7,FALSE),N85)</f>
        <v>173973902.47</v>
      </c>
    </row>
    <row r="86" spans="1:15" x14ac:dyDescent="0.25">
      <c r="A86" s="106" t="str">
        <f t="shared" si="9"/>
        <v>General_Non-Tenant_2024_1</v>
      </c>
      <c r="B86" t="s">
        <v>7</v>
      </c>
      <c r="C86" t="s">
        <v>5</v>
      </c>
      <c r="D86">
        <v>2024</v>
      </c>
      <c r="E86">
        <v>1</v>
      </c>
      <c r="F86" t="s">
        <v>17</v>
      </c>
      <c r="G86" s="3">
        <f t="shared" si="6"/>
        <v>150602139.40000001</v>
      </c>
      <c r="H86" s="3">
        <f ca="1">IF(F86="y",0,SUMIF('Rate Change Monthly Premium'!$A$2:$A$1181,Written_Premium!A86,'Rate Change Monthly Premium'!$U$2:$U$1181))</f>
        <v>10626363.25</v>
      </c>
      <c r="I86" s="78">
        <f t="shared" ca="1" si="10"/>
        <v>161228502.65000001</v>
      </c>
      <c r="J86">
        <f>IF(F86="Y","",VLOOKUP(C86,'Premium Assumptions'!$F$3:$G$5,2,FALSE))</f>
        <v>2.5000000000000001E-2</v>
      </c>
      <c r="K86" s="3">
        <f t="shared" ca="1" si="7"/>
        <v>165259215.21625</v>
      </c>
      <c r="L86" s="3">
        <f>VLOOKUP(A86,'Projected PIF'!$A$2:$N$217,14,FALSE)</f>
        <v>1228979.5131816682</v>
      </c>
      <c r="M86">
        <f t="shared" ca="1" si="8"/>
        <v>0.99218551125182008</v>
      </c>
      <c r="N86" s="3">
        <f t="shared" ca="1" si="11"/>
        <v>163967798.93840957</v>
      </c>
      <c r="O86">
        <f ca="1">IF(F86="Y",VLOOKUP(A86,'Fire UW Data'!$B$2:$I$73,7,FALSE),N86)</f>
        <v>163967798.93840957</v>
      </c>
    </row>
    <row r="87" spans="1:15" x14ac:dyDescent="0.25">
      <c r="A87" s="106" t="str">
        <f t="shared" si="9"/>
        <v>General_Non-Tenant_2024_2</v>
      </c>
      <c r="B87" t="s">
        <v>7</v>
      </c>
      <c r="C87" t="s">
        <v>5</v>
      </c>
      <c r="D87">
        <v>2024</v>
      </c>
      <c r="E87">
        <v>2</v>
      </c>
      <c r="F87" t="s">
        <v>17</v>
      </c>
      <c r="G87" s="3">
        <f t="shared" si="6"/>
        <v>144323351.49000001</v>
      </c>
      <c r="H87" s="3">
        <f ca="1">IF(F87="y",0,SUMIF('Rate Change Monthly Premium'!$A$2:$A$1181,Written_Premium!A87,'Rate Change Monthly Premium'!$U$2:$U$1181))</f>
        <v>10626363.25</v>
      </c>
      <c r="I87" s="78">
        <f t="shared" ca="1" si="10"/>
        <v>154949714.74000001</v>
      </c>
      <c r="J87">
        <f>IF(F87="Y","",VLOOKUP(C87,'Premium Assumptions'!$F$3:$G$5,2,FALSE))</f>
        <v>2.5000000000000001E-2</v>
      </c>
      <c r="K87" s="3">
        <f t="shared" ca="1" si="7"/>
        <v>158823457.6085</v>
      </c>
      <c r="L87" s="3">
        <f>VLOOKUP(A87,'Projected PIF'!$A$2:$N$217,14,FALSE)</f>
        <v>1224417.0263633362</v>
      </c>
      <c r="M87">
        <f t="shared" ca="1" si="8"/>
        <v>0.98638783286367204</v>
      </c>
      <c r="N87" s="3">
        <f t="shared" ca="1" si="11"/>
        <v>156661526.15836361</v>
      </c>
      <c r="O87">
        <f ca="1">IF(F87="Y",VLOOKUP(A87,'Fire UW Data'!$B$2:$I$73,7,FALSE),N87)</f>
        <v>156661526.15836361</v>
      </c>
    </row>
    <row r="88" spans="1:15" x14ac:dyDescent="0.25">
      <c r="A88" s="106" t="str">
        <f t="shared" si="9"/>
        <v>General_Non-Tenant_2024_3</v>
      </c>
      <c r="B88" t="s">
        <v>7</v>
      </c>
      <c r="C88" t="s">
        <v>5</v>
      </c>
      <c r="D88">
        <v>2024</v>
      </c>
      <c r="E88">
        <v>3</v>
      </c>
      <c r="F88" t="s">
        <v>17</v>
      </c>
      <c r="G88" s="3">
        <f t="shared" si="6"/>
        <v>186094488.96000001</v>
      </c>
      <c r="H88" s="3">
        <f ca="1">IF(F88="y",0,SUMIF('Rate Change Monthly Premium'!$A$2:$A$1181,Written_Premium!A88,'Rate Change Monthly Premium'!$U$2:$U$1181))</f>
        <v>29678542.791666668</v>
      </c>
      <c r="I88" s="78">
        <f t="shared" ca="1" si="10"/>
        <v>215773031.75166667</v>
      </c>
      <c r="J88">
        <f>IF(F88="Y","",VLOOKUP(C88,'Premium Assumptions'!$F$3:$G$5,2,FALSE))</f>
        <v>2.5000000000000001E-2</v>
      </c>
      <c r="K88" s="3">
        <f t="shared" ca="1" si="7"/>
        <v>221167357.54545832</v>
      </c>
      <c r="L88" s="3">
        <f>VLOOKUP(A88,'Projected PIF'!$A$2:$N$217,14,FALSE)</f>
        <v>1219854.5395450045</v>
      </c>
      <c r="M88">
        <f t="shared" ca="1" si="8"/>
        <v>0.9796785143291088</v>
      </c>
      <c r="N88" s="3">
        <f t="shared" ca="1" si="11"/>
        <v>216672908.2582294</v>
      </c>
      <c r="O88">
        <f ca="1">IF(F88="Y",VLOOKUP(A88,'Fire UW Data'!$B$2:$I$73,7,FALSE),N88)</f>
        <v>216672908.2582294</v>
      </c>
    </row>
    <row r="89" spans="1:15" x14ac:dyDescent="0.25">
      <c r="A89" s="106" t="str">
        <f t="shared" si="9"/>
        <v>General_Non-Tenant_2024_4</v>
      </c>
      <c r="B89" t="s">
        <v>7</v>
      </c>
      <c r="C89" t="s">
        <v>5</v>
      </c>
      <c r="D89">
        <v>2024</v>
      </c>
      <c r="E89">
        <v>4</v>
      </c>
      <c r="F89" t="s">
        <v>17</v>
      </c>
      <c r="G89" s="3">
        <f t="shared" si="6"/>
        <v>188670485.13999999</v>
      </c>
      <c r="H89" s="3">
        <f ca="1">IF(F89="y",0,SUMIF('Rate Change Monthly Premium'!$A$2:$A$1181,Written_Premium!A89,'Rate Change Monthly Premium'!$U$2:$U$1181))</f>
        <v>48730722.333333336</v>
      </c>
      <c r="I89" s="78">
        <f t="shared" ca="1" si="10"/>
        <v>237401207.47333333</v>
      </c>
      <c r="J89">
        <f>IF(F89="Y","",VLOOKUP(C89,'Premium Assumptions'!$F$3:$G$5,2,FALSE))</f>
        <v>2.5000000000000001E-2</v>
      </c>
      <c r="K89" s="3">
        <f t="shared" ca="1" si="7"/>
        <v>243336237.66016665</v>
      </c>
      <c r="L89" s="3">
        <f>VLOOKUP(A89,'Projected PIF'!$A$2:$N$217,14,FALSE)</f>
        <v>1215292.0527266727</v>
      </c>
      <c r="M89">
        <f t="shared" ca="1" si="8"/>
        <v>0.97346644008105687</v>
      </c>
      <c r="N89" s="3">
        <f t="shared" ca="1" si="11"/>
        <v>236879661.01776043</v>
      </c>
      <c r="O89">
        <f ca="1">IF(F89="Y",VLOOKUP(A89,'Fire UW Data'!$B$2:$I$73,7,FALSE),N89)</f>
        <v>236879661.01776043</v>
      </c>
    </row>
    <row r="90" spans="1:15" x14ac:dyDescent="0.25">
      <c r="A90" s="106" t="str">
        <f t="shared" si="9"/>
        <v>General_Non-Tenant_2024_5</v>
      </c>
      <c r="B90" t="s">
        <v>7</v>
      </c>
      <c r="C90" t="s">
        <v>5</v>
      </c>
      <c r="D90">
        <v>2024</v>
      </c>
      <c r="E90">
        <v>5</v>
      </c>
      <c r="F90" t="s">
        <v>17</v>
      </c>
      <c r="G90" s="3">
        <f t="shared" si="6"/>
        <v>204920889.27000001</v>
      </c>
      <c r="H90" s="3">
        <f ca="1">IF(F90="y",0,SUMIF('Rate Change Monthly Premium'!$A$2:$A$1181,Written_Premium!A90,'Rate Change Monthly Premium'!$U$2:$U$1181))</f>
        <v>48730722.333333336</v>
      </c>
      <c r="I90" s="78">
        <f t="shared" ca="1" si="10"/>
        <v>253651611.60333335</v>
      </c>
      <c r="J90">
        <f>IF(F90="Y","",VLOOKUP(C90,'Premium Assumptions'!$F$3:$G$5,2,FALSE))</f>
        <v>2.5000000000000001E-2</v>
      </c>
      <c r="K90" s="3">
        <f t="shared" ca="1" si="7"/>
        <v>259992901.89341667</v>
      </c>
      <c r="L90" s="3">
        <f>VLOOKUP(A90,'Projected PIF'!$A$2:$N$217,14,FALSE)</f>
        <v>1210729.565908341</v>
      </c>
      <c r="M90">
        <f t="shared" ca="1" si="8"/>
        <v>0.96452954215508646</v>
      </c>
      <c r="N90" s="3">
        <f t="shared" ca="1" si="11"/>
        <v>250770834.6268295</v>
      </c>
      <c r="O90">
        <f ca="1">IF(F90="Y",VLOOKUP(A90,'Fire UW Data'!$B$2:$I$73,7,FALSE),N90)</f>
        <v>250770834.6268295</v>
      </c>
    </row>
    <row r="91" spans="1:15" x14ac:dyDescent="0.25">
      <c r="A91" s="106" t="str">
        <f t="shared" si="9"/>
        <v>General_Non-Tenant_2024_6</v>
      </c>
      <c r="B91" t="s">
        <v>7</v>
      </c>
      <c r="C91" t="s">
        <v>5</v>
      </c>
      <c r="D91">
        <v>2024</v>
      </c>
      <c r="E91">
        <v>6</v>
      </c>
      <c r="F91" t="s">
        <v>17</v>
      </c>
      <c r="G91" s="3">
        <f t="shared" si="6"/>
        <v>225783139.66</v>
      </c>
      <c r="H91" s="3">
        <f ca="1">IF(F91="y",0,SUMIF('Rate Change Monthly Premium'!$A$2:$A$1181,Written_Premium!A91,'Rate Change Monthly Premium'!$U$2:$U$1181))</f>
        <v>38104359.083333336</v>
      </c>
      <c r="I91" s="78">
        <f t="shared" ca="1" si="10"/>
        <v>263887498.74333334</v>
      </c>
      <c r="J91">
        <f>IF(F91="Y","",VLOOKUP(C91,'Premium Assumptions'!$F$3:$G$5,2,FALSE))</f>
        <v>2.5000000000000001E-2</v>
      </c>
      <c r="K91" s="3">
        <f t="shared" ca="1" si="7"/>
        <v>270484686.21191663</v>
      </c>
      <c r="L91" s="3">
        <f>VLOOKUP(A91,'Projected PIF'!$A$2:$N$217,14,FALSE)</f>
        <v>1206167.0790900092</v>
      </c>
      <c r="M91">
        <f t="shared" ca="1" si="8"/>
        <v>0.95896582713657108</v>
      </c>
      <c r="N91" s="3">
        <f t="shared" ca="1" si="11"/>
        <v>259385570.84098652</v>
      </c>
      <c r="O91">
        <f ca="1">IF(F91="Y",VLOOKUP(A91,'Fire UW Data'!$B$2:$I$73,7,FALSE),N91)</f>
        <v>259385570.84098652</v>
      </c>
    </row>
    <row r="92" spans="1:15" x14ac:dyDescent="0.25">
      <c r="A92" s="106" t="str">
        <f t="shared" si="9"/>
        <v>General_Non-Tenant_2024_7</v>
      </c>
      <c r="B92" t="s">
        <v>7</v>
      </c>
      <c r="C92" t="s">
        <v>5</v>
      </c>
      <c r="D92">
        <v>2024</v>
      </c>
      <c r="E92">
        <v>7</v>
      </c>
      <c r="F92" t="s">
        <v>17</v>
      </c>
      <c r="G92" s="3">
        <f t="shared" si="6"/>
        <v>200331755.24000001</v>
      </c>
      <c r="H92" s="3">
        <f ca="1">IF(F92="y",0,SUMIF('Rate Change Monthly Premium'!$A$2:$A$1181,Written_Premium!A92,'Rate Change Monthly Premium'!$U$2:$U$1181))</f>
        <v>38104359.083333336</v>
      </c>
      <c r="I92" s="78">
        <f t="shared" ca="1" si="10"/>
        <v>238436114.32333335</v>
      </c>
      <c r="J92">
        <f>IF(F92="Y","",VLOOKUP(C92,'Premium Assumptions'!$F$3:$G$5,2,FALSE))</f>
        <v>2.5000000000000001E-2</v>
      </c>
      <c r="K92" s="3">
        <f t="shared" ca="1" si="7"/>
        <v>244397017.18141666</v>
      </c>
      <c r="L92" s="3">
        <f>VLOOKUP(A92,'Projected PIF'!$A$2:$N$217,14,FALSE)</f>
        <v>1199104.5922716775</v>
      </c>
      <c r="M92">
        <f t="shared" ca="1" si="8"/>
        <v>0.95689602685114294</v>
      </c>
      <c r="N92" s="3">
        <f t="shared" ca="1" si="11"/>
        <v>233862534.71516812</v>
      </c>
      <c r="O92">
        <f ca="1">IF(F92="Y",VLOOKUP(A92,'Fire UW Data'!$B$2:$I$73,7,FALSE),N92)</f>
        <v>233862534.71516812</v>
      </c>
    </row>
    <row r="93" spans="1:15" x14ac:dyDescent="0.25">
      <c r="A93" s="106" t="str">
        <f t="shared" si="9"/>
        <v>General_Non-Tenant_2024_8</v>
      </c>
      <c r="B93" t="s">
        <v>7</v>
      </c>
      <c r="C93" t="s">
        <v>5</v>
      </c>
      <c r="D93">
        <v>2024</v>
      </c>
      <c r="E93">
        <v>8</v>
      </c>
      <c r="F93" t="s">
        <v>17</v>
      </c>
      <c r="G93" s="3">
        <f t="shared" si="6"/>
        <v>204387122.06999999</v>
      </c>
      <c r="H93" s="3">
        <f ca="1">IF(F93="y",0,SUMIF('Rate Change Monthly Premium'!$A$2:$A$1181,Written_Premium!A93,'Rate Change Monthly Premium'!$U$2:$U$1181))</f>
        <v>38104359.083333336</v>
      </c>
      <c r="I93" s="78">
        <f t="shared" ca="1" si="10"/>
        <v>242491481.15333334</v>
      </c>
      <c r="J93">
        <f>IF(F93="Y","",VLOOKUP(C93,'Premium Assumptions'!$F$3:$G$5,2,FALSE))</f>
        <v>2.5000000000000001E-2</v>
      </c>
      <c r="K93" s="3">
        <f t="shared" ca="1" si="7"/>
        <v>248553768.18216664</v>
      </c>
      <c r="L93" s="3">
        <f>VLOOKUP(A93,'Projected PIF'!$A$2:$N$217,14,FALSE)</f>
        <v>1192042.1054533455</v>
      </c>
      <c r="M93">
        <f t="shared" ca="1" si="8"/>
        <v>0.95494233734176948</v>
      </c>
      <c r="N93" s="3">
        <f t="shared" ca="1" si="11"/>
        <v>237354516.34298253</v>
      </c>
      <c r="O93">
        <f ca="1">IF(F93="Y",VLOOKUP(A93,'Fire UW Data'!$B$2:$I$73,7,FALSE),N93)</f>
        <v>237354516.34298253</v>
      </c>
    </row>
    <row r="94" spans="1:15" x14ac:dyDescent="0.25">
      <c r="A94" s="106" t="str">
        <f t="shared" si="9"/>
        <v>General_Non-Tenant_2024_9</v>
      </c>
      <c r="B94" t="s">
        <v>7</v>
      </c>
      <c r="C94" t="s">
        <v>5</v>
      </c>
      <c r="D94">
        <v>2024</v>
      </c>
      <c r="E94">
        <v>9</v>
      </c>
      <c r="F94" t="s">
        <v>17</v>
      </c>
      <c r="G94" s="3">
        <f t="shared" si="6"/>
        <v>189798016.72999999</v>
      </c>
      <c r="H94" s="3">
        <f ca="1">IF(F94="y",0,SUMIF('Rate Change Monthly Premium'!$A$2:$A$1181,Written_Premium!A94,'Rate Change Monthly Premium'!$U$2:$U$1181))</f>
        <v>38105310.166666672</v>
      </c>
      <c r="I94" s="78">
        <f t="shared" ca="1" si="10"/>
        <v>227903326.89666665</v>
      </c>
      <c r="J94">
        <f>IF(F94="Y","",VLOOKUP(C94,'Premium Assumptions'!$F$3:$G$5,2,FALSE))</f>
        <v>2.5000000000000001E-2</v>
      </c>
      <c r="K94" s="3">
        <f t="shared" ca="1" si="7"/>
        <v>233600910.0690833</v>
      </c>
      <c r="L94" s="3">
        <f>VLOOKUP(A94,'Projected PIF'!$A$2:$N$217,14,FALSE)</f>
        <v>1184979.6186350137</v>
      </c>
      <c r="M94">
        <f t="shared" ca="1" si="8"/>
        <v>0.95226660920959205</v>
      </c>
      <c r="N94" s="3">
        <f t="shared" ca="1" si="11"/>
        <v>222450346.5397608</v>
      </c>
      <c r="O94">
        <f ca="1">IF(F94="Y",VLOOKUP(A94,'Fire UW Data'!$B$2:$I$73,7,FALSE),N94)</f>
        <v>222450346.5397608</v>
      </c>
    </row>
    <row r="95" spans="1:15" x14ac:dyDescent="0.25">
      <c r="A95" s="106" t="str">
        <f t="shared" si="9"/>
        <v>General_Non-Tenant_2024_10</v>
      </c>
      <c r="B95" t="s">
        <v>7</v>
      </c>
      <c r="C95" t="s">
        <v>5</v>
      </c>
      <c r="D95">
        <v>2024</v>
      </c>
      <c r="E95">
        <v>10</v>
      </c>
      <c r="F95" t="s">
        <v>17</v>
      </c>
      <c r="G95" s="3">
        <f t="shared" si="6"/>
        <v>191121988.80000001</v>
      </c>
      <c r="H95" s="3">
        <f ca="1">IF(F95="y",0,SUMIF('Rate Change Monthly Premium'!$A$2:$A$1181,Written_Premium!A95,'Rate Change Monthly Premium'!$U$2:$U$1181))</f>
        <v>38105310.166666672</v>
      </c>
      <c r="I95" s="78">
        <f t="shared" ca="1" si="10"/>
        <v>229227298.9666667</v>
      </c>
      <c r="J95">
        <f>IF(F95="Y","",VLOOKUP(C95,'Premium Assumptions'!$F$3:$G$5,2,FALSE))</f>
        <v>2.5000000000000001E-2</v>
      </c>
      <c r="K95" s="3">
        <f t="shared" ca="1" si="7"/>
        <v>234957981.44083336</v>
      </c>
      <c r="L95" s="3">
        <f>VLOOKUP(A95,'Projected PIF'!$A$2:$N$217,14,FALSE)</f>
        <v>1177917.1318166819</v>
      </c>
      <c r="M95">
        <f t="shared" ca="1" si="8"/>
        <v>0.94975241148997602</v>
      </c>
      <c r="N95" s="3">
        <f t="shared" ca="1" si="11"/>
        <v>223151909.47224852</v>
      </c>
      <c r="O95">
        <f ca="1">IF(F95="Y",VLOOKUP(A95,'Fire UW Data'!$B$2:$I$73,7,FALSE),N95)</f>
        <v>223151909.47224852</v>
      </c>
    </row>
    <row r="96" spans="1:15" x14ac:dyDescent="0.25">
      <c r="A96" s="106" t="str">
        <f t="shared" si="9"/>
        <v>General_Non-Tenant_2024_11</v>
      </c>
      <c r="B96" t="s">
        <v>7</v>
      </c>
      <c r="C96" t="s">
        <v>5</v>
      </c>
      <c r="D96">
        <v>2024</v>
      </c>
      <c r="E96">
        <v>11</v>
      </c>
      <c r="F96" t="s">
        <v>17</v>
      </c>
      <c r="G96" s="3">
        <f t="shared" si="6"/>
        <v>171195355.41</v>
      </c>
      <c r="H96" s="3">
        <f ca="1">IF(F96="y",0,SUMIF('Rate Change Monthly Premium'!$A$2:$A$1181,Written_Premium!A96,'Rate Change Monthly Premium'!$U$2:$U$1181))</f>
        <v>38105310.166666672</v>
      </c>
      <c r="I96" s="78">
        <f t="shared" ca="1" si="10"/>
        <v>209300665.57666665</v>
      </c>
      <c r="J96">
        <f>IF(F96="Y","",VLOOKUP(C96,'Premium Assumptions'!$F$3:$G$5,2,FALSE))</f>
        <v>2.5000000000000001E-2</v>
      </c>
      <c r="K96" s="3">
        <f t="shared" ca="1" si="7"/>
        <v>214533182.21608329</v>
      </c>
      <c r="L96" s="3">
        <f>VLOOKUP(A96,'Projected PIF'!$A$2:$N$217,14,FALSE)</f>
        <v>1170854.6449983499</v>
      </c>
      <c r="M96">
        <f t="shared" ca="1" si="8"/>
        <v>0.94695629791849989</v>
      </c>
      <c r="N96" s="3">
        <f t="shared" ca="1" si="11"/>
        <v>203153548.01201719</v>
      </c>
      <c r="O96">
        <f ca="1">IF(F96="Y",VLOOKUP(A96,'Fire UW Data'!$B$2:$I$73,7,FALSE),N96)</f>
        <v>203153548.01201719</v>
      </c>
    </row>
    <row r="97" spans="1:15" x14ac:dyDescent="0.25">
      <c r="A97" s="106" t="str">
        <f t="shared" si="9"/>
        <v>General_Non-Tenant_2024_12</v>
      </c>
      <c r="B97" t="s">
        <v>7</v>
      </c>
      <c r="C97" t="s">
        <v>5</v>
      </c>
      <c r="D97">
        <v>2024</v>
      </c>
      <c r="E97">
        <v>12</v>
      </c>
      <c r="F97" t="s">
        <v>17</v>
      </c>
      <c r="G97" s="3">
        <f t="shared" si="6"/>
        <v>173973902.47</v>
      </c>
      <c r="H97" s="3">
        <f ca="1">IF(F97="y",0,SUMIF('Rate Change Monthly Premium'!$A$2:$A$1181,Written_Premium!A97,'Rate Change Monthly Premium'!$U$2:$U$1181))</f>
        <v>38105310.166666672</v>
      </c>
      <c r="I97" s="78">
        <f t="shared" ca="1" si="10"/>
        <v>212079212.63666666</v>
      </c>
      <c r="J97">
        <f>IF(F97="Y","",VLOOKUP(C97,'Premium Assumptions'!$F$3:$G$5,2,FALSE))</f>
        <v>2.5000000000000001E-2</v>
      </c>
      <c r="K97" s="3">
        <f t="shared" ca="1" si="7"/>
        <v>217381192.95258331</v>
      </c>
      <c r="L97" s="3">
        <f>VLOOKUP(A97,'Projected PIF'!$A$2:$N$217,14,FALSE)</f>
        <v>1163792.1581800182</v>
      </c>
      <c r="M97">
        <f t="shared" ca="1" si="8"/>
        <v>0.94345564089428502</v>
      </c>
      <c r="N97" s="3">
        <f t="shared" ca="1" si="11"/>
        <v>205089512.71544373</v>
      </c>
      <c r="O97">
        <f ca="1">IF(F97="Y",VLOOKUP(A97,'Fire UW Data'!$B$2:$I$73,7,FALSE),N97)</f>
        <v>205089512.71544373</v>
      </c>
    </row>
    <row r="98" spans="1:15" x14ac:dyDescent="0.25">
      <c r="A98" s="106" t="str">
        <f t="shared" si="9"/>
        <v>General_Non-Tenant_2025_1</v>
      </c>
      <c r="B98" t="s">
        <v>7</v>
      </c>
      <c r="C98" t="s">
        <v>5</v>
      </c>
      <c r="D98">
        <v>2025</v>
      </c>
      <c r="E98">
        <v>1</v>
      </c>
      <c r="F98" t="s">
        <v>17</v>
      </c>
      <c r="G98" s="3">
        <f t="shared" ca="1" si="6"/>
        <v>163967798.93840957</v>
      </c>
      <c r="H98" s="3">
        <f ca="1">IF(F98="y",0,SUMIF('Rate Change Monthly Premium'!$A$2:$A$1181,Written_Premium!A98,'Rate Change Monthly Premium'!$U$2:$U$1181))</f>
        <v>103530918.20786667</v>
      </c>
      <c r="I98" s="78">
        <f t="shared" ca="1" si="10"/>
        <v>267498717.14627624</v>
      </c>
      <c r="J98">
        <f>IF(F98="Y","",VLOOKUP(C98,'Premium Assumptions'!$F$3:$G$5,2,FALSE))</f>
        <v>2.5000000000000001E-2</v>
      </c>
      <c r="K98" s="3">
        <f t="shared" ca="1" si="7"/>
        <v>274186185.07493311</v>
      </c>
      <c r="L98" s="3">
        <f>VLOOKUP(A98,'Projected PIF'!$A$2:$N$217,14,FALSE)</f>
        <v>1156987.6542547573</v>
      </c>
      <c r="M98">
        <f t="shared" ca="1" si="8"/>
        <v>0.94142143285974444</v>
      </c>
      <c r="N98" s="3">
        <f t="shared" ca="1" si="11"/>
        <v>258124751.22359061</v>
      </c>
      <c r="O98">
        <f ca="1">IF(F98="Y",VLOOKUP(A98,'Fire UW Data'!$B$2:$I$73,7,FALSE),N98)</f>
        <v>258124751.22359061</v>
      </c>
    </row>
    <row r="99" spans="1:15" x14ac:dyDescent="0.25">
      <c r="A99" s="106" t="str">
        <f t="shared" si="9"/>
        <v>General_Non-Tenant_2025_2</v>
      </c>
      <c r="B99" t="s">
        <v>7</v>
      </c>
      <c r="C99" t="s">
        <v>5</v>
      </c>
      <c r="D99">
        <v>2025</v>
      </c>
      <c r="E99">
        <v>2</v>
      </c>
      <c r="F99" t="s">
        <v>17</v>
      </c>
      <c r="G99" s="3">
        <f t="shared" ca="1" si="6"/>
        <v>156661526.15836361</v>
      </c>
      <c r="H99" s="3">
        <f ca="1">IF(F99="y",0,SUMIF('Rate Change Monthly Premium'!$A$2:$A$1181,Written_Premium!A99,'Rate Change Monthly Premium'!$U$2:$U$1181))</f>
        <v>103530918.20786667</v>
      </c>
      <c r="I99" s="78">
        <f t="shared" ca="1" si="10"/>
        <v>260192444.36623028</v>
      </c>
      <c r="J99">
        <f>IF(F99="Y","",VLOOKUP(C99,'Premium Assumptions'!$F$3:$G$5,2,FALSE))</f>
        <v>2.5000000000000001E-2</v>
      </c>
      <c r="K99" s="3">
        <f t="shared" ca="1" si="7"/>
        <v>266697255.47538602</v>
      </c>
      <c r="L99" s="3">
        <f>VLOOKUP(A99,'Projected PIF'!$A$2:$N$217,14,FALSE)</f>
        <v>1150183.1503294962</v>
      </c>
      <c r="M99">
        <f t="shared" ca="1" si="8"/>
        <v>0.93937206488027747</v>
      </c>
      <c r="N99" s="3">
        <f t="shared" ca="1" si="11"/>
        <v>250527951.57381627</v>
      </c>
      <c r="O99">
        <f ca="1">IF(F99="Y",VLOOKUP(A99,'Fire UW Data'!$B$2:$I$73,7,FALSE),N99)</f>
        <v>250527951.57381627</v>
      </c>
    </row>
    <row r="100" spans="1:15" x14ac:dyDescent="0.25">
      <c r="A100" s="106" t="str">
        <f t="shared" si="9"/>
        <v>General_Non-Tenant_2025_3</v>
      </c>
      <c r="B100" t="s">
        <v>7</v>
      </c>
      <c r="C100" t="s">
        <v>5</v>
      </c>
      <c r="D100">
        <v>2025</v>
      </c>
      <c r="E100">
        <v>3</v>
      </c>
      <c r="F100" t="s">
        <v>17</v>
      </c>
      <c r="G100" s="3">
        <f t="shared" ca="1" si="6"/>
        <v>216672908.2582294</v>
      </c>
      <c r="H100" s="3">
        <f ca="1">IF(F100="y",0,SUMIF('Rate Change Monthly Premium'!$A$2:$A$1181,Written_Premium!A100,'Rate Change Monthly Premium'!$U$2:$U$1181))</f>
        <v>84478738.666200012</v>
      </c>
      <c r="I100" s="78">
        <f t="shared" ca="1" si="10"/>
        <v>301151646.92442942</v>
      </c>
      <c r="J100">
        <f>IF(F100="Y","",VLOOKUP(C100,'Premium Assumptions'!$F$3:$G$5,2,FALSE))</f>
        <v>2.5000000000000001E-2</v>
      </c>
      <c r="K100" s="3">
        <f t="shared" ca="1" si="7"/>
        <v>308680438.09754014</v>
      </c>
      <c r="L100" s="3">
        <f>VLOOKUP(A100,'Projected PIF'!$A$2:$N$217,14,FALSE)</f>
        <v>1143378.6464042354</v>
      </c>
      <c r="M100">
        <f t="shared" ca="1" si="8"/>
        <v>0.93730736685269544</v>
      </c>
      <c r="N100" s="3">
        <f t="shared" ca="1" si="11"/>
        <v>289328448.63214183</v>
      </c>
      <c r="O100">
        <f ca="1">IF(F100="Y",VLOOKUP(A100,'Fire UW Data'!$B$2:$I$73,7,FALSE),N100)</f>
        <v>289328448.63214183</v>
      </c>
    </row>
    <row r="101" spans="1:15" x14ac:dyDescent="0.25">
      <c r="A101" s="106" t="str">
        <f t="shared" si="9"/>
        <v>General_Non-Tenant_2025_4</v>
      </c>
      <c r="B101" t="s">
        <v>7</v>
      </c>
      <c r="C101" t="s">
        <v>5</v>
      </c>
      <c r="D101">
        <v>2025</v>
      </c>
      <c r="E101">
        <v>4</v>
      </c>
      <c r="F101" t="s">
        <v>17</v>
      </c>
      <c r="G101" s="3">
        <f t="shared" ca="1" si="6"/>
        <v>236879661.01776043</v>
      </c>
      <c r="H101" s="3">
        <f ca="1">IF(F101="y",0,SUMIF('Rate Change Monthly Premium'!$A$2:$A$1181,Written_Premium!A101,'Rate Change Monthly Premium'!$U$2:$U$1181))</f>
        <v>65426559.12453334</v>
      </c>
      <c r="I101" s="78">
        <f t="shared" ca="1" si="10"/>
        <v>302306220.14229375</v>
      </c>
      <c r="J101">
        <f>IF(F101="Y","",VLOOKUP(C101,'Premium Assumptions'!$F$3:$G$5,2,FALSE))</f>
        <v>2.5000000000000001E-2</v>
      </c>
      <c r="K101" s="3">
        <f t="shared" ca="1" si="7"/>
        <v>309863875.64585108</v>
      </c>
      <c r="L101" s="3">
        <f>VLOOKUP(A101,'Projected PIF'!$A$2:$N$217,14,FALSE)</f>
        <v>1136574.1424789743</v>
      </c>
      <c r="M101">
        <f t="shared" ca="1" si="8"/>
        <v>0.93522716611938328</v>
      </c>
      <c r="N101" s="3">
        <f t="shared" ca="1" si="11"/>
        <v>289793114.3030383</v>
      </c>
      <c r="O101">
        <f ca="1">IF(F101="Y",VLOOKUP(A101,'Fire UW Data'!$B$2:$I$73,7,FALSE),N101)</f>
        <v>289793114.3030383</v>
      </c>
    </row>
    <row r="102" spans="1:15" x14ac:dyDescent="0.25">
      <c r="A102" s="106" t="str">
        <f t="shared" si="9"/>
        <v>General_Non-Tenant_2025_5</v>
      </c>
      <c r="B102" t="s">
        <v>7</v>
      </c>
      <c r="C102" t="s">
        <v>5</v>
      </c>
      <c r="D102">
        <v>2025</v>
      </c>
      <c r="E102">
        <v>5</v>
      </c>
      <c r="F102" t="s">
        <v>17</v>
      </c>
      <c r="G102" s="3">
        <f t="shared" ca="1" si="6"/>
        <v>250770834.6268295</v>
      </c>
      <c r="H102" s="3">
        <f ca="1">IF(F102="y",0,SUMIF('Rate Change Monthly Premium'!$A$2:$A$1181,Written_Premium!A102,'Rate Change Monthly Premium'!$U$2:$U$1181))</f>
        <v>65426559.12453334</v>
      </c>
      <c r="I102" s="78">
        <f t="shared" ca="1" si="10"/>
        <v>316197393.75136286</v>
      </c>
      <c r="J102">
        <f>IF(F102="Y","",VLOOKUP(C102,'Premium Assumptions'!$F$3:$G$5,2,FALSE))</f>
        <v>2.5000000000000001E-2</v>
      </c>
      <c r="K102" s="3">
        <f t="shared" ca="1" si="7"/>
        <v>324102328.59514689</v>
      </c>
      <c r="L102" s="3">
        <f>VLOOKUP(A102,'Projected PIF'!$A$2:$N$217,14,FALSE)</f>
        <v>1129769.6385537132</v>
      </c>
      <c r="M102">
        <f t="shared" ca="1" si="8"/>
        <v>0.93313128742016949</v>
      </c>
      <c r="N102" s="3">
        <f t="shared" ca="1" si="11"/>
        <v>302430023.13786423</v>
      </c>
      <c r="O102">
        <f ca="1">IF(F102="Y",VLOOKUP(A102,'Fire UW Data'!$B$2:$I$73,7,FALSE),N102)</f>
        <v>302430023.13786423</v>
      </c>
    </row>
    <row r="103" spans="1:15" x14ac:dyDescent="0.25">
      <c r="A103" s="106" t="str">
        <f t="shared" si="9"/>
        <v>General_Non-Tenant_2025_6</v>
      </c>
      <c r="B103" t="s">
        <v>7</v>
      </c>
      <c r="C103" t="s">
        <v>5</v>
      </c>
      <c r="D103">
        <v>2025</v>
      </c>
      <c r="E103">
        <v>6</v>
      </c>
      <c r="F103" t="s">
        <v>17</v>
      </c>
      <c r="G103" s="3">
        <f t="shared" ca="1" si="6"/>
        <v>259385570.84098652</v>
      </c>
      <c r="H103" s="3">
        <f ca="1">IF(F103="y",0,SUMIF('Rate Change Monthly Premium'!$A$2:$A$1181,Written_Premium!A103,'Rate Change Monthly Premium'!$U$2:$U$1181))</f>
        <v>65426559.12453334</v>
      </c>
      <c r="I103" s="78">
        <f t="shared" ca="1" si="10"/>
        <v>324812129.96551985</v>
      </c>
      <c r="J103">
        <f>IF(F103="Y","",VLOOKUP(C103,'Premium Assumptions'!$F$3:$G$5,2,FALSE))</f>
        <v>2.5000000000000001E-2</v>
      </c>
      <c r="K103" s="3">
        <f t="shared" ca="1" si="7"/>
        <v>332932433.21465778</v>
      </c>
      <c r="L103" s="3">
        <f>VLOOKUP(A103,'Projected PIF'!$A$2:$N$217,14,FALSE)</f>
        <v>1122965.1346284524</v>
      </c>
      <c r="M103">
        <f t="shared" ca="1" si="8"/>
        <v>0.93101955284310323</v>
      </c>
      <c r="N103" s="3">
        <f t="shared" ca="1" si="11"/>
        <v>309966605.09847701</v>
      </c>
      <c r="O103">
        <f ca="1">IF(F103="Y",VLOOKUP(A103,'Fire UW Data'!$B$2:$I$73,7,FALSE),N103)</f>
        <v>309966605.09847701</v>
      </c>
    </row>
    <row r="104" spans="1:15" x14ac:dyDescent="0.25">
      <c r="A104" s="106" t="str">
        <f t="shared" si="9"/>
        <v>General_Non-Tenant_2025_7</v>
      </c>
      <c r="B104" t="s">
        <v>7</v>
      </c>
      <c r="C104" t="s">
        <v>5</v>
      </c>
      <c r="D104">
        <v>2025</v>
      </c>
      <c r="E104">
        <v>7</v>
      </c>
      <c r="F104" t="s">
        <v>17</v>
      </c>
      <c r="G104" s="3">
        <f t="shared" ca="1" si="6"/>
        <v>233862534.71516812</v>
      </c>
      <c r="H104" s="3">
        <f ca="1">IF(F104="y",0,SUMIF('Rate Change Monthly Premium'!$A$2:$A$1181,Written_Premium!A104,'Rate Change Monthly Premium'!$U$2:$U$1181))</f>
        <v>65426559.12453334</v>
      </c>
      <c r="I104" s="78">
        <f t="shared" ca="1" si="10"/>
        <v>299289093.83970147</v>
      </c>
      <c r="J104">
        <f>IF(F104="Y","",VLOOKUP(C104,'Premium Assumptions'!$F$3:$G$5,2,FALSE))</f>
        <v>2.5000000000000001E-2</v>
      </c>
      <c r="K104" s="3">
        <f t="shared" ca="1" si="7"/>
        <v>306771321.18569398</v>
      </c>
      <c r="L104" s="3">
        <f>VLOOKUP(A104,'Projected PIF'!$A$2:$N$217,14,FALSE)</f>
        <v>1118660.6307031915</v>
      </c>
      <c r="M104">
        <f t="shared" ca="1" si="8"/>
        <v>0.93291330707350006</v>
      </c>
      <c r="N104" s="3">
        <f t="shared" ca="1" si="11"/>
        <v>286191047.76265264</v>
      </c>
      <c r="O104">
        <f ca="1">IF(F104="Y",VLOOKUP(A104,'Fire UW Data'!$B$2:$I$73,7,FALSE),N104)</f>
        <v>286191047.76265264</v>
      </c>
    </row>
    <row r="105" spans="1:15" x14ac:dyDescent="0.25">
      <c r="A105" s="106" t="str">
        <f t="shared" si="9"/>
        <v>General_Non-Tenant_2025_8</v>
      </c>
      <c r="B105" t="s">
        <v>7</v>
      </c>
      <c r="C105" t="s">
        <v>5</v>
      </c>
      <c r="D105">
        <v>2025</v>
      </c>
      <c r="E105">
        <v>8</v>
      </c>
      <c r="F105" t="s">
        <v>17</v>
      </c>
      <c r="G105" s="3">
        <f t="shared" ca="1" si="6"/>
        <v>237354516.34298253</v>
      </c>
      <c r="H105" s="3">
        <f ca="1">IF(F105="y",0,SUMIF('Rate Change Monthly Premium'!$A$2:$A$1181,Written_Premium!A105,'Rate Change Monthly Premium'!$U$2:$U$1181))</f>
        <v>65426559.12453334</v>
      </c>
      <c r="I105" s="78">
        <f t="shared" ca="1" si="10"/>
        <v>302781075.46751589</v>
      </c>
      <c r="J105">
        <f>IF(F105="Y","",VLOOKUP(C105,'Premium Assumptions'!$F$3:$G$5,2,FALSE))</f>
        <v>2.5000000000000001E-2</v>
      </c>
      <c r="K105" s="3">
        <f t="shared" ca="1" si="7"/>
        <v>310350602.35420376</v>
      </c>
      <c r="L105" s="3">
        <f>VLOOKUP(A105,'Projected PIF'!$A$2:$N$217,14,FALSE)</f>
        <v>1114356.1267779304</v>
      </c>
      <c r="M105">
        <f t="shared" ca="1" si="8"/>
        <v>0.93482950113924856</v>
      </c>
      <c r="N105" s="3">
        <f t="shared" ca="1" si="11"/>
        <v>290124898.77704561</v>
      </c>
      <c r="O105">
        <f ca="1">IF(F105="Y",VLOOKUP(A105,'Fire UW Data'!$B$2:$I$73,7,FALSE),N105)</f>
        <v>290124898.77704561</v>
      </c>
    </row>
    <row r="106" spans="1:15" x14ac:dyDescent="0.25">
      <c r="A106" s="106" t="str">
        <f t="shared" si="9"/>
        <v>General_Non-Tenant_2025_9</v>
      </c>
      <c r="B106" t="s">
        <v>7</v>
      </c>
      <c r="C106" t="s">
        <v>5</v>
      </c>
      <c r="D106">
        <v>2025</v>
      </c>
      <c r="E106">
        <v>9</v>
      </c>
      <c r="F106" t="s">
        <v>17</v>
      </c>
      <c r="G106" s="3">
        <f t="shared" ca="1" si="6"/>
        <v>222450346.5397608</v>
      </c>
      <c r="H106" s="3">
        <f ca="1">IF(F106="y",0,SUMIF('Rate Change Monthly Premium'!$A$2:$A$1181,Written_Premium!A106,'Rate Change Monthly Premium'!$U$2:$U$1181))</f>
        <v>65425608.041200005</v>
      </c>
      <c r="I106" s="78">
        <f t="shared" ca="1" si="10"/>
        <v>287875954.58096081</v>
      </c>
      <c r="J106">
        <f>IF(F106="Y","",VLOOKUP(C106,'Premium Assumptions'!$F$3:$G$5,2,FALSE))</f>
        <v>2.5000000000000001E-2</v>
      </c>
      <c r="K106" s="3">
        <f t="shared" ca="1" si="7"/>
        <v>295072853.44548482</v>
      </c>
      <c r="L106" s="3">
        <f>VLOOKUP(A106,'Projected PIF'!$A$2:$N$217,14,FALSE)</f>
        <v>1110051.6228526696</v>
      </c>
      <c r="M106">
        <f t="shared" ca="1" si="8"/>
        <v>0.93676853626507584</v>
      </c>
      <c r="N106" s="3">
        <f t="shared" ca="1" si="11"/>
        <v>276414965.01368606</v>
      </c>
      <c r="O106">
        <f ca="1">IF(F106="Y",VLOOKUP(A106,'Fire UW Data'!$B$2:$I$73,7,FALSE),N106)</f>
        <v>276414965.01368606</v>
      </c>
    </row>
    <row r="107" spans="1:15" x14ac:dyDescent="0.25">
      <c r="A107" s="106" t="str">
        <f t="shared" si="9"/>
        <v>General_Non-Tenant_2025_10</v>
      </c>
      <c r="B107" t="s">
        <v>7</v>
      </c>
      <c r="C107" t="s">
        <v>5</v>
      </c>
      <c r="D107">
        <v>2025</v>
      </c>
      <c r="E107">
        <v>10</v>
      </c>
      <c r="F107" t="s">
        <v>17</v>
      </c>
      <c r="G107" s="3">
        <f t="shared" ca="1" si="6"/>
        <v>223151909.47224852</v>
      </c>
      <c r="H107" s="3">
        <f ca="1">IF(F107="y",0,SUMIF('Rate Change Monthly Premium'!$A$2:$A$1181,Written_Premium!A107,'Rate Change Monthly Premium'!$U$2:$U$1181))</f>
        <v>65425608.041200005</v>
      </c>
      <c r="I107" s="78">
        <f t="shared" ca="1" si="10"/>
        <v>288577517.51344854</v>
      </c>
      <c r="J107">
        <f>IF(F107="Y","",VLOOKUP(C107,'Premium Assumptions'!$F$3:$G$5,2,FALSE))</f>
        <v>2.5000000000000001E-2</v>
      </c>
      <c r="K107" s="3">
        <f t="shared" ca="1" si="7"/>
        <v>295791955.45128471</v>
      </c>
      <c r="L107" s="3">
        <f>VLOOKUP(A107,'Projected PIF'!$A$2:$N$217,14,FALSE)</f>
        <v>1105747.1189274085</v>
      </c>
      <c r="M107">
        <f t="shared" ca="1" si="8"/>
        <v>0.93873082329826818</v>
      </c>
      <c r="N107" s="3">
        <f t="shared" ca="1" si="11"/>
        <v>277669025.86578918</v>
      </c>
      <c r="O107">
        <f ca="1">IF(F107="Y",VLOOKUP(A107,'Fire UW Data'!$B$2:$I$73,7,FALSE),N107)</f>
        <v>277669025.86578918</v>
      </c>
    </row>
    <row r="108" spans="1:15" x14ac:dyDescent="0.25">
      <c r="A108" s="106" t="str">
        <f t="shared" si="9"/>
        <v>General_Non-Tenant_2025_11</v>
      </c>
      <c r="B108" t="s">
        <v>7</v>
      </c>
      <c r="C108" t="s">
        <v>5</v>
      </c>
      <c r="D108">
        <v>2025</v>
      </c>
      <c r="E108">
        <v>11</v>
      </c>
      <c r="F108" t="s">
        <v>17</v>
      </c>
      <c r="G108" s="3">
        <f t="shared" ca="1" si="6"/>
        <v>203153548.01201719</v>
      </c>
      <c r="H108" s="3">
        <f ca="1">IF(F108="y",0,SUMIF('Rate Change Monthly Premium'!$A$2:$A$1181,Written_Premium!A108,'Rate Change Monthly Premium'!$U$2:$U$1181))</f>
        <v>65425608.041200005</v>
      </c>
      <c r="I108" s="78">
        <f t="shared" ca="1" si="10"/>
        <v>268579156.05321717</v>
      </c>
      <c r="J108">
        <f>IF(F108="Y","",VLOOKUP(C108,'Premium Assumptions'!$F$3:$G$5,2,FALSE))</f>
        <v>2.5000000000000001E-2</v>
      </c>
      <c r="K108" s="3">
        <f t="shared" ca="1" si="7"/>
        <v>275293634.95454758</v>
      </c>
      <c r="L108" s="3">
        <f>VLOOKUP(A108,'Projected PIF'!$A$2:$N$217,14,FALSE)</f>
        <v>1101442.6150021476</v>
      </c>
      <c r="M108">
        <f t="shared" ca="1" si="8"/>
        <v>0.94071678299888362</v>
      </c>
      <c r="N108" s="3">
        <f t="shared" ca="1" si="11"/>
        <v>258973342.65451103</v>
      </c>
      <c r="O108">
        <f ca="1">IF(F108="Y",VLOOKUP(A108,'Fire UW Data'!$B$2:$I$73,7,FALSE),N108)</f>
        <v>258973342.65451103</v>
      </c>
    </row>
    <row r="109" spans="1:15" x14ac:dyDescent="0.25">
      <c r="A109" s="106" t="str">
        <f t="shared" si="9"/>
        <v>General_Non-Tenant_2025_12</v>
      </c>
      <c r="B109" t="s">
        <v>7</v>
      </c>
      <c r="C109" t="s">
        <v>5</v>
      </c>
      <c r="D109">
        <v>2025</v>
      </c>
      <c r="E109">
        <v>12</v>
      </c>
      <c r="F109" t="s">
        <v>17</v>
      </c>
      <c r="G109" s="3">
        <f t="shared" ca="1" si="6"/>
        <v>205089512.71544373</v>
      </c>
      <c r="H109" s="3">
        <f ca="1">IF(F109="y",0,SUMIF('Rate Change Monthly Premium'!$A$2:$A$1181,Written_Premium!A109,'Rate Change Monthly Premium'!$U$2:$U$1181))</f>
        <v>65425608.041200005</v>
      </c>
      <c r="I109" s="78">
        <f t="shared" ca="1" si="10"/>
        <v>270515120.75664371</v>
      </c>
      <c r="J109">
        <f>IF(F109="Y","",VLOOKUP(C109,'Premium Assumptions'!$F$3:$G$5,2,FALSE))</f>
        <v>2.5000000000000001E-2</v>
      </c>
      <c r="K109" s="3">
        <f t="shared" ca="1" si="7"/>
        <v>277277998.77555978</v>
      </c>
      <c r="L109" s="3">
        <f>VLOOKUP(A109,'Projected PIF'!$A$2:$N$217,14,FALSE)</f>
        <v>1097138.1110768865</v>
      </c>
      <c r="M109">
        <f t="shared" ca="1" si="8"/>
        <v>0.94272684634052895</v>
      </c>
      <c r="N109" s="3">
        <f t="shared" ca="1" si="11"/>
        <v>261397413.34529653</v>
      </c>
      <c r="O109">
        <f ca="1">IF(F109="Y",VLOOKUP(A109,'Fire UW Data'!$B$2:$I$73,7,FALSE),N109)</f>
        <v>261397413.34529653</v>
      </c>
    </row>
    <row r="110" spans="1:15" x14ac:dyDescent="0.25">
      <c r="A110" s="106" t="str">
        <f t="shared" si="9"/>
        <v>General_Non-Tenant_2026_1</v>
      </c>
      <c r="B110" t="s">
        <v>7</v>
      </c>
      <c r="C110" t="s">
        <v>5</v>
      </c>
      <c r="D110">
        <v>2026</v>
      </c>
      <c r="E110">
        <v>1</v>
      </c>
      <c r="F110" t="s">
        <v>17</v>
      </c>
      <c r="G110" s="3">
        <f t="shared" ca="1" si="6"/>
        <v>258124751.22359061</v>
      </c>
      <c r="H110" s="3">
        <f ca="1">IF(F110="y",0,SUMIF('Rate Change Monthly Premium'!$A$2:$A$1181,Written_Premium!A110,'Rate Change Monthly Premium'!$U$2:$U$1181))</f>
        <v>0</v>
      </c>
      <c r="I110" s="78">
        <f t="shared" ca="1" si="10"/>
        <v>258124751.22359061</v>
      </c>
      <c r="J110">
        <f>IF(F110="Y","",VLOOKUP(C110,'Premium Assumptions'!$F$3:$G$5,2,FALSE))</f>
        <v>2.5000000000000001E-2</v>
      </c>
      <c r="K110" s="3">
        <f t="shared" ca="1" si="7"/>
        <v>264577870.00418034</v>
      </c>
      <c r="L110" s="3">
        <f>VLOOKUP(A110,'Projected PIF'!$A$2:$N$217,14,FALSE)</f>
        <v>1093080.1396663648</v>
      </c>
      <c r="M110">
        <f t="shared" ca="1" si="8"/>
        <v>0.94476387509116777</v>
      </c>
      <c r="N110" s="3">
        <f t="shared" ca="1" si="11"/>
        <v>249963613.72851667</v>
      </c>
      <c r="O110">
        <f ca="1">IF(F110="Y",VLOOKUP(A110,'Fire UW Data'!$B$2:$I$73,7,FALSE),N110)</f>
        <v>249963613.72851667</v>
      </c>
    </row>
    <row r="111" spans="1:15" x14ac:dyDescent="0.25">
      <c r="A111" s="106" t="str">
        <f t="shared" si="9"/>
        <v>General_Non-Tenant_2026_2</v>
      </c>
      <c r="B111" t="s">
        <v>7</v>
      </c>
      <c r="C111" t="s">
        <v>5</v>
      </c>
      <c r="D111">
        <v>2026</v>
      </c>
      <c r="E111">
        <v>2</v>
      </c>
      <c r="F111" t="s">
        <v>17</v>
      </c>
      <c r="G111" s="3">
        <f t="shared" ca="1" si="6"/>
        <v>250527951.57381627</v>
      </c>
      <c r="H111" s="3">
        <f ca="1">IF(F111="y",0,SUMIF('Rate Change Monthly Premium'!$A$2:$A$1181,Written_Premium!A111,'Rate Change Monthly Premium'!$U$2:$U$1181))</f>
        <v>0</v>
      </c>
      <c r="I111" s="78">
        <f t="shared" ca="1" si="10"/>
        <v>250527951.57381627</v>
      </c>
      <c r="J111">
        <f>IF(F111="Y","",VLOOKUP(C111,'Premium Assumptions'!$F$3:$G$5,2,FALSE))</f>
        <v>2.5000000000000001E-2</v>
      </c>
      <c r="K111" s="3">
        <f t="shared" ca="1" si="7"/>
        <v>256791150.36316165</v>
      </c>
      <c r="L111" s="3">
        <f>VLOOKUP(A111,'Projected PIF'!$A$2:$N$217,14,FALSE)</f>
        <v>1089022.168255843</v>
      </c>
      <c r="M111">
        <f t="shared" ca="1" si="8"/>
        <v>0.94682500603827113</v>
      </c>
      <c r="N111" s="3">
        <f t="shared" ca="1" si="11"/>
        <v>243136282.49317512</v>
      </c>
      <c r="O111">
        <f ca="1">IF(F111="Y",VLOOKUP(A111,'Fire UW Data'!$B$2:$I$73,7,FALSE),N111)</f>
        <v>243136282.49317512</v>
      </c>
    </row>
    <row r="112" spans="1:15" x14ac:dyDescent="0.25">
      <c r="A112" s="106" t="str">
        <f t="shared" si="9"/>
        <v>General_Non-Tenant_2026_3</v>
      </c>
      <c r="B112" t="s">
        <v>7</v>
      </c>
      <c r="C112" t="s">
        <v>5</v>
      </c>
      <c r="D112">
        <v>2026</v>
      </c>
      <c r="E112">
        <v>3</v>
      </c>
      <c r="F112" t="s">
        <v>17</v>
      </c>
      <c r="G112" s="3">
        <f t="shared" ca="1" si="6"/>
        <v>289328448.63214183</v>
      </c>
      <c r="H112" s="3">
        <f ca="1">IF(F112="y",0,SUMIF('Rate Change Monthly Premium'!$A$2:$A$1181,Written_Premium!A112,'Rate Change Monthly Premium'!$U$2:$U$1181))</f>
        <v>0</v>
      </c>
      <c r="I112" s="78">
        <f t="shared" ca="1" si="10"/>
        <v>289328448.63214183</v>
      </c>
      <c r="J112">
        <f>IF(F112="Y","",VLOOKUP(C112,'Premium Assumptions'!$F$3:$G$5,2,FALSE))</f>
        <v>2.5000000000000001E-2</v>
      </c>
      <c r="K112" s="3">
        <f t="shared" ca="1" si="7"/>
        <v>296561659.84794533</v>
      </c>
      <c r="L112" s="3">
        <f>VLOOKUP(A112,'Projected PIF'!$A$2:$N$217,14,FALSE)</f>
        <v>1084964.1968453215</v>
      </c>
      <c r="M112">
        <f t="shared" ca="1" si="8"/>
        <v>0.94891066949464276</v>
      </c>
      <c r="N112" s="3">
        <f t="shared" ca="1" si="11"/>
        <v>281410523.1927563</v>
      </c>
      <c r="O112">
        <f ca="1">IF(F112="Y",VLOOKUP(A112,'Fire UW Data'!$B$2:$I$73,7,FALSE),N112)</f>
        <v>281410523.1927563</v>
      </c>
    </row>
    <row r="113" spans="1:15" x14ac:dyDescent="0.25">
      <c r="A113" s="106" t="str">
        <f t="shared" si="9"/>
        <v>General_Non-Tenant_2026_4</v>
      </c>
      <c r="B113" t="s">
        <v>7</v>
      </c>
      <c r="C113" t="s">
        <v>5</v>
      </c>
      <c r="D113">
        <v>2026</v>
      </c>
      <c r="E113">
        <v>4</v>
      </c>
      <c r="F113" t="s">
        <v>17</v>
      </c>
      <c r="G113" s="3">
        <f t="shared" ca="1" si="6"/>
        <v>289793114.3030383</v>
      </c>
      <c r="H113" s="3">
        <f ca="1">IF(F113="y",0,SUMIF('Rate Change Monthly Premium'!$A$2:$A$1181,Written_Premium!A113,'Rate Change Monthly Premium'!$U$2:$U$1181))</f>
        <v>0</v>
      </c>
      <c r="I113" s="78">
        <f t="shared" ca="1" si="10"/>
        <v>289793114.3030383</v>
      </c>
      <c r="J113">
        <f>IF(F113="Y","",VLOOKUP(C113,'Premium Assumptions'!$F$3:$G$5,2,FALSE))</f>
        <v>2.5000000000000001E-2</v>
      </c>
      <c r="K113" s="3">
        <f t="shared" ca="1" si="7"/>
        <v>297037942.16061425</v>
      </c>
      <c r="L113" s="3">
        <f>VLOOKUP(A113,'Projected PIF'!$A$2:$N$217,14,FALSE)</f>
        <v>1080906.2254347997</v>
      </c>
      <c r="M113">
        <f t="shared" ca="1" si="8"/>
        <v>0.9510213060779672</v>
      </c>
      <c r="N113" s="3">
        <f t="shared" ca="1" si="11"/>
        <v>282489411.70829904</v>
      </c>
      <c r="O113">
        <f ca="1">IF(F113="Y",VLOOKUP(A113,'Fire UW Data'!$B$2:$I$73,7,FALSE),N113)</f>
        <v>282489411.70829904</v>
      </c>
    </row>
    <row r="114" spans="1:15" x14ac:dyDescent="0.25">
      <c r="A114" s="106" t="str">
        <f t="shared" si="9"/>
        <v>General_Non-Tenant_2026_5</v>
      </c>
      <c r="B114" t="s">
        <v>7</v>
      </c>
      <c r="C114" t="s">
        <v>5</v>
      </c>
      <c r="D114">
        <v>2026</v>
      </c>
      <c r="E114">
        <v>5</v>
      </c>
      <c r="F114" t="s">
        <v>17</v>
      </c>
      <c r="G114" s="3">
        <f t="shared" ca="1" si="6"/>
        <v>302430023.13786423</v>
      </c>
      <c r="H114" s="3">
        <f ca="1">IF(F114="y",0,SUMIF('Rate Change Monthly Premium'!$A$2:$A$1181,Written_Premium!A114,'Rate Change Monthly Premium'!$U$2:$U$1181))</f>
        <v>0</v>
      </c>
      <c r="I114" s="78">
        <f t="shared" ca="1" si="10"/>
        <v>302430023.13786423</v>
      </c>
      <c r="J114">
        <f>IF(F114="Y","",VLOOKUP(C114,'Premium Assumptions'!$F$3:$G$5,2,FALSE))</f>
        <v>2.5000000000000001E-2</v>
      </c>
      <c r="K114" s="3">
        <f t="shared" ca="1" si="7"/>
        <v>309990773.7163108</v>
      </c>
      <c r="L114" s="3">
        <f>VLOOKUP(A114,'Projected PIF'!$A$2:$N$217,14,FALSE)</f>
        <v>1076848.2540242779</v>
      </c>
      <c r="M114">
        <f t="shared" ca="1" si="8"/>
        <v>0.95315736702113607</v>
      </c>
      <c r="N114" s="3">
        <f t="shared" ca="1" si="11"/>
        <v>295469989.6762836</v>
      </c>
      <c r="O114">
        <f ca="1">IF(F114="Y",VLOOKUP(A114,'Fire UW Data'!$B$2:$I$73,7,FALSE),N114)</f>
        <v>295469989.6762836</v>
      </c>
    </row>
    <row r="115" spans="1:15" x14ac:dyDescent="0.25">
      <c r="A115" s="106" t="str">
        <f t="shared" si="9"/>
        <v>General_Non-Tenant_2026_6</v>
      </c>
      <c r="B115" t="s">
        <v>7</v>
      </c>
      <c r="C115" t="s">
        <v>5</v>
      </c>
      <c r="D115">
        <v>2026</v>
      </c>
      <c r="E115">
        <v>6</v>
      </c>
      <c r="F115" t="s">
        <v>17</v>
      </c>
      <c r="G115" s="3">
        <f t="shared" ca="1" si="6"/>
        <v>309966605.09847701</v>
      </c>
      <c r="H115" s="3">
        <f ca="1">IF(F115="y",0,SUMIF('Rate Change Monthly Premium'!$A$2:$A$1181,Written_Premium!A115,'Rate Change Monthly Premium'!$U$2:$U$1181))</f>
        <v>0</v>
      </c>
      <c r="I115" s="78">
        <f t="shared" ca="1" si="10"/>
        <v>309966605.09847701</v>
      </c>
      <c r="J115">
        <f>IF(F115="Y","",VLOOKUP(C115,'Premium Assumptions'!$F$3:$G$5,2,FALSE))</f>
        <v>2.5000000000000001E-2</v>
      </c>
      <c r="K115" s="3">
        <f t="shared" ca="1" si="7"/>
        <v>317715770.22593892</v>
      </c>
      <c r="L115" s="3">
        <f>VLOOKUP(A115,'Projected PIF'!$A$2:$N$217,14,FALSE)</f>
        <v>1072790.2826137564</v>
      </c>
      <c r="M115">
        <f t="shared" ca="1" si="8"/>
        <v>0.95531931449385832</v>
      </c>
      <c r="N115" s="3">
        <f t="shared" ca="1" si="11"/>
        <v>303520011.81613219</v>
      </c>
      <c r="O115">
        <f ca="1">IF(F115="Y",VLOOKUP(A115,'Fire UW Data'!$B$2:$I$73,7,FALSE),N115)</f>
        <v>303520011.81613219</v>
      </c>
    </row>
    <row r="116" spans="1:15" x14ac:dyDescent="0.25">
      <c r="A116" s="106" t="str">
        <f t="shared" si="9"/>
        <v>General_Non-Tenant_2026_7</v>
      </c>
      <c r="B116" t="s">
        <v>7</v>
      </c>
      <c r="C116" t="s">
        <v>5</v>
      </c>
      <c r="D116">
        <v>2026</v>
      </c>
      <c r="E116">
        <v>7</v>
      </c>
      <c r="F116" t="s">
        <v>17</v>
      </c>
      <c r="G116" s="3">
        <f t="shared" ca="1" si="6"/>
        <v>286191047.76265264</v>
      </c>
      <c r="H116" s="3">
        <f ca="1">IF(F116="y",0,SUMIF('Rate Change Monthly Premium'!$A$2:$A$1181,Written_Premium!A116,'Rate Change Monthly Premium'!$U$2:$U$1181))</f>
        <v>0</v>
      </c>
      <c r="I116" s="78">
        <f t="shared" ca="1" si="10"/>
        <v>286191047.76265264</v>
      </c>
      <c r="J116">
        <f>IF(F116="Y","",VLOOKUP(C116,'Premium Assumptions'!$F$3:$G$5,2,FALSE))</f>
        <v>2.5000000000000001E-2</v>
      </c>
      <c r="K116" s="3">
        <f t="shared" ca="1" si="7"/>
        <v>293345823.95671892</v>
      </c>
      <c r="L116" s="3">
        <f>VLOOKUP(A116,'Projected PIF'!$A$2:$N$217,14,FALSE)</f>
        <v>1068732.3112032346</v>
      </c>
      <c r="M116">
        <f t="shared" ca="1" si="8"/>
        <v>0.95536776916107979</v>
      </c>
      <c r="N116" s="3">
        <f t="shared" ca="1" si="11"/>
        <v>280253145.42624938</v>
      </c>
      <c r="O116">
        <f ca="1">IF(F116="Y",VLOOKUP(A116,'Fire UW Data'!$B$2:$I$73,7,FALSE),N116)</f>
        <v>280253145.42624938</v>
      </c>
    </row>
    <row r="117" spans="1:15" x14ac:dyDescent="0.25">
      <c r="A117" s="106" t="str">
        <f t="shared" si="9"/>
        <v>General_Non-Tenant_2026_8</v>
      </c>
      <c r="B117" t="s">
        <v>7</v>
      </c>
      <c r="C117" t="s">
        <v>5</v>
      </c>
      <c r="D117">
        <v>2026</v>
      </c>
      <c r="E117">
        <v>8</v>
      </c>
      <c r="F117" t="s">
        <v>17</v>
      </c>
      <c r="G117" s="3">
        <f t="shared" ca="1" si="6"/>
        <v>290124898.77704561</v>
      </c>
      <c r="H117" s="3">
        <f ca="1">IF(F117="y",0,SUMIF('Rate Change Monthly Premium'!$A$2:$A$1181,Written_Premium!A117,'Rate Change Monthly Premium'!$U$2:$U$1181))</f>
        <v>0</v>
      </c>
      <c r="I117" s="78">
        <f t="shared" ca="1" si="10"/>
        <v>290124898.77704561</v>
      </c>
      <c r="J117">
        <f>IF(F117="Y","",VLOOKUP(C117,'Premium Assumptions'!$F$3:$G$5,2,FALSE))</f>
        <v>2.5000000000000001E-2</v>
      </c>
      <c r="K117" s="3">
        <f t="shared" ca="1" si="7"/>
        <v>297378021.2464717</v>
      </c>
      <c r="L117" s="3">
        <f>VLOOKUP(A117,'Projected PIF'!$A$2:$N$217,14,FALSE)</f>
        <v>1064674.3397927128</v>
      </c>
      <c r="M117">
        <f t="shared" ca="1" si="8"/>
        <v>0.95541659816698954</v>
      </c>
      <c r="N117" s="3">
        <f t="shared" ca="1" si="11"/>
        <v>284119897.42893475</v>
      </c>
      <c r="O117">
        <f ca="1">IF(F117="Y",VLOOKUP(A117,'Fire UW Data'!$B$2:$I$73,7,FALSE),N117)</f>
        <v>284119897.42893475</v>
      </c>
    </row>
    <row r="118" spans="1:15" x14ac:dyDescent="0.25">
      <c r="A118" s="106" t="str">
        <f t="shared" si="9"/>
        <v>General_Non-Tenant_2026_9</v>
      </c>
      <c r="B118" t="s">
        <v>7</v>
      </c>
      <c r="C118" t="s">
        <v>5</v>
      </c>
      <c r="D118">
        <v>2026</v>
      </c>
      <c r="E118">
        <v>9</v>
      </c>
      <c r="F118" t="s">
        <v>17</v>
      </c>
      <c r="G118" s="3">
        <f t="shared" ca="1" si="6"/>
        <v>276414965.01368606</v>
      </c>
      <c r="H118" s="3">
        <f ca="1">IF(F118="y",0,SUMIF('Rate Change Monthly Premium'!$A$2:$A$1181,Written_Premium!A118,'Rate Change Monthly Premium'!$U$2:$U$1181))</f>
        <v>0</v>
      </c>
      <c r="I118" s="78">
        <f t="shared" ca="1" si="10"/>
        <v>276414965.01368606</v>
      </c>
      <c r="J118">
        <f>IF(F118="Y","",VLOOKUP(C118,'Premium Assumptions'!$F$3:$G$5,2,FALSE))</f>
        <v>2.5000000000000001E-2</v>
      </c>
      <c r="K118" s="3">
        <f t="shared" ca="1" si="7"/>
        <v>283325339.13902819</v>
      </c>
      <c r="L118" s="3">
        <f>VLOOKUP(A118,'Projected PIF'!$A$2:$N$217,14,FALSE)</f>
        <v>1060616.3683821913</v>
      </c>
      <c r="M118">
        <f t="shared" ca="1" si="8"/>
        <v>0.9554658058663642</v>
      </c>
      <c r="N118" s="3">
        <f t="shared" ca="1" si="11"/>
        <v>270707673.48283249</v>
      </c>
      <c r="O118">
        <f ca="1">IF(F118="Y",VLOOKUP(A118,'Fire UW Data'!$B$2:$I$73,7,FALSE),N118)</f>
        <v>270707673.48283249</v>
      </c>
    </row>
    <row r="119" spans="1:15" x14ac:dyDescent="0.25">
      <c r="A119" s="106" t="str">
        <f t="shared" si="9"/>
        <v>General_Non-Tenant_2026_10</v>
      </c>
      <c r="B119" t="s">
        <v>7</v>
      </c>
      <c r="C119" t="s">
        <v>5</v>
      </c>
      <c r="D119">
        <v>2026</v>
      </c>
      <c r="E119">
        <v>10</v>
      </c>
      <c r="F119" t="s">
        <v>17</v>
      </c>
      <c r="G119" s="3">
        <f t="shared" ca="1" si="6"/>
        <v>277669025.86578918</v>
      </c>
      <c r="H119" s="3">
        <f ca="1">IF(F119="y",0,SUMIF('Rate Change Monthly Premium'!$A$2:$A$1181,Written_Premium!A119,'Rate Change Monthly Premium'!$U$2:$U$1181))</f>
        <v>0</v>
      </c>
      <c r="I119" s="78">
        <f t="shared" ca="1" si="10"/>
        <v>277669025.86578918</v>
      </c>
      <c r="J119">
        <f>IF(F119="Y","",VLOOKUP(C119,'Premium Assumptions'!$F$3:$G$5,2,FALSE))</f>
        <v>2.5000000000000001E-2</v>
      </c>
      <c r="K119" s="3">
        <f t="shared" ca="1" si="7"/>
        <v>284610751.51243389</v>
      </c>
      <c r="L119" s="3">
        <f>VLOOKUP(A119,'Projected PIF'!$A$2:$N$217,14,FALSE)</f>
        <v>1056558.3969716695</v>
      </c>
      <c r="M119">
        <f t="shared" ca="1" si="8"/>
        <v>0.95551539668179031</v>
      </c>
      <c r="N119" s="3">
        <f t="shared" ca="1" si="11"/>
        <v>271949955.13130569</v>
      </c>
      <c r="O119">
        <f ca="1">IF(F119="Y",VLOOKUP(A119,'Fire UW Data'!$B$2:$I$73,7,FALSE),N119)</f>
        <v>271949955.13130569</v>
      </c>
    </row>
    <row r="120" spans="1:15" x14ac:dyDescent="0.25">
      <c r="A120" s="106" t="str">
        <f t="shared" si="9"/>
        <v>General_Non-Tenant_2026_11</v>
      </c>
      <c r="B120" t="s">
        <v>7</v>
      </c>
      <c r="C120" t="s">
        <v>5</v>
      </c>
      <c r="D120">
        <v>2026</v>
      </c>
      <c r="E120">
        <v>11</v>
      </c>
      <c r="F120" t="s">
        <v>17</v>
      </c>
      <c r="G120" s="3">
        <f t="shared" ca="1" si="6"/>
        <v>258973342.65451103</v>
      </c>
      <c r="H120" s="3">
        <f ca="1">IF(F120="y",0,SUMIF('Rate Change Monthly Premium'!$A$2:$A$1181,Written_Premium!A120,'Rate Change Monthly Premium'!$U$2:$U$1181))</f>
        <v>0</v>
      </c>
      <c r="I120" s="78">
        <f t="shared" ca="1" si="10"/>
        <v>258973342.65451103</v>
      </c>
      <c r="J120">
        <f>IF(F120="Y","",VLOOKUP(C120,'Premium Assumptions'!$F$3:$G$5,2,FALSE))</f>
        <v>2.5000000000000001E-2</v>
      </c>
      <c r="K120" s="3">
        <f t="shared" ca="1" si="7"/>
        <v>265447676.22087377</v>
      </c>
      <c r="L120" s="3">
        <f>VLOOKUP(A120,'Projected PIF'!$A$2:$N$217,14,FALSE)</f>
        <v>1052500.4255611477</v>
      </c>
      <c r="M120">
        <f t="shared" ca="1" si="8"/>
        <v>0.95556537510498951</v>
      </c>
      <c r="N120" s="3">
        <f t="shared" ca="1" si="11"/>
        <v>253652608.29874706</v>
      </c>
      <c r="O120">
        <f ca="1">IF(F120="Y",VLOOKUP(A120,'Fire UW Data'!$B$2:$I$73,7,FALSE),N120)</f>
        <v>253652608.29874706</v>
      </c>
    </row>
    <row r="121" spans="1:15" x14ac:dyDescent="0.25">
      <c r="A121" s="106" t="str">
        <f t="shared" si="9"/>
        <v>General_Non-Tenant_2026_12</v>
      </c>
      <c r="B121" t="s">
        <v>7</v>
      </c>
      <c r="C121" t="s">
        <v>5</v>
      </c>
      <c r="D121">
        <v>2026</v>
      </c>
      <c r="E121">
        <v>12</v>
      </c>
      <c r="F121" t="s">
        <v>17</v>
      </c>
      <c r="G121" s="3">
        <f t="shared" ca="1" si="6"/>
        <v>261397413.34529653</v>
      </c>
      <c r="H121" s="3">
        <f ca="1">IF(F121="y",0,SUMIF('Rate Change Monthly Premium'!$A$2:$A$1181,Written_Premium!A121,'Rate Change Monthly Premium'!$U$2:$U$1181))</f>
        <v>0</v>
      </c>
      <c r="I121" s="78">
        <f t="shared" ca="1" si="10"/>
        <v>261397413.34529653</v>
      </c>
      <c r="J121">
        <f>IF(F121="Y","",VLOOKUP(C121,'Premium Assumptions'!$F$3:$G$5,2,FALSE))</f>
        <v>2.5000000000000001E-2</v>
      </c>
      <c r="K121" s="3">
        <f t="shared" ca="1" si="7"/>
        <v>267932348.67892891</v>
      </c>
      <c r="L121" s="3">
        <f>VLOOKUP(A121,'Projected PIF'!$A$2:$N$217,14,FALSE)</f>
        <v>1048442.4541506262</v>
      </c>
      <c r="M121">
        <f t="shared" ca="1" si="8"/>
        <v>0.95561574569817509</v>
      </c>
      <c r="N121" s="3">
        <f t="shared" ca="1" si="11"/>
        <v>256040371.17947811</v>
      </c>
      <c r="O121">
        <f ca="1">IF(F121="Y",VLOOKUP(A121,'Fire UW Data'!$B$2:$I$73,7,FALSE),N121)</f>
        <v>256040371.17947811</v>
      </c>
    </row>
    <row r="122" spans="1:15" x14ac:dyDescent="0.25">
      <c r="A122" s="106" t="str">
        <f t="shared" si="9"/>
        <v>General_Non-Tenant_2027_1</v>
      </c>
      <c r="B122" t="s">
        <v>7</v>
      </c>
      <c r="C122" t="s">
        <v>5</v>
      </c>
      <c r="D122">
        <v>2027</v>
      </c>
      <c r="E122">
        <v>1</v>
      </c>
      <c r="F122" t="s">
        <v>17</v>
      </c>
      <c r="G122" s="3">
        <f t="shared" ca="1" si="6"/>
        <v>249963613.72851667</v>
      </c>
      <c r="H122" s="3">
        <f ca="1">IF(F122="y",0,SUMIF('Rate Change Monthly Premium'!$A$2:$A$1181,Written_Premium!A122,'Rate Change Monthly Premium'!$U$2:$U$1181))</f>
        <v>0</v>
      </c>
      <c r="I122" s="78">
        <f t="shared" ca="1" si="10"/>
        <v>249963613.72851667</v>
      </c>
      <c r="J122">
        <f>IF(F122="Y","",VLOOKUP(C122,'Premium Assumptions'!$F$3:$G$5,2,FALSE))</f>
        <v>2.5000000000000001E-2</v>
      </c>
      <c r="K122" s="3">
        <f t="shared" ca="1" si="7"/>
        <v>256212704.07172957</v>
      </c>
      <c r="L122" s="3">
        <f>VLOOKUP(A122,'Projected PIF'!$A$2:$N$217,14,FALSE)</f>
        <v>1044564.5927751387</v>
      </c>
      <c r="M122">
        <f t="shared" ca="1" si="8"/>
        <v>0.9556157456981752</v>
      </c>
      <c r="N122" s="3">
        <f t="shared" ca="1" si="11"/>
        <v>244840894.25885174</v>
      </c>
      <c r="O122">
        <f ca="1">IF(F122="Y",VLOOKUP(A122,'Fire UW Data'!$B$2:$I$73,7,FALSE),N122)</f>
        <v>244840894.25885174</v>
      </c>
    </row>
    <row r="123" spans="1:15" x14ac:dyDescent="0.25">
      <c r="A123" s="106" t="str">
        <f t="shared" si="9"/>
        <v>General_Non-Tenant_2027_2</v>
      </c>
      <c r="B123" t="s">
        <v>7</v>
      </c>
      <c r="C123" t="s">
        <v>5</v>
      </c>
      <c r="D123">
        <v>2027</v>
      </c>
      <c r="E123">
        <v>2</v>
      </c>
      <c r="F123" t="s">
        <v>17</v>
      </c>
      <c r="G123" s="3">
        <f t="shared" ca="1" si="6"/>
        <v>243136282.49317512</v>
      </c>
      <c r="H123" s="3">
        <f ca="1">IF(F123="y",0,SUMIF('Rate Change Monthly Premium'!$A$2:$A$1181,Written_Premium!A123,'Rate Change Monthly Premium'!$U$2:$U$1181))</f>
        <v>0</v>
      </c>
      <c r="I123" s="78">
        <f t="shared" ca="1" si="10"/>
        <v>243136282.49317512</v>
      </c>
      <c r="J123">
        <f>IF(F123="Y","",VLOOKUP(C123,'Premium Assumptions'!$F$3:$G$5,2,FALSE))</f>
        <v>2.5000000000000001E-2</v>
      </c>
      <c r="K123" s="3">
        <f t="shared" ca="1" si="7"/>
        <v>249214689.55550447</v>
      </c>
      <c r="L123" s="3">
        <f>VLOOKUP(A123,'Projected PIF'!$A$2:$N$217,14,FALSE)</f>
        <v>1040686.731399651</v>
      </c>
      <c r="M123">
        <f t="shared" ca="1" si="8"/>
        <v>0.9556157456981752</v>
      </c>
      <c r="N123" s="3">
        <f t="shared" ca="1" si="11"/>
        <v>238153481.39852265</v>
      </c>
      <c r="O123">
        <f ca="1">IF(F123="Y",VLOOKUP(A123,'Fire UW Data'!$B$2:$I$73,7,FALSE),N123)</f>
        <v>238153481.39852265</v>
      </c>
    </row>
    <row r="124" spans="1:15" x14ac:dyDescent="0.25">
      <c r="A124" s="106" t="str">
        <f t="shared" si="9"/>
        <v>General_Non-Tenant_2027_3</v>
      </c>
      <c r="B124" t="s">
        <v>7</v>
      </c>
      <c r="C124" t="s">
        <v>5</v>
      </c>
      <c r="D124">
        <v>2027</v>
      </c>
      <c r="E124">
        <v>3</v>
      </c>
      <c r="F124" t="s">
        <v>17</v>
      </c>
      <c r="G124" s="3">
        <f t="shared" ca="1" si="6"/>
        <v>281410523.1927563</v>
      </c>
      <c r="H124" s="3">
        <f ca="1">IF(F124="y",0,SUMIF('Rate Change Monthly Premium'!$A$2:$A$1181,Written_Premium!A124,'Rate Change Monthly Premium'!$U$2:$U$1181))</f>
        <v>0</v>
      </c>
      <c r="I124" s="78">
        <f t="shared" ca="1" si="10"/>
        <v>281410523.1927563</v>
      </c>
      <c r="J124">
        <f>IF(F124="Y","",VLOOKUP(C124,'Premium Assumptions'!$F$3:$G$5,2,FALSE))</f>
        <v>2.5000000000000001E-2</v>
      </c>
      <c r="K124" s="3">
        <f t="shared" ca="1" si="7"/>
        <v>288445786.2725752</v>
      </c>
      <c r="L124" s="3">
        <f>VLOOKUP(A124,'Projected PIF'!$A$2:$N$217,14,FALSE)</f>
        <v>1036808.8700241635</v>
      </c>
      <c r="M124">
        <f t="shared" ca="1" si="8"/>
        <v>0.95561574569817509</v>
      </c>
      <c r="N124" s="3">
        <f t="shared" ca="1" si="11"/>
        <v>275643335.14236337</v>
      </c>
      <c r="O124">
        <f ca="1">IF(F124="Y",VLOOKUP(A124,'Fire UW Data'!$B$2:$I$73,7,FALSE),N124)</f>
        <v>275643335.14236337</v>
      </c>
    </row>
    <row r="125" spans="1:15" x14ac:dyDescent="0.25">
      <c r="A125" s="106" t="str">
        <f t="shared" si="9"/>
        <v>General_Non-Tenant_2027_4</v>
      </c>
      <c r="B125" t="s">
        <v>7</v>
      </c>
      <c r="C125" t="s">
        <v>5</v>
      </c>
      <c r="D125">
        <v>2027</v>
      </c>
      <c r="E125">
        <v>4</v>
      </c>
      <c r="F125" t="s">
        <v>17</v>
      </c>
      <c r="G125" s="3">
        <f t="shared" ca="1" si="6"/>
        <v>282489411.70829904</v>
      </c>
      <c r="H125" s="3">
        <f ca="1">IF(F125="y",0,SUMIF('Rate Change Monthly Premium'!$A$2:$A$1181,Written_Premium!A125,'Rate Change Monthly Premium'!$U$2:$U$1181))</f>
        <v>0</v>
      </c>
      <c r="I125" s="78">
        <f t="shared" ca="1" si="10"/>
        <v>282489411.70829904</v>
      </c>
      <c r="J125">
        <f>IF(F125="Y","",VLOOKUP(C125,'Premium Assumptions'!$F$3:$G$5,2,FALSE))</f>
        <v>2.5000000000000001E-2</v>
      </c>
      <c r="K125" s="3">
        <f t="shared" ca="1" si="7"/>
        <v>289551647.00100648</v>
      </c>
      <c r="L125" s="3">
        <f>VLOOKUP(A125,'Projected PIF'!$A$2:$N$217,14,FALSE)</f>
        <v>1032931.008648676</v>
      </c>
      <c r="M125">
        <f t="shared" ca="1" si="8"/>
        <v>0.9556157456981752</v>
      </c>
      <c r="N125" s="3">
        <f t="shared" ca="1" si="11"/>
        <v>276700113.06700158</v>
      </c>
      <c r="O125">
        <f ca="1">IF(F125="Y",VLOOKUP(A125,'Fire UW Data'!$B$2:$I$73,7,FALSE),N125)</f>
        <v>276700113.06700158</v>
      </c>
    </row>
    <row r="126" spans="1:15" x14ac:dyDescent="0.25">
      <c r="A126" s="106" t="str">
        <f t="shared" si="9"/>
        <v>General_Non-Tenant_2027_5</v>
      </c>
      <c r="B126" t="s">
        <v>7</v>
      </c>
      <c r="C126" t="s">
        <v>5</v>
      </c>
      <c r="D126">
        <v>2027</v>
      </c>
      <c r="E126">
        <v>5</v>
      </c>
      <c r="F126" t="s">
        <v>17</v>
      </c>
      <c r="G126" s="3">
        <f t="shared" ca="1" si="6"/>
        <v>295469989.6762836</v>
      </c>
      <c r="H126" s="3">
        <f ca="1">IF(F126="y",0,SUMIF('Rate Change Monthly Premium'!$A$2:$A$1181,Written_Premium!A126,'Rate Change Monthly Premium'!$U$2:$U$1181))</f>
        <v>0</v>
      </c>
      <c r="I126" s="78">
        <f t="shared" ca="1" si="10"/>
        <v>295469989.6762836</v>
      </c>
      <c r="J126">
        <f>IF(F126="Y","",VLOOKUP(C126,'Premium Assumptions'!$F$3:$G$5,2,FALSE))</f>
        <v>2.5000000000000001E-2</v>
      </c>
      <c r="K126" s="3">
        <f t="shared" ca="1" si="7"/>
        <v>302856739.41819066</v>
      </c>
      <c r="L126" s="3">
        <f>VLOOKUP(A126,'Projected PIF'!$A$2:$N$217,14,FALSE)</f>
        <v>1029053.1472731883</v>
      </c>
      <c r="M126">
        <f t="shared" ca="1" si="8"/>
        <v>0.9556157456981752</v>
      </c>
      <c r="N126" s="3">
        <f t="shared" ca="1" si="11"/>
        <v>289414668.87883222</v>
      </c>
      <c r="O126">
        <f ca="1">IF(F126="Y",VLOOKUP(A126,'Fire UW Data'!$B$2:$I$73,7,FALSE),N126)</f>
        <v>289414668.87883222</v>
      </c>
    </row>
    <row r="127" spans="1:15" x14ac:dyDescent="0.25">
      <c r="A127" s="106" t="str">
        <f t="shared" si="9"/>
        <v>General_Non-Tenant_2027_6</v>
      </c>
      <c r="B127" t="s">
        <v>7</v>
      </c>
      <c r="C127" t="s">
        <v>5</v>
      </c>
      <c r="D127">
        <v>2027</v>
      </c>
      <c r="E127">
        <v>6</v>
      </c>
      <c r="F127" t="s">
        <v>17</v>
      </c>
      <c r="G127" s="3">
        <f t="shared" ca="1" si="6"/>
        <v>303520011.81613219</v>
      </c>
      <c r="H127" s="3">
        <f ca="1">IF(F127="y",0,SUMIF('Rate Change Monthly Premium'!$A$2:$A$1181,Written_Premium!A127,'Rate Change Monthly Premium'!$U$2:$U$1181))</f>
        <v>0</v>
      </c>
      <c r="I127" s="78">
        <f t="shared" ca="1" si="10"/>
        <v>303520011.81613219</v>
      </c>
      <c r="J127">
        <f>IF(F127="Y","",VLOOKUP(C127,'Premium Assumptions'!$F$3:$G$5,2,FALSE))</f>
        <v>2.5000000000000001E-2</v>
      </c>
      <c r="K127" s="3">
        <f t="shared" ca="1" si="7"/>
        <v>311108012.11153549</v>
      </c>
      <c r="L127" s="3">
        <f>VLOOKUP(A127,'Projected PIF'!$A$2:$N$217,14,FALSE)</f>
        <v>1025175.2858977008</v>
      </c>
      <c r="M127">
        <f t="shared" ca="1" si="8"/>
        <v>0.95561574569817509</v>
      </c>
      <c r="N127" s="3">
        <f t="shared" ca="1" si="11"/>
        <v>297299714.98664188</v>
      </c>
      <c r="O127">
        <f ca="1">IF(F127="Y",VLOOKUP(A127,'Fire UW Data'!$B$2:$I$73,7,FALSE),N127)</f>
        <v>297299714.98664188</v>
      </c>
    </row>
    <row r="128" spans="1:15" x14ac:dyDescent="0.25">
      <c r="A128" s="106" t="str">
        <f t="shared" si="9"/>
        <v>General_Non-Tenant_2027_7</v>
      </c>
      <c r="B128" t="s">
        <v>7</v>
      </c>
      <c r="C128" t="s">
        <v>5</v>
      </c>
      <c r="D128">
        <v>2027</v>
      </c>
      <c r="E128">
        <v>7</v>
      </c>
      <c r="F128" t="s">
        <v>17</v>
      </c>
      <c r="G128" s="3">
        <f t="shared" ca="1" si="6"/>
        <v>280253145.42624938</v>
      </c>
      <c r="H128" s="3">
        <f ca="1">IF(F128="y",0,SUMIF('Rate Change Monthly Premium'!$A$2:$A$1181,Written_Premium!A128,'Rate Change Monthly Premium'!$U$2:$U$1181))</f>
        <v>0</v>
      </c>
      <c r="I128" s="78">
        <f t="shared" ca="1" si="10"/>
        <v>280253145.42624938</v>
      </c>
      <c r="J128">
        <f>IF(F128="Y","",VLOOKUP(C128,'Premium Assumptions'!$F$3:$G$5,2,FALSE))</f>
        <v>2.5000000000000001E-2</v>
      </c>
      <c r="K128" s="3">
        <f t="shared" ca="1" si="7"/>
        <v>287259474.06190562</v>
      </c>
      <c r="L128" s="3">
        <f>VLOOKUP(A128,'Projected PIF'!$A$2:$N$217,14,FALSE)</f>
        <v>1021297.4245222133</v>
      </c>
      <c r="M128">
        <f t="shared" ca="1" si="8"/>
        <v>0.9556157456981752</v>
      </c>
      <c r="N128" s="3">
        <f t="shared" ca="1" si="11"/>
        <v>274509676.51453358</v>
      </c>
      <c r="O128">
        <f ca="1">IF(F128="Y",VLOOKUP(A128,'Fire UW Data'!$B$2:$I$73,7,FALSE),N128)</f>
        <v>274509676.51453358</v>
      </c>
    </row>
    <row r="129" spans="1:15" x14ac:dyDescent="0.25">
      <c r="A129" s="106" t="str">
        <f t="shared" si="9"/>
        <v>General_Non-Tenant_2027_8</v>
      </c>
      <c r="B129" t="s">
        <v>7</v>
      </c>
      <c r="C129" t="s">
        <v>5</v>
      </c>
      <c r="D129">
        <v>2027</v>
      </c>
      <c r="E129">
        <v>8</v>
      </c>
      <c r="F129" t="s">
        <v>17</v>
      </c>
      <c r="G129" s="3">
        <f t="shared" ca="1" si="6"/>
        <v>284119897.42893475</v>
      </c>
      <c r="H129" s="3">
        <f ca="1">IF(F129="y",0,SUMIF('Rate Change Monthly Premium'!$A$2:$A$1181,Written_Premium!A129,'Rate Change Monthly Premium'!$U$2:$U$1181))</f>
        <v>0</v>
      </c>
      <c r="I129" s="78">
        <f t="shared" ca="1" si="10"/>
        <v>284119897.42893475</v>
      </c>
      <c r="J129">
        <f>IF(F129="Y","",VLOOKUP(C129,'Premium Assumptions'!$F$3:$G$5,2,FALSE))</f>
        <v>2.5000000000000001E-2</v>
      </c>
      <c r="K129" s="3">
        <f t="shared" ca="1" si="7"/>
        <v>291222894.86465812</v>
      </c>
      <c r="L129" s="3">
        <f>VLOOKUP(A129,'Projected PIF'!$A$2:$N$217,14,FALSE)</f>
        <v>1017419.5631467256</v>
      </c>
      <c r="M129">
        <f t="shared" ca="1" si="8"/>
        <v>0.9556157456981752</v>
      </c>
      <c r="N129" s="3">
        <f t="shared" ca="1" si="11"/>
        <v>278297183.84047157</v>
      </c>
      <c r="O129">
        <f ca="1">IF(F129="Y",VLOOKUP(A129,'Fire UW Data'!$B$2:$I$73,7,FALSE),N129)</f>
        <v>278297183.84047157</v>
      </c>
    </row>
    <row r="130" spans="1:15" x14ac:dyDescent="0.25">
      <c r="A130" s="106" t="str">
        <f t="shared" si="9"/>
        <v>General_Non-Tenant_2027_9</v>
      </c>
      <c r="B130" t="s">
        <v>7</v>
      </c>
      <c r="C130" t="s">
        <v>5</v>
      </c>
      <c r="D130">
        <v>2027</v>
      </c>
      <c r="E130">
        <v>9</v>
      </c>
      <c r="F130" t="s">
        <v>17</v>
      </c>
      <c r="G130" s="3">
        <f t="shared" ref="G130:G193" ca="1" si="12">IF(F130="Y",0,VLOOKUP(B130&amp;"_"&amp;C130&amp;"_"&amp;D130-1&amp;"_"&amp;E130,$A$2:$O$217,15,FALSE))</f>
        <v>270707673.48283249</v>
      </c>
      <c r="H130" s="3">
        <f ca="1">IF(F130="y",0,SUMIF('Rate Change Monthly Premium'!$A$2:$A$1181,Written_Premium!A130,'Rate Change Monthly Premium'!$U$2:$U$1181))</f>
        <v>0</v>
      </c>
      <c r="I130" s="78">
        <f t="shared" ca="1" si="10"/>
        <v>270707673.48283249</v>
      </c>
      <c r="J130">
        <f>IF(F130="Y","",VLOOKUP(C130,'Premium Assumptions'!$F$3:$G$5,2,FALSE))</f>
        <v>2.5000000000000001E-2</v>
      </c>
      <c r="K130" s="3">
        <f t="shared" ref="K130:K193" ca="1" si="13">IF(F130="Y","",I130*(1+J130))</f>
        <v>277475365.31990325</v>
      </c>
      <c r="L130" s="3">
        <f>VLOOKUP(A130,'Projected PIF'!$A$2:$N$217,14,FALSE)</f>
        <v>1013541.7017712381</v>
      </c>
      <c r="M130">
        <f t="shared" ref="M130:M193" ca="1" si="14">IF(F130="Y","",L130/OFFSET(L130,-12,0))</f>
        <v>0.95561574569817509</v>
      </c>
      <c r="N130" s="3">
        <f t="shared" ca="1" si="11"/>
        <v>265159828.14305291</v>
      </c>
      <c r="O130">
        <f ca="1">IF(F130="Y",VLOOKUP(A130,'Fire UW Data'!$B$2:$I$73,7,FALSE),N130)</f>
        <v>265159828.14305291</v>
      </c>
    </row>
    <row r="131" spans="1:15" x14ac:dyDescent="0.25">
      <c r="A131" s="106" t="str">
        <f t="shared" ref="A131:A194" si="15">B131&amp;"_"&amp;C131&amp;"_"&amp;D131&amp;"_"&amp;E131</f>
        <v>General_Non-Tenant_2027_10</v>
      </c>
      <c r="B131" t="s">
        <v>7</v>
      </c>
      <c r="C131" t="s">
        <v>5</v>
      </c>
      <c r="D131">
        <v>2027</v>
      </c>
      <c r="E131">
        <v>10</v>
      </c>
      <c r="F131" t="s">
        <v>17</v>
      </c>
      <c r="G131" s="3">
        <f t="shared" ca="1" si="12"/>
        <v>271949955.13130569</v>
      </c>
      <c r="H131" s="3">
        <f ca="1">IF(F131="y",0,SUMIF('Rate Change Monthly Premium'!$A$2:$A$1181,Written_Premium!A131,'Rate Change Monthly Premium'!$U$2:$U$1181))</f>
        <v>0</v>
      </c>
      <c r="I131" s="78">
        <f t="shared" ref="I131:I194" ca="1" si="16">G131+H131</f>
        <v>271949955.13130569</v>
      </c>
      <c r="J131">
        <f>IF(F131="Y","",VLOOKUP(C131,'Premium Assumptions'!$F$3:$G$5,2,FALSE))</f>
        <v>2.5000000000000001E-2</v>
      </c>
      <c r="K131" s="3">
        <f t="shared" ca="1" si="13"/>
        <v>278748704.0095883</v>
      </c>
      <c r="L131" s="3">
        <f>VLOOKUP(A131,'Projected PIF'!$A$2:$N$217,14,FALSE)</f>
        <v>1009663.8403957506</v>
      </c>
      <c r="M131">
        <f t="shared" ca="1" si="14"/>
        <v>0.9556157456981752</v>
      </c>
      <c r="N131" s="3">
        <f t="shared" ref="N131:N194" ca="1" si="17">IF(F131="Y","",M131*K131)</f>
        <v>266376650.64452264</v>
      </c>
      <c r="O131">
        <f ca="1">IF(F131="Y",VLOOKUP(A131,'Fire UW Data'!$B$2:$I$73,7,FALSE),N131)</f>
        <v>266376650.64452264</v>
      </c>
    </row>
    <row r="132" spans="1:15" x14ac:dyDescent="0.25">
      <c r="A132" s="106" t="str">
        <f t="shared" si="15"/>
        <v>General_Non-Tenant_2027_11</v>
      </c>
      <c r="B132" t="s">
        <v>7</v>
      </c>
      <c r="C132" t="s">
        <v>5</v>
      </c>
      <c r="D132">
        <v>2027</v>
      </c>
      <c r="E132">
        <v>11</v>
      </c>
      <c r="F132" t="s">
        <v>17</v>
      </c>
      <c r="G132" s="3">
        <f t="shared" ca="1" si="12"/>
        <v>253652608.29874706</v>
      </c>
      <c r="H132" s="3">
        <f ca="1">IF(F132="y",0,SUMIF('Rate Change Monthly Premium'!$A$2:$A$1181,Written_Premium!A132,'Rate Change Monthly Premium'!$U$2:$U$1181))</f>
        <v>0</v>
      </c>
      <c r="I132" s="78">
        <f t="shared" ca="1" si="16"/>
        <v>253652608.29874706</v>
      </c>
      <c r="J132">
        <f>IF(F132="Y","",VLOOKUP(C132,'Premium Assumptions'!$F$3:$G$5,2,FALSE))</f>
        <v>2.5000000000000001E-2</v>
      </c>
      <c r="K132" s="3">
        <f t="shared" ca="1" si="13"/>
        <v>259993923.50621572</v>
      </c>
      <c r="L132" s="3">
        <f>VLOOKUP(A132,'Projected PIF'!$A$2:$N$217,14,FALSE)</f>
        <v>1005785.979020263</v>
      </c>
      <c r="M132">
        <f t="shared" ca="1" si="14"/>
        <v>0.9556157456981752</v>
      </c>
      <c r="N132" s="3">
        <f t="shared" ca="1" si="17"/>
        <v>248454287.08838665</v>
      </c>
      <c r="O132">
        <f ca="1">IF(F132="Y",VLOOKUP(A132,'Fire UW Data'!$B$2:$I$73,7,FALSE),N132)</f>
        <v>248454287.08838665</v>
      </c>
    </row>
    <row r="133" spans="1:15" x14ac:dyDescent="0.25">
      <c r="A133" s="106" t="str">
        <f t="shared" si="15"/>
        <v>General_Non-Tenant_2027_12</v>
      </c>
      <c r="B133" t="s">
        <v>7</v>
      </c>
      <c r="C133" t="s">
        <v>5</v>
      </c>
      <c r="D133">
        <v>2027</v>
      </c>
      <c r="E133">
        <v>12</v>
      </c>
      <c r="F133" t="s">
        <v>17</v>
      </c>
      <c r="G133" s="3">
        <f t="shared" ca="1" si="12"/>
        <v>256040371.17947811</v>
      </c>
      <c r="H133" s="3">
        <f ca="1">IF(F133="y",0,SUMIF('Rate Change Monthly Premium'!$A$2:$A$1181,Written_Premium!A133,'Rate Change Monthly Premium'!$U$2:$U$1181))</f>
        <v>0</v>
      </c>
      <c r="I133" s="78">
        <f t="shared" ca="1" si="16"/>
        <v>256040371.17947811</v>
      </c>
      <c r="J133">
        <f>IF(F133="Y","",VLOOKUP(C133,'Premium Assumptions'!$F$3:$G$5,2,FALSE))</f>
        <v>2.5000000000000001E-2</v>
      </c>
      <c r="K133" s="3">
        <f t="shared" ca="1" si="13"/>
        <v>262441380.45896503</v>
      </c>
      <c r="L133" s="3">
        <f>VLOOKUP(A133,'Projected PIF'!$A$2:$N$217,14,FALSE)</f>
        <v>1001908.1176447754</v>
      </c>
      <c r="M133">
        <f t="shared" ca="1" si="14"/>
        <v>0.95561574569817509</v>
      </c>
      <c r="N133" s="3">
        <f t="shared" ca="1" si="17"/>
        <v>250793115.48935235</v>
      </c>
      <c r="O133">
        <f ca="1">IF(F133="Y",VLOOKUP(A133,'Fire UW Data'!$B$2:$I$73,7,FALSE),N133)</f>
        <v>250793115.48935235</v>
      </c>
    </row>
    <row r="134" spans="1:15" x14ac:dyDescent="0.25">
      <c r="A134" s="106" t="str">
        <f t="shared" si="15"/>
        <v>General_Non-Tenant_2028_1</v>
      </c>
      <c r="B134" t="s">
        <v>7</v>
      </c>
      <c r="C134" t="s">
        <v>5</v>
      </c>
      <c r="D134">
        <v>2028</v>
      </c>
      <c r="E134">
        <v>1</v>
      </c>
      <c r="F134" t="s">
        <v>17</v>
      </c>
      <c r="G134" s="3">
        <f t="shared" ca="1" si="12"/>
        <v>244840894.25885174</v>
      </c>
      <c r="H134" s="3">
        <f ca="1">IF(F134="y",0,SUMIF('Rate Change Monthly Premium'!$A$2:$A$1181,Written_Premium!A134,'Rate Change Monthly Premium'!$U$2:$U$1181))</f>
        <v>0</v>
      </c>
      <c r="I134" s="78">
        <f t="shared" ca="1" si="16"/>
        <v>244840894.25885174</v>
      </c>
      <c r="J134">
        <f>IF(F134="Y","",VLOOKUP(C134,'Premium Assumptions'!$F$3:$G$5,2,FALSE))</f>
        <v>2.5000000000000001E-2</v>
      </c>
      <c r="K134" s="3">
        <f t="shared" ca="1" si="13"/>
        <v>250961916.61532301</v>
      </c>
      <c r="L134" s="3">
        <f>VLOOKUP(A134,'Projected PIF'!$A$2:$N$217,14,FALSE)</f>
        <v>998202.37225472473</v>
      </c>
      <c r="M134">
        <f t="shared" ca="1" si="14"/>
        <v>0.95561574569817509</v>
      </c>
      <c r="N134" s="3">
        <f t="shared" ca="1" si="17"/>
        <v>239823159.08819515</v>
      </c>
      <c r="O134">
        <f ca="1">IF(F134="Y",VLOOKUP(A134,'Fire UW Data'!$B$2:$I$73,7,FALSE),N134)</f>
        <v>239823159.08819515</v>
      </c>
    </row>
    <row r="135" spans="1:15" x14ac:dyDescent="0.25">
      <c r="A135" s="106" t="str">
        <f t="shared" si="15"/>
        <v>General_Non-Tenant_2028_2</v>
      </c>
      <c r="B135" t="s">
        <v>7</v>
      </c>
      <c r="C135" t="s">
        <v>5</v>
      </c>
      <c r="D135">
        <v>2028</v>
      </c>
      <c r="E135">
        <v>2</v>
      </c>
      <c r="F135" t="s">
        <v>17</v>
      </c>
      <c r="G135" s="3">
        <f t="shared" ca="1" si="12"/>
        <v>238153481.39852265</v>
      </c>
      <c r="H135" s="3">
        <f ca="1">IF(F135="y",0,SUMIF('Rate Change Monthly Premium'!$A$2:$A$1181,Written_Premium!A135,'Rate Change Monthly Premium'!$U$2:$U$1181))</f>
        <v>0</v>
      </c>
      <c r="I135" s="78">
        <f t="shared" ca="1" si="16"/>
        <v>238153481.39852265</v>
      </c>
      <c r="J135">
        <f>IF(F135="Y","",VLOOKUP(C135,'Premium Assumptions'!$F$3:$G$5,2,FALSE))</f>
        <v>2.5000000000000001E-2</v>
      </c>
      <c r="K135" s="3">
        <f t="shared" ca="1" si="13"/>
        <v>244107318.43348569</v>
      </c>
      <c r="L135" s="3">
        <f>VLOOKUP(A135,'Projected PIF'!$A$2:$N$217,14,FALSE)</f>
        <v>994496.62686467404</v>
      </c>
      <c r="M135">
        <f t="shared" ca="1" si="14"/>
        <v>0.9556157456981752</v>
      </c>
      <c r="N135" s="3">
        <f t="shared" ca="1" si="17"/>
        <v>233272797.13519734</v>
      </c>
      <c r="O135">
        <f ca="1">IF(F135="Y",VLOOKUP(A135,'Fire UW Data'!$B$2:$I$73,7,FALSE),N135)</f>
        <v>233272797.13519734</v>
      </c>
    </row>
    <row r="136" spans="1:15" x14ac:dyDescent="0.25">
      <c r="A136" s="106" t="str">
        <f t="shared" si="15"/>
        <v>General_Non-Tenant_2028_3</v>
      </c>
      <c r="B136" t="s">
        <v>7</v>
      </c>
      <c r="C136" t="s">
        <v>5</v>
      </c>
      <c r="D136">
        <v>2028</v>
      </c>
      <c r="E136">
        <v>3</v>
      </c>
      <c r="F136" t="s">
        <v>17</v>
      </c>
      <c r="G136" s="3">
        <f t="shared" ca="1" si="12"/>
        <v>275643335.14236337</v>
      </c>
      <c r="H136" s="3">
        <f ca="1">IF(F136="y",0,SUMIF('Rate Change Monthly Premium'!$A$2:$A$1181,Written_Premium!A136,'Rate Change Monthly Premium'!$U$2:$U$1181))</f>
        <v>0</v>
      </c>
      <c r="I136" s="78">
        <f t="shared" ca="1" si="16"/>
        <v>275643335.14236337</v>
      </c>
      <c r="J136">
        <f>IF(F136="Y","",VLOOKUP(C136,'Premium Assumptions'!$F$3:$G$5,2,FALSE))</f>
        <v>2.5000000000000001E-2</v>
      </c>
      <c r="K136" s="3">
        <f t="shared" ca="1" si="13"/>
        <v>282534418.52092242</v>
      </c>
      <c r="L136" s="3">
        <f>VLOOKUP(A136,'Projected PIF'!$A$2:$N$217,14,FALSE)</f>
        <v>990790.88147462334</v>
      </c>
      <c r="M136">
        <f t="shared" ca="1" si="14"/>
        <v>0.95561574569817509</v>
      </c>
      <c r="N136" s="3">
        <f t="shared" ca="1" si="17"/>
        <v>269994339.04027158</v>
      </c>
      <c r="O136">
        <f ca="1">IF(F136="Y",VLOOKUP(A136,'Fire UW Data'!$B$2:$I$73,7,FALSE),N136)</f>
        <v>269994339.04027158</v>
      </c>
    </row>
    <row r="137" spans="1:15" x14ac:dyDescent="0.25">
      <c r="A137" s="106" t="str">
        <f t="shared" si="15"/>
        <v>General_Non-Tenant_2028_4</v>
      </c>
      <c r="B137" t="s">
        <v>7</v>
      </c>
      <c r="C137" t="s">
        <v>5</v>
      </c>
      <c r="D137">
        <v>2028</v>
      </c>
      <c r="E137">
        <v>4</v>
      </c>
      <c r="F137" t="s">
        <v>17</v>
      </c>
      <c r="G137" s="3">
        <f t="shared" ca="1" si="12"/>
        <v>276700113.06700158</v>
      </c>
      <c r="H137" s="3">
        <f ca="1">IF(F137="y",0,SUMIF('Rate Change Monthly Premium'!$A$2:$A$1181,Written_Premium!A137,'Rate Change Monthly Premium'!$U$2:$U$1181))</f>
        <v>0</v>
      </c>
      <c r="I137" s="78">
        <f t="shared" ca="1" si="16"/>
        <v>276700113.06700158</v>
      </c>
      <c r="J137">
        <f>IF(F137="Y","",VLOOKUP(C137,'Premium Assumptions'!$F$3:$G$5,2,FALSE))</f>
        <v>2.5000000000000001E-2</v>
      </c>
      <c r="K137" s="3">
        <f t="shared" ca="1" si="13"/>
        <v>283617615.89367658</v>
      </c>
      <c r="L137" s="3">
        <f>VLOOKUP(A137,'Projected PIF'!$A$2:$N$217,14,FALSE)</f>
        <v>987085.13608457264</v>
      </c>
      <c r="M137">
        <f t="shared" ca="1" si="14"/>
        <v>0.95561574569817509</v>
      </c>
      <c r="N137" s="3">
        <f t="shared" ca="1" si="17"/>
        <v>271029459.50537431</v>
      </c>
      <c r="O137">
        <f ca="1">IF(F137="Y",VLOOKUP(A137,'Fire UW Data'!$B$2:$I$73,7,FALSE),N137)</f>
        <v>271029459.50537431</v>
      </c>
    </row>
    <row r="138" spans="1:15" x14ac:dyDescent="0.25">
      <c r="A138" s="106" t="str">
        <f t="shared" si="15"/>
        <v>General_Non-Tenant_2028_5</v>
      </c>
      <c r="B138" t="s">
        <v>7</v>
      </c>
      <c r="C138" t="s">
        <v>5</v>
      </c>
      <c r="D138">
        <v>2028</v>
      </c>
      <c r="E138">
        <v>5</v>
      </c>
      <c r="F138" t="s">
        <v>17</v>
      </c>
      <c r="G138" s="3">
        <f t="shared" ca="1" si="12"/>
        <v>289414668.87883222</v>
      </c>
      <c r="H138" s="3">
        <f ca="1">IF(F138="y",0,SUMIF('Rate Change Monthly Premium'!$A$2:$A$1181,Written_Premium!A138,'Rate Change Monthly Premium'!$U$2:$U$1181))</f>
        <v>0</v>
      </c>
      <c r="I138" s="78">
        <f t="shared" ca="1" si="16"/>
        <v>289414668.87883222</v>
      </c>
      <c r="J138">
        <f>IF(F138="Y","",VLOOKUP(C138,'Premium Assumptions'!$F$3:$G$5,2,FALSE))</f>
        <v>2.5000000000000001E-2</v>
      </c>
      <c r="K138" s="3">
        <f t="shared" ca="1" si="13"/>
        <v>296650035.60080302</v>
      </c>
      <c r="L138" s="3">
        <f>VLOOKUP(A138,'Projected PIF'!$A$2:$N$217,14,FALSE)</f>
        <v>983379.39069452183</v>
      </c>
      <c r="M138">
        <f t="shared" ca="1" si="14"/>
        <v>0.95561574569817509</v>
      </c>
      <c r="N138" s="3">
        <f t="shared" ca="1" si="17"/>
        <v>283483444.98205155</v>
      </c>
      <c r="O138">
        <f ca="1">IF(F138="Y",VLOOKUP(A138,'Fire UW Data'!$B$2:$I$73,7,FALSE),N138)</f>
        <v>283483444.98205155</v>
      </c>
    </row>
    <row r="139" spans="1:15" x14ac:dyDescent="0.25">
      <c r="A139" s="106" t="str">
        <f t="shared" si="15"/>
        <v>General_Non-Tenant_2028_6</v>
      </c>
      <c r="B139" t="s">
        <v>7</v>
      </c>
      <c r="C139" t="s">
        <v>5</v>
      </c>
      <c r="D139">
        <v>2028</v>
      </c>
      <c r="E139">
        <v>6</v>
      </c>
      <c r="F139" t="s">
        <v>17</v>
      </c>
      <c r="G139" s="3">
        <f t="shared" ca="1" si="12"/>
        <v>297299714.98664188</v>
      </c>
      <c r="H139" s="3">
        <f ca="1">IF(F139="y",0,SUMIF('Rate Change Monthly Premium'!$A$2:$A$1181,Written_Premium!A139,'Rate Change Monthly Premium'!$U$2:$U$1181))</f>
        <v>0</v>
      </c>
      <c r="I139" s="78">
        <f t="shared" ca="1" si="16"/>
        <v>297299714.98664188</v>
      </c>
      <c r="J139">
        <f>IF(F139="Y","",VLOOKUP(C139,'Premium Assumptions'!$F$3:$G$5,2,FALSE))</f>
        <v>2.5000000000000001E-2</v>
      </c>
      <c r="K139" s="3">
        <f t="shared" ca="1" si="13"/>
        <v>304732207.86130792</v>
      </c>
      <c r="L139" s="3">
        <f>VLOOKUP(A139,'Projected PIF'!$A$2:$N$217,14,FALSE)</f>
        <v>979673.64530447125</v>
      </c>
      <c r="M139">
        <f t="shared" ca="1" si="14"/>
        <v>0.95561574569817509</v>
      </c>
      <c r="N139" s="3">
        <f t="shared" ca="1" si="17"/>
        <v>291206896.05363506</v>
      </c>
      <c r="O139">
        <f ca="1">IF(F139="Y",VLOOKUP(A139,'Fire UW Data'!$B$2:$I$73,7,FALSE),N139)</f>
        <v>291206896.05363506</v>
      </c>
    </row>
    <row r="140" spans="1:15" x14ac:dyDescent="0.25">
      <c r="A140" s="106" t="str">
        <f t="shared" si="15"/>
        <v>General_Non-Tenant_2028_7</v>
      </c>
      <c r="B140" t="s">
        <v>7</v>
      </c>
      <c r="C140" t="s">
        <v>5</v>
      </c>
      <c r="D140">
        <v>2028</v>
      </c>
      <c r="E140">
        <v>7</v>
      </c>
      <c r="F140" t="s">
        <v>17</v>
      </c>
      <c r="G140" s="3">
        <f t="shared" ca="1" si="12"/>
        <v>274509676.51453358</v>
      </c>
      <c r="H140" s="3">
        <f ca="1">IF(F140="y",0,SUMIF('Rate Change Monthly Premium'!$A$2:$A$1181,Written_Premium!A140,'Rate Change Monthly Premium'!$U$2:$U$1181))</f>
        <v>0</v>
      </c>
      <c r="I140" s="78">
        <f t="shared" ca="1" si="16"/>
        <v>274509676.51453358</v>
      </c>
      <c r="J140">
        <f>IF(F140="Y","",VLOOKUP(C140,'Premium Assumptions'!$F$3:$G$5,2,FALSE))</f>
        <v>2.5000000000000001E-2</v>
      </c>
      <c r="K140" s="3">
        <f t="shared" ca="1" si="13"/>
        <v>281372418.42739689</v>
      </c>
      <c r="L140" s="3">
        <f>VLOOKUP(A140,'Projected PIF'!$A$2:$N$217,14,FALSE)</f>
        <v>975967.89991442056</v>
      </c>
      <c r="M140">
        <f t="shared" ca="1" si="14"/>
        <v>0.95561574569817509</v>
      </c>
      <c r="N140" s="3">
        <f t="shared" ca="1" si="17"/>
        <v>268883913.45439583</v>
      </c>
      <c r="O140">
        <f ca="1">IF(F140="Y",VLOOKUP(A140,'Fire UW Data'!$B$2:$I$73,7,FALSE),N140)</f>
        <v>268883913.45439583</v>
      </c>
    </row>
    <row r="141" spans="1:15" x14ac:dyDescent="0.25">
      <c r="A141" s="106" t="str">
        <f t="shared" si="15"/>
        <v>General_Non-Tenant_2028_8</v>
      </c>
      <c r="B141" t="s">
        <v>7</v>
      </c>
      <c r="C141" t="s">
        <v>5</v>
      </c>
      <c r="D141">
        <v>2028</v>
      </c>
      <c r="E141">
        <v>8</v>
      </c>
      <c r="F141" t="s">
        <v>17</v>
      </c>
      <c r="G141" s="3">
        <f t="shared" ca="1" si="12"/>
        <v>278297183.84047157</v>
      </c>
      <c r="H141" s="3">
        <f ca="1">IF(F141="y",0,SUMIF('Rate Change Monthly Premium'!$A$2:$A$1181,Written_Premium!A141,'Rate Change Monthly Premium'!$U$2:$U$1181))</f>
        <v>0</v>
      </c>
      <c r="I141" s="78">
        <f t="shared" ca="1" si="16"/>
        <v>278297183.84047157</v>
      </c>
      <c r="J141">
        <f>IF(F141="Y","",VLOOKUP(C141,'Premium Assumptions'!$F$3:$G$5,2,FALSE))</f>
        <v>2.5000000000000001E-2</v>
      </c>
      <c r="K141" s="3">
        <f t="shared" ca="1" si="13"/>
        <v>285254613.43648332</v>
      </c>
      <c r="L141" s="3">
        <f>VLOOKUP(A141,'Projected PIF'!$A$2:$N$217,14,FALSE)</f>
        <v>972262.15452436975</v>
      </c>
      <c r="M141">
        <f t="shared" ca="1" si="14"/>
        <v>0.95561574569817509</v>
      </c>
      <c r="N141" s="3">
        <f t="shared" ca="1" si="17"/>
        <v>272593800.13294971</v>
      </c>
      <c r="O141">
        <f ca="1">IF(F141="Y",VLOOKUP(A141,'Fire UW Data'!$B$2:$I$73,7,FALSE),N141)</f>
        <v>272593800.13294971</v>
      </c>
    </row>
    <row r="142" spans="1:15" x14ac:dyDescent="0.25">
      <c r="A142" s="106" t="str">
        <f t="shared" si="15"/>
        <v>General_Non-Tenant_2028_9</v>
      </c>
      <c r="B142" t="s">
        <v>7</v>
      </c>
      <c r="C142" t="s">
        <v>5</v>
      </c>
      <c r="D142">
        <v>2028</v>
      </c>
      <c r="E142">
        <v>9</v>
      </c>
      <c r="F142" t="s">
        <v>17</v>
      </c>
      <c r="G142" s="3">
        <f t="shared" ca="1" si="12"/>
        <v>265159828.14305291</v>
      </c>
      <c r="H142" s="3">
        <f ca="1">IF(F142="y",0,SUMIF('Rate Change Monthly Premium'!$A$2:$A$1181,Written_Premium!A142,'Rate Change Monthly Premium'!$U$2:$U$1181))</f>
        <v>0</v>
      </c>
      <c r="I142" s="78">
        <f t="shared" ca="1" si="16"/>
        <v>265159828.14305291</v>
      </c>
      <c r="J142">
        <f>IF(F142="Y","",VLOOKUP(C142,'Premium Assumptions'!$F$3:$G$5,2,FALSE))</f>
        <v>2.5000000000000001E-2</v>
      </c>
      <c r="K142" s="3">
        <f t="shared" ca="1" si="13"/>
        <v>271788823.8466292</v>
      </c>
      <c r="L142" s="3">
        <f>VLOOKUP(A142,'Projected PIF'!$A$2:$N$217,14,FALSE)</f>
        <v>968556.40913431905</v>
      </c>
      <c r="M142">
        <f t="shared" ca="1" si="14"/>
        <v>0.95561574569817509</v>
      </c>
      <c r="N142" s="3">
        <f t="shared" ca="1" si="17"/>
        <v>259725679.57262653</v>
      </c>
      <c r="O142">
        <f ca="1">IF(F142="Y",VLOOKUP(A142,'Fire UW Data'!$B$2:$I$73,7,FALSE),N142)</f>
        <v>259725679.57262653</v>
      </c>
    </row>
    <row r="143" spans="1:15" x14ac:dyDescent="0.25">
      <c r="A143" s="106" t="str">
        <f t="shared" si="15"/>
        <v>General_Non-Tenant_2028_10</v>
      </c>
      <c r="B143" t="s">
        <v>7</v>
      </c>
      <c r="C143" t="s">
        <v>5</v>
      </c>
      <c r="D143">
        <v>2028</v>
      </c>
      <c r="E143">
        <v>10</v>
      </c>
      <c r="F143" t="s">
        <v>17</v>
      </c>
      <c r="G143" s="3">
        <f t="shared" ca="1" si="12"/>
        <v>266376650.64452264</v>
      </c>
      <c r="H143" s="3">
        <f ca="1">IF(F143="y",0,SUMIF('Rate Change Monthly Premium'!$A$2:$A$1181,Written_Premium!A143,'Rate Change Monthly Premium'!$U$2:$U$1181))</f>
        <v>0</v>
      </c>
      <c r="I143" s="78">
        <f t="shared" ca="1" si="16"/>
        <v>266376650.64452264</v>
      </c>
      <c r="J143">
        <f>IF(F143="Y","",VLOOKUP(C143,'Premium Assumptions'!$F$3:$G$5,2,FALSE))</f>
        <v>2.5000000000000001E-2</v>
      </c>
      <c r="K143" s="3">
        <f t="shared" ca="1" si="13"/>
        <v>273036066.91063565</v>
      </c>
      <c r="L143" s="3">
        <f>VLOOKUP(A143,'Projected PIF'!$A$2:$N$217,14,FALSE)</f>
        <v>964850.66374426847</v>
      </c>
      <c r="M143">
        <f t="shared" ca="1" si="14"/>
        <v>0.95561574569817509</v>
      </c>
      <c r="N143" s="3">
        <f t="shared" ca="1" si="17"/>
        <v>260917564.68330392</v>
      </c>
      <c r="O143">
        <f ca="1">IF(F143="Y",VLOOKUP(A143,'Fire UW Data'!$B$2:$I$73,7,FALSE),N143)</f>
        <v>260917564.68330392</v>
      </c>
    </row>
    <row r="144" spans="1:15" x14ac:dyDescent="0.25">
      <c r="A144" s="106" t="str">
        <f t="shared" si="15"/>
        <v>General_Non-Tenant_2028_11</v>
      </c>
      <c r="B144" t="s">
        <v>7</v>
      </c>
      <c r="C144" t="s">
        <v>5</v>
      </c>
      <c r="D144">
        <v>2028</v>
      </c>
      <c r="E144">
        <v>11</v>
      </c>
      <c r="F144" t="s">
        <v>17</v>
      </c>
      <c r="G144" s="3">
        <f t="shared" ca="1" si="12"/>
        <v>248454287.08838665</v>
      </c>
      <c r="H144" s="3">
        <f ca="1">IF(F144="y",0,SUMIF('Rate Change Monthly Premium'!$A$2:$A$1181,Written_Premium!A144,'Rate Change Monthly Premium'!$U$2:$U$1181))</f>
        <v>0</v>
      </c>
      <c r="I144" s="78">
        <f t="shared" ca="1" si="16"/>
        <v>248454287.08838665</v>
      </c>
      <c r="J144">
        <f>IF(F144="Y","",VLOOKUP(C144,'Premium Assumptions'!$F$3:$G$5,2,FALSE))</f>
        <v>2.5000000000000001E-2</v>
      </c>
      <c r="K144" s="3">
        <f t="shared" ca="1" si="13"/>
        <v>254665644.2655963</v>
      </c>
      <c r="L144" s="3">
        <f>VLOOKUP(A144,'Projected PIF'!$A$2:$N$217,14,FALSE)</f>
        <v>961144.91835421766</v>
      </c>
      <c r="M144">
        <f t="shared" ca="1" si="14"/>
        <v>0.95561574569817509</v>
      </c>
      <c r="N144" s="3">
        <f t="shared" ca="1" si="17"/>
        <v>243362499.548574</v>
      </c>
      <c r="O144">
        <f ca="1">IF(F144="Y",VLOOKUP(A144,'Fire UW Data'!$B$2:$I$73,7,FALSE),N144)</f>
        <v>243362499.548574</v>
      </c>
    </row>
    <row r="145" spans="1:15" x14ac:dyDescent="0.25">
      <c r="A145" s="106" t="str">
        <f t="shared" si="15"/>
        <v>General_Non-Tenant_2028_12</v>
      </c>
      <c r="B145" t="s">
        <v>7</v>
      </c>
      <c r="C145" t="s">
        <v>5</v>
      </c>
      <c r="D145">
        <v>2028</v>
      </c>
      <c r="E145">
        <v>12</v>
      </c>
      <c r="F145" t="s">
        <v>17</v>
      </c>
      <c r="G145" s="3">
        <f t="shared" ca="1" si="12"/>
        <v>250793115.48935235</v>
      </c>
      <c r="H145" s="3">
        <f ca="1">IF(F145="y",0,SUMIF('Rate Change Monthly Premium'!$A$2:$A$1181,Written_Premium!A145,'Rate Change Monthly Premium'!$U$2:$U$1181))</f>
        <v>0</v>
      </c>
      <c r="I145" s="78">
        <f t="shared" ca="1" si="16"/>
        <v>250793115.48935235</v>
      </c>
      <c r="J145">
        <f>IF(F145="Y","",VLOOKUP(C145,'Premium Assumptions'!$F$3:$G$5,2,FALSE))</f>
        <v>2.5000000000000001E-2</v>
      </c>
      <c r="K145" s="3">
        <f t="shared" ca="1" si="13"/>
        <v>257062943.37658614</v>
      </c>
      <c r="L145" s="3">
        <f>VLOOKUP(A145,'Projected PIF'!$A$2:$N$217,14,FALSE)</f>
        <v>957439.17296416697</v>
      </c>
      <c r="M145">
        <f t="shared" ca="1" si="14"/>
        <v>0.95561574569817509</v>
      </c>
      <c r="N145" s="3">
        <f t="shared" ca="1" si="17"/>
        <v>245653396.32618412</v>
      </c>
      <c r="O145">
        <f ca="1">IF(F145="Y",VLOOKUP(A145,'Fire UW Data'!$B$2:$I$73,7,FALSE),N145)</f>
        <v>245653396.32618412</v>
      </c>
    </row>
    <row r="146" spans="1:15" x14ac:dyDescent="0.25">
      <c r="A146" s="106" t="str">
        <f t="shared" si="15"/>
        <v>General_Tenant_2023_1</v>
      </c>
      <c r="B146" t="s">
        <v>7</v>
      </c>
      <c r="C146" t="s">
        <v>6</v>
      </c>
      <c r="D146">
        <v>2023</v>
      </c>
      <c r="E146">
        <v>1</v>
      </c>
      <c r="F146" t="s">
        <v>16</v>
      </c>
      <c r="G146" s="3">
        <f t="shared" si="12"/>
        <v>0</v>
      </c>
      <c r="H146" s="3">
        <f>IF(F146="y",0,SUMIF('Rate Change Monthly Premium'!$A$2:$A$1181,Written_Premium!A146,'Rate Change Monthly Premium'!$U$2:$U$1181))</f>
        <v>0</v>
      </c>
      <c r="I146" s="78">
        <f t="shared" si="16"/>
        <v>0</v>
      </c>
      <c r="J146" t="str">
        <f>IF(F146="Y","",VLOOKUP(C146,'Premium Assumptions'!$F$3:$G$5,2,FALSE))</f>
        <v/>
      </c>
      <c r="K146" s="3" t="str">
        <f t="shared" si="13"/>
        <v/>
      </c>
      <c r="L146" s="3">
        <f>VLOOKUP(A146,'Projected PIF'!$A$2:$N$217,14,FALSE)</f>
        <v>730329</v>
      </c>
      <c r="M146" t="str">
        <f t="shared" ca="1" si="14"/>
        <v/>
      </c>
      <c r="N146" s="3" t="str">
        <f t="shared" si="17"/>
        <v/>
      </c>
      <c r="O146">
        <f>IF(F146="Y",VLOOKUP(A146,'Fire UW Data'!$B$2:$I$73,7,FALSE),N146)</f>
        <v>15917061.66</v>
      </c>
    </row>
    <row r="147" spans="1:15" x14ac:dyDescent="0.25">
      <c r="A147" s="106" t="str">
        <f t="shared" si="15"/>
        <v>General_Tenant_2023_2</v>
      </c>
      <c r="B147" t="s">
        <v>7</v>
      </c>
      <c r="C147" t="s">
        <v>6</v>
      </c>
      <c r="D147">
        <v>2023</v>
      </c>
      <c r="E147">
        <v>2</v>
      </c>
      <c r="F147" t="s">
        <v>16</v>
      </c>
      <c r="G147" s="3">
        <f t="shared" si="12"/>
        <v>0</v>
      </c>
      <c r="H147" s="3">
        <f>IF(F147="y",0,SUMIF('Rate Change Monthly Premium'!$A$2:$A$1181,Written_Premium!A147,'Rate Change Monthly Premium'!$U$2:$U$1181))</f>
        <v>0</v>
      </c>
      <c r="I147" s="78">
        <f t="shared" si="16"/>
        <v>0</v>
      </c>
      <c r="J147" t="str">
        <f>IF(F147="Y","",VLOOKUP(C147,'Premium Assumptions'!$F$3:$G$5,2,FALSE))</f>
        <v/>
      </c>
      <c r="K147" s="3" t="str">
        <f t="shared" si="13"/>
        <v/>
      </c>
      <c r="L147" s="3">
        <f>VLOOKUP(A147,'Projected PIF'!$A$2:$N$217,14,FALSE)</f>
        <v>734179</v>
      </c>
      <c r="M147" t="str">
        <f t="shared" ca="1" si="14"/>
        <v/>
      </c>
      <c r="N147" s="3" t="str">
        <f t="shared" si="17"/>
        <v/>
      </c>
      <c r="O147">
        <f>IF(F147="Y",VLOOKUP(A147,'Fire UW Data'!$B$2:$I$73,7,FALSE),N147)</f>
        <v>15590929.140000001</v>
      </c>
    </row>
    <row r="148" spans="1:15" x14ac:dyDescent="0.25">
      <c r="A148" s="106" t="str">
        <f t="shared" si="15"/>
        <v>General_Tenant_2023_3</v>
      </c>
      <c r="B148" t="s">
        <v>7</v>
      </c>
      <c r="C148" t="s">
        <v>6</v>
      </c>
      <c r="D148">
        <v>2023</v>
      </c>
      <c r="E148">
        <v>3</v>
      </c>
      <c r="F148" t="s">
        <v>16</v>
      </c>
      <c r="G148" s="3">
        <f t="shared" si="12"/>
        <v>0</v>
      </c>
      <c r="H148" s="3">
        <f>IF(F148="y",0,SUMIF('Rate Change Monthly Premium'!$A$2:$A$1181,Written_Premium!A148,'Rate Change Monthly Premium'!$U$2:$U$1181))</f>
        <v>0</v>
      </c>
      <c r="I148" s="78">
        <f t="shared" si="16"/>
        <v>0</v>
      </c>
      <c r="J148" t="str">
        <f>IF(F148="Y","",VLOOKUP(C148,'Premium Assumptions'!$F$3:$G$5,2,FALSE))</f>
        <v/>
      </c>
      <c r="K148" s="3" t="str">
        <f t="shared" si="13"/>
        <v/>
      </c>
      <c r="L148" s="3">
        <f>VLOOKUP(A148,'Projected PIF'!$A$2:$N$217,14,FALSE)</f>
        <v>739034</v>
      </c>
      <c r="M148" t="str">
        <f t="shared" ca="1" si="14"/>
        <v/>
      </c>
      <c r="N148" s="3" t="str">
        <f t="shared" si="17"/>
        <v/>
      </c>
      <c r="O148">
        <f>IF(F148="Y",VLOOKUP(A148,'Fire UW Data'!$B$2:$I$73,7,FALSE),N148)</f>
        <v>18723008.280000001</v>
      </c>
    </row>
    <row r="149" spans="1:15" x14ac:dyDescent="0.25">
      <c r="A149" s="106" t="str">
        <f t="shared" si="15"/>
        <v>General_Tenant_2023_4</v>
      </c>
      <c r="B149" t="s">
        <v>7</v>
      </c>
      <c r="C149" t="s">
        <v>6</v>
      </c>
      <c r="D149">
        <v>2023</v>
      </c>
      <c r="E149">
        <v>4</v>
      </c>
      <c r="F149" t="s">
        <v>16</v>
      </c>
      <c r="G149" s="3">
        <f t="shared" si="12"/>
        <v>0</v>
      </c>
      <c r="H149" s="3">
        <f>IF(F149="y",0,SUMIF('Rate Change Monthly Premium'!$A$2:$A$1181,Written_Premium!A149,'Rate Change Monthly Premium'!$U$2:$U$1181))</f>
        <v>0</v>
      </c>
      <c r="I149" s="78">
        <f t="shared" si="16"/>
        <v>0</v>
      </c>
      <c r="J149" t="str">
        <f>IF(F149="Y","",VLOOKUP(C149,'Premium Assumptions'!$F$3:$G$5,2,FALSE))</f>
        <v/>
      </c>
      <c r="K149" s="3" t="str">
        <f t="shared" si="13"/>
        <v/>
      </c>
      <c r="L149" s="3">
        <f>VLOOKUP(A149,'Projected PIF'!$A$2:$N$217,14,FALSE)</f>
        <v>742520</v>
      </c>
      <c r="M149" t="str">
        <f t="shared" ca="1" si="14"/>
        <v/>
      </c>
      <c r="N149" s="3" t="str">
        <f t="shared" si="17"/>
        <v/>
      </c>
      <c r="O149">
        <f>IF(F149="Y",VLOOKUP(A149,'Fire UW Data'!$B$2:$I$73,7,FALSE),N149)</f>
        <v>18304788.940000001</v>
      </c>
    </row>
    <row r="150" spans="1:15" x14ac:dyDescent="0.25">
      <c r="A150" s="106" t="str">
        <f t="shared" si="15"/>
        <v>General_Tenant_2023_5</v>
      </c>
      <c r="B150" t="s">
        <v>7</v>
      </c>
      <c r="C150" t="s">
        <v>6</v>
      </c>
      <c r="D150">
        <v>2023</v>
      </c>
      <c r="E150">
        <v>5</v>
      </c>
      <c r="F150" t="s">
        <v>16</v>
      </c>
      <c r="G150" s="3">
        <f t="shared" si="12"/>
        <v>0</v>
      </c>
      <c r="H150" s="3">
        <f>IF(F150="y",0,SUMIF('Rate Change Monthly Premium'!$A$2:$A$1181,Written_Premium!A150,'Rate Change Monthly Premium'!$U$2:$U$1181))</f>
        <v>0</v>
      </c>
      <c r="I150" s="78">
        <f t="shared" si="16"/>
        <v>0</v>
      </c>
      <c r="J150" t="str">
        <f>IF(F150="Y","",VLOOKUP(C150,'Premium Assumptions'!$F$3:$G$5,2,FALSE))</f>
        <v/>
      </c>
      <c r="K150" s="3" t="str">
        <f t="shared" si="13"/>
        <v/>
      </c>
      <c r="L150" s="3">
        <f>VLOOKUP(A150,'Projected PIF'!$A$2:$N$217,14,FALSE)</f>
        <v>746771</v>
      </c>
      <c r="M150" t="str">
        <f t="shared" ca="1" si="14"/>
        <v/>
      </c>
      <c r="N150" s="3" t="str">
        <f t="shared" si="17"/>
        <v/>
      </c>
      <c r="O150">
        <f>IF(F150="Y",VLOOKUP(A150,'Fire UW Data'!$B$2:$I$73,7,FALSE),N150)</f>
        <v>19366553.260000002</v>
      </c>
    </row>
    <row r="151" spans="1:15" x14ac:dyDescent="0.25">
      <c r="A151" s="106" t="str">
        <f t="shared" si="15"/>
        <v>General_Tenant_2023_6</v>
      </c>
      <c r="B151" t="s">
        <v>7</v>
      </c>
      <c r="C151" t="s">
        <v>6</v>
      </c>
      <c r="D151">
        <v>2023</v>
      </c>
      <c r="E151">
        <v>6</v>
      </c>
      <c r="F151" t="s">
        <v>16</v>
      </c>
      <c r="G151" s="3">
        <f t="shared" si="12"/>
        <v>0</v>
      </c>
      <c r="H151" s="3">
        <f>IF(F151="y",0,SUMIF('Rate Change Monthly Premium'!$A$2:$A$1181,Written_Premium!A151,'Rate Change Monthly Premium'!$U$2:$U$1181))</f>
        <v>0</v>
      </c>
      <c r="I151" s="78">
        <f t="shared" si="16"/>
        <v>0</v>
      </c>
      <c r="J151" t="str">
        <f>IF(F151="Y","",VLOOKUP(C151,'Premium Assumptions'!$F$3:$G$5,2,FALSE))</f>
        <v/>
      </c>
      <c r="K151" s="3" t="str">
        <f t="shared" si="13"/>
        <v/>
      </c>
      <c r="L151" s="3">
        <f>VLOOKUP(A151,'Projected PIF'!$A$2:$N$217,14,FALSE)</f>
        <v>736099</v>
      </c>
      <c r="M151" t="str">
        <f t="shared" ca="1" si="14"/>
        <v/>
      </c>
      <c r="N151" s="3" t="str">
        <f t="shared" si="17"/>
        <v/>
      </c>
      <c r="O151">
        <f>IF(F151="Y",VLOOKUP(A151,'Fire UW Data'!$B$2:$I$73,7,FALSE),N151)</f>
        <v>17597117.98</v>
      </c>
    </row>
    <row r="152" spans="1:15" x14ac:dyDescent="0.25">
      <c r="A152" s="106" t="str">
        <f t="shared" si="15"/>
        <v>General_Tenant_2023_7</v>
      </c>
      <c r="B152" t="s">
        <v>7</v>
      </c>
      <c r="C152" t="s">
        <v>6</v>
      </c>
      <c r="D152">
        <v>2023</v>
      </c>
      <c r="E152">
        <v>7</v>
      </c>
      <c r="F152" t="s">
        <v>16</v>
      </c>
      <c r="G152" s="3">
        <f t="shared" si="12"/>
        <v>0</v>
      </c>
      <c r="H152" s="3">
        <f>IF(F152="y",0,SUMIF('Rate Change Monthly Premium'!$A$2:$A$1181,Written_Premium!A152,'Rate Change Monthly Premium'!$U$2:$U$1181))</f>
        <v>0</v>
      </c>
      <c r="I152" s="78">
        <f t="shared" si="16"/>
        <v>0</v>
      </c>
      <c r="J152" t="str">
        <f>IF(F152="Y","",VLOOKUP(C152,'Premium Assumptions'!$F$3:$G$5,2,FALSE))</f>
        <v/>
      </c>
      <c r="K152" s="3" t="str">
        <f t="shared" si="13"/>
        <v/>
      </c>
      <c r="L152" s="3">
        <f>VLOOKUP(A152,'Projected PIF'!$A$2:$N$217,14,FALSE)</f>
        <v>719600</v>
      </c>
      <c r="M152" t="str">
        <f t="shared" ca="1" si="14"/>
        <v/>
      </c>
      <c r="N152" s="3" t="str">
        <f t="shared" si="17"/>
        <v/>
      </c>
      <c r="O152">
        <f>IF(F152="Y",VLOOKUP(A152,'Fire UW Data'!$B$2:$I$73,7,FALSE),N152)</f>
        <v>16180373.810000001</v>
      </c>
    </row>
    <row r="153" spans="1:15" x14ac:dyDescent="0.25">
      <c r="A153" s="106" t="str">
        <f t="shared" si="15"/>
        <v>General_Tenant_2023_8</v>
      </c>
      <c r="B153" t="s">
        <v>7</v>
      </c>
      <c r="C153" t="s">
        <v>6</v>
      </c>
      <c r="D153">
        <v>2023</v>
      </c>
      <c r="E153">
        <v>8</v>
      </c>
      <c r="F153" t="s">
        <v>16</v>
      </c>
      <c r="G153" s="3">
        <f t="shared" si="12"/>
        <v>0</v>
      </c>
      <c r="H153" s="3">
        <f>IF(F153="y",0,SUMIF('Rate Change Monthly Premium'!$A$2:$A$1181,Written_Premium!A153,'Rate Change Monthly Premium'!$U$2:$U$1181))</f>
        <v>0</v>
      </c>
      <c r="I153" s="78">
        <f t="shared" si="16"/>
        <v>0</v>
      </c>
      <c r="J153" t="str">
        <f>IF(F153="Y","",VLOOKUP(C153,'Premium Assumptions'!$F$3:$G$5,2,FALSE))</f>
        <v/>
      </c>
      <c r="K153" s="3" t="str">
        <f t="shared" si="13"/>
        <v/>
      </c>
      <c r="L153" s="3">
        <f>VLOOKUP(A153,'Projected PIF'!$A$2:$N$217,14,FALSE)</f>
        <v>703382</v>
      </c>
      <c r="M153" t="str">
        <f t="shared" ca="1" si="14"/>
        <v/>
      </c>
      <c r="N153" s="3" t="str">
        <f t="shared" si="17"/>
        <v/>
      </c>
      <c r="O153">
        <f>IF(F153="Y",VLOOKUP(A153,'Fire UW Data'!$B$2:$I$73,7,FALSE),N153)</f>
        <v>17123222.629999999</v>
      </c>
    </row>
    <row r="154" spans="1:15" x14ac:dyDescent="0.25">
      <c r="A154" s="106" t="str">
        <f t="shared" si="15"/>
        <v>General_Tenant_2023_9</v>
      </c>
      <c r="B154" t="s">
        <v>7</v>
      </c>
      <c r="C154" t="s">
        <v>6</v>
      </c>
      <c r="D154">
        <v>2023</v>
      </c>
      <c r="E154">
        <v>9</v>
      </c>
      <c r="F154" t="s">
        <v>16</v>
      </c>
      <c r="G154" s="3">
        <f t="shared" si="12"/>
        <v>0</v>
      </c>
      <c r="H154" s="3">
        <f>IF(F154="y",0,SUMIF('Rate Change Monthly Premium'!$A$2:$A$1181,Written_Premium!A154,'Rate Change Monthly Premium'!$U$2:$U$1181))</f>
        <v>0</v>
      </c>
      <c r="I154" s="78">
        <f t="shared" si="16"/>
        <v>0</v>
      </c>
      <c r="J154" t="str">
        <f>IF(F154="Y","",VLOOKUP(C154,'Premium Assumptions'!$F$3:$G$5,2,FALSE))</f>
        <v/>
      </c>
      <c r="K154" s="3" t="str">
        <f t="shared" si="13"/>
        <v/>
      </c>
      <c r="L154" s="3">
        <f>VLOOKUP(A154,'Projected PIF'!$A$2:$N$217,14,FALSE)</f>
        <v>689604</v>
      </c>
      <c r="M154" t="str">
        <f t="shared" ca="1" si="14"/>
        <v/>
      </c>
      <c r="N154" s="3" t="str">
        <f t="shared" si="17"/>
        <v/>
      </c>
      <c r="O154">
        <f>IF(F154="Y",VLOOKUP(A154,'Fire UW Data'!$B$2:$I$73,7,FALSE),N154)</f>
        <v>15877448.76</v>
      </c>
    </row>
    <row r="155" spans="1:15" x14ac:dyDescent="0.25">
      <c r="A155" s="106" t="str">
        <f t="shared" si="15"/>
        <v>General_Tenant_2023_10</v>
      </c>
      <c r="B155" t="s">
        <v>7</v>
      </c>
      <c r="C155" t="s">
        <v>6</v>
      </c>
      <c r="D155">
        <v>2023</v>
      </c>
      <c r="E155">
        <v>10</v>
      </c>
      <c r="F155" t="s">
        <v>16</v>
      </c>
      <c r="G155" s="3">
        <f t="shared" si="12"/>
        <v>0</v>
      </c>
      <c r="H155" s="3">
        <f>IF(F155="y",0,SUMIF('Rate Change Monthly Premium'!$A$2:$A$1181,Written_Premium!A155,'Rate Change Monthly Premium'!$U$2:$U$1181))</f>
        <v>0</v>
      </c>
      <c r="I155" s="78">
        <f t="shared" si="16"/>
        <v>0</v>
      </c>
      <c r="J155" t="str">
        <f>IF(F155="Y","",VLOOKUP(C155,'Premium Assumptions'!$F$3:$G$5,2,FALSE))</f>
        <v/>
      </c>
      <c r="K155" s="3" t="str">
        <f t="shared" si="13"/>
        <v/>
      </c>
      <c r="L155" s="3">
        <f>VLOOKUP(A155,'Projected PIF'!$A$2:$N$217,14,FALSE)</f>
        <v>674961</v>
      </c>
      <c r="M155" t="str">
        <f t="shared" ca="1" si="14"/>
        <v/>
      </c>
      <c r="N155" s="3" t="str">
        <f t="shared" si="17"/>
        <v/>
      </c>
      <c r="O155">
        <f>IF(F155="Y",VLOOKUP(A155,'Fire UW Data'!$B$2:$I$73,7,FALSE),N155)</f>
        <v>15619330.640000001</v>
      </c>
    </row>
    <row r="156" spans="1:15" x14ac:dyDescent="0.25">
      <c r="A156" s="106" t="str">
        <f t="shared" si="15"/>
        <v>General_Tenant_2023_11</v>
      </c>
      <c r="B156" t="s">
        <v>7</v>
      </c>
      <c r="C156" t="s">
        <v>6</v>
      </c>
      <c r="D156">
        <v>2023</v>
      </c>
      <c r="E156">
        <v>11</v>
      </c>
      <c r="F156" t="s">
        <v>16</v>
      </c>
      <c r="G156" s="3">
        <f t="shared" si="12"/>
        <v>0</v>
      </c>
      <c r="H156" s="3">
        <f>IF(F156="y",0,SUMIF('Rate Change Monthly Premium'!$A$2:$A$1181,Written_Premium!A156,'Rate Change Monthly Premium'!$U$2:$U$1181))</f>
        <v>0</v>
      </c>
      <c r="I156" s="78">
        <f t="shared" si="16"/>
        <v>0</v>
      </c>
      <c r="J156" t="str">
        <f>IF(F156="Y","",VLOOKUP(C156,'Premium Assumptions'!$F$3:$G$5,2,FALSE))</f>
        <v/>
      </c>
      <c r="K156" s="3" t="str">
        <f t="shared" si="13"/>
        <v/>
      </c>
      <c r="L156" s="3">
        <f>VLOOKUP(A156,'Projected PIF'!$A$2:$N$217,14,FALSE)</f>
        <v>662802</v>
      </c>
      <c r="M156" t="str">
        <f t="shared" ca="1" si="14"/>
        <v/>
      </c>
      <c r="N156" s="3" t="str">
        <f t="shared" si="17"/>
        <v/>
      </c>
      <c r="O156">
        <f>IF(F156="Y",VLOOKUP(A156,'Fire UW Data'!$B$2:$I$73,7,FALSE),N156)</f>
        <v>14482505.93</v>
      </c>
    </row>
    <row r="157" spans="1:15" x14ac:dyDescent="0.25">
      <c r="A157" s="106" t="str">
        <f t="shared" si="15"/>
        <v>General_Tenant_2023_12</v>
      </c>
      <c r="B157" t="s">
        <v>7</v>
      </c>
      <c r="C157" t="s">
        <v>6</v>
      </c>
      <c r="D157">
        <v>2023</v>
      </c>
      <c r="E157">
        <v>12</v>
      </c>
      <c r="F157" t="s">
        <v>16</v>
      </c>
      <c r="G157" s="3">
        <f t="shared" si="12"/>
        <v>0</v>
      </c>
      <c r="H157" s="3">
        <f>IF(F157="y",0,SUMIF('Rate Change Monthly Premium'!$A$2:$A$1181,Written_Premium!A157,'Rate Change Monthly Premium'!$U$2:$U$1181))</f>
        <v>0</v>
      </c>
      <c r="I157" s="78">
        <f t="shared" si="16"/>
        <v>0</v>
      </c>
      <c r="J157" t="str">
        <f>IF(F157="Y","",VLOOKUP(C157,'Premium Assumptions'!$F$3:$G$5,2,FALSE))</f>
        <v/>
      </c>
      <c r="K157" s="3" t="str">
        <f t="shared" si="13"/>
        <v/>
      </c>
      <c r="L157" s="3">
        <f>VLOOKUP(A157,'Projected PIF'!$A$2:$N$217,14,FALSE)</f>
        <v>653272</v>
      </c>
      <c r="M157" t="str">
        <f t="shared" ca="1" si="14"/>
        <v/>
      </c>
      <c r="N157" s="3" t="str">
        <f t="shared" si="17"/>
        <v/>
      </c>
      <c r="O157">
        <f>IF(F157="Y",VLOOKUP(A157,'Fire UW Data'!$B$2:$I$73,7,FALSE),N157)</f>
        <v>14490151.43</v>
      </c>
    </row>
    <row r="158" spans="1:15" x14ac:dyDescent="0.25">
      <c r="A158" s="106" t="str">
        <f t="shared" si="15"/>
        <v>General_Tenant_2024_1</v>
      </c>
      <c r="B158" t="s">
        <v>7</v>
      </c>
      <c r="C158" t="s">
        <v>6</v>
      </c>
      <c r="D158">
        <v>2024</v>
      </c>
      <c r="E158">
        <v>1</v>
      </c>
      <c r="F158" t="s">
        <v>17</v>
      </c>
      <c r="G158" s="3">
        <f t="shared" si="12"/>
        <v>15917061.66</v>
      </c>
      <c r="H158" s="3">
        <f ca="1">IF(F158="y",0,SUMIF('Rate Change Monthly Premium'!$A$2:$A$1181,Written_Premium!A158,'Rate Change Monthly Premium'!$U$2:$U$1181))</f>
        <v>561596.66666666663</v>
      </c>
      <c r="I158" s="78">
        <f t="shared" ca="1" si="16"/>
        <v>16478658.326666666</v>
      </c>
      <c r="J158">
        <f>IF(F158="Y","",VLOOKUP(C158,'Premium Assumptions'!$F$3:$G$5,2,FALSE))</f>
        <v>1.7000000000000001E-2</v>
      </c>
      <c r="K158" s="3">
        <f t="shared" ca="1" si="13"/>
        <v>16758795.518219998</v>
      </c>
      <c r="L158" s="3">
        <f>VLOOKUP(A158,'Projected PIF'!$A$2:$N$217,14,FALSE)</f>
        <v>641648.95431021391</v>
      </c>
      <c r="M158">
        <f t="shared" ca="1" si="14"/>
        <v>0.8785752096797661</v>
      </c>
      <c r="N158" s="3">
        <f t="shared" ca="1" si="17"/>
        <v>14723862.28640046</v>
      </c>
      <c r="O158">
        <f ca="1">IF(F158="Y",VLOOKUP(A158,'Fire UW Data'!$B$2:$I$73,7,FALSE),N158)</f>
        <v>14723862.28640046</v>
      </c>
    </row>
    <row r="159" spans="1:15" x14ac:dyDescent="0.25">
      <c r="A159" s="106" t="str">
        <f t="shared" si="15"/>
        <v>General_Tenant_2024_2</v>
      </c>
      <c r="B159" t="s">
        <v>7</v>
      </c>
      <c r="C159" t="s">
        <v>6</v>
      </c>
      <c r="D159">
        <v>2024</v>
      </c>
      <c r="E159">
        <v>2</v>
      </c>
      <c r="F159" t="s">
        <v>17</v>
      </c>
      <c r="G159" s="3">
        <f t="shared" si="12"/>
        <v>15590929.140000001</v>
      </c>
      <c r="H159" s="3">
        <f ca="1">IF(F159="y",0,SUMIF('Rate Change Monthly Premium'!$A$2:$A$1181,Written_Premium!A159,'Rate Change Monthly Premium'!$U$2:$U$1181))</f>
        <v>561596.66666666663</v>
      </c>
      <c r="I159" s="78">
        <f t="shared" ca="1" si="16"/>
        <v>16152525.806666667</v>
      </c>
      <c r="J159">
        <f>IF(F159="Y","",VLOOKUP(C159,'Premium Assumptions'!$F$3:$G$5,2,FALSE))</f>
        <v>1.7000000000000001E-2</v>
      </c>
      <c r="K159" s="3">
        <f t="shared" ca="1" si="13"/>
        <v>16427118.745379999</v>
      </c>
      <c r="L159" s="3">
        <f>VLOOKUP(A159,'Projected PIF'!$A$2:$N$217,14,FALSE)</f>
        <v>630025.90862042794</v>
      </c>
      <c r="M159">
        <f t="shared" ca="1" si="14"/>
        <v>0.85813665144389573</v>
      </c>
      <c r="N159" s="3">
        <f t="shared" ca="1" si="17"/>
        <v>14096712.673031643</v>
      </c>
      <c r="O159">
        <f ca="1">IF(F159="Y",VLOOKUP(A159,'Fire UW Data'!$B$2:$I$73,7,FALSE),N159)</f>
        <v>14096712.673031643</v>
      </c>
    </row>
    <row r="160" spans="1:15" x14ac:dyDescent="0.25">
      <c r="A160" s="106" t="str">
        <f t="shared" si="15"/>
        <v>General_Tenant_2024_3</v>
      </c>
      <c r="B160" t="s">
        <v>7</v>
      </c>
      <c r="C160" t="s">
        <v>6</v>
      </c>
      <c r="D160">
        <v>2024</v>
      </c>
      <c r="E160">
        <v>3</v>
      </c>
      <c r="F160" t="s">
        <v>17</v>
      </c>
      <c r="G160" s="3">
        <f t="shared" si="12"/>
        <v>18723008.280000001</v>
      </c>
      <c r="H160" s="3">
        <f ca="1">IF(F160="y",0,SUMIF('Rate Change Monthly Premium'!$A$2:$A$1181,Written_Premium!A160,'Rate Change Monthly Premium'!$U$2:$U$1181))</f>
        <v>1526085.7083333333</v>
      </c>
      <c r="I160" s="78">
        <f t="shared" ca="1" si="16"/>
        <v>20249093.988333333</v>
      </c>
      <c r="J160">
        <f>IF(F160="Y","",VLOOKUP(C160,'Premium Assumptions'!$F$3:$G$5,2,FALSE))</f>
        <v>1.7000000000000001E-2</v>
      </c>
      <c r="K160" s="3">
        <f t="shared" ca="1" si="13"/>
        <v>20593328.586134996</v>
      </c>
      <c r="L160" s="3">
        <f>VLOOKUP(A160,'Projected PIF'!$A$2:$N$217,14,FALSE)</f>
        <v>618402.86293064186</v>
      </c>
      <c r="M160">
        <f t="shared" ca="1" si="14"/>
        <v>0.83677187102439377</v>
      </c>
      <c r="N160" s="3">
        <f t="shared" ca="1" si="17"/>
        <v>17231918.091640316</v>
      </c>
      <c r="O160">
        <f ca="1">IF(F160="Y",VLOOKUP(A160,'Fire UW Data'!$B$2:$I$73,7,FALSE),N160)</f>
        <v>17231918.091640316</v>
      </c>
    </row>
    <row r="161" spans="1:15" x14ac:dyDescent="0.25">
      <c r="A161" s="106" t="str">
        <f t="shared" si="15"/>
        <v>General_Tenant_2024_4</v>
      </c>
      <c r="B161" t="s">
        <v>7</v>
      </c>
      <c r="C161" t="s">
        <v>6</v>
      </c>
      <c r="D161">
        <v>2024</v>
      </c>
      <c r="E161">
        <v>4</v>
      </c>
      <c r="F161" t="s">
        <v>17</v>
      </c>
      <c r="G161" s="3">
        <f t="shared" si="12"/>
        <v>18304788.940000001</v>
      </c>
      <c r="H161" s="3">
        <f ca="1">IF(F161="y",0,SUMIF('Rate Change Monthly Premium'!$A$2:$A$1181,Written_Premium!A161,'Rate Change Monthly Premium'!$U$2:$U$1181))</f>
        <v>2490574.75</v>
      </c>
      <c r="I161" s="78">
        <f t="shared" ca="1" si="16"/>
        <v>20795363.690000001</v>
      </c>
      <c r="J161">
        <f>IF(F161="Y","",VLOOKUP(C161,'Premium Assumptions'!$F$3:$G$5,2,FALSE))</f>
        <v>1.7000000000000001E-2</v>
      </c>
      <c r="K161" s="3">
        <f t="shared" ca="1" si="13"/>
        <v>21148884.872729998</v>
      </c>
      <c r="L161" s="3">
        <f>VLOOKUP(A161,'Projected PIF'!$A$2:$N$217,14,FALSE)</f>
        <v>606779.81724085589</v>
      </c>
      <c r="M161">
        <f t="shared" ca="1" si="14"/>
        <v>0.81718986322369214</v>
      </c>
      <c r="N161" s="3">
        <f t="shared" ca="1" si="17"/>
        <v>17282654.336479839</v>
      </c>
      <c r="O161">
        <f ca="1">IF(F161="Y",VLOOKUP(A161,'Fire UW Data'!$B$2:$I$73,7,FALSE),N161)</f>
        <v>17282654.336479839</v>
      </c>
    </row>
    <row r="162" spans="1:15" x14ac:dyDescent="0.25">
      <c r="A162" s="106" t="str">
        <f t="shared" si="15"/>
        <v>General_Tenant_2024_5</v>
      </c>
      <c r="B162" t="s">
        <v>7</v>
      </c>
      <c r="C162" t="s">
        <v>6</v>
      </c>
      <c r="D162">
        <v>2024</v>
      </c>
      <c r="E162">
        <v>5</v>
      </c>
      <c r="F162" t="s">
        <v>17</v>
      </c>
      <c r="G162" s="3">
        <f t="shared" si="12"/>
        <v>19366553.260000002</v>
      </c>
      <c r="H162" s="3">
        <f ca="1">IF(F162="y",0,SUMIF('Rate Change Monthly Premium'!$A$2:$A$1181,Written_Premium!A162,'Rate Change Monthly Premium'!$U$2:$U$1181))</f>
        <v>2490574.75</v>
      </c>
      <c r="I162" s="78">
        <f t="shared" ca="1" si="16"/>
        <v>21857128.010000002</v>
      </c>
      <c r="J162">
        <f>IF(F162="Y","",VLOOKUP(C162,'Premium Assumptions'!$F$3:$G$5,2,FALSE))</f>
        <v>1.7000000000000001E-2</v>
      </c>
      <c r="K162" s="3">
        <f t="shared" ca="1" si="13"/>
        <v>22228699.186170001</v>
      </c>
      <c r="L162" s="3">
        <f>VLOOKUP(A162,'Projected PIF'!$A$2:$N$217,14,FALSE)</f>
        <v>595156.77155106992</v>
      </c>
      <c r="M162">
        <f t="shared" ca="1" si="14"/>
        <v>0.7969735990699558</v>
      </c>
      <c r="N162" s="3">
        <f t="shared" ca="1" si="17"/>
        <v>17715686.393045302</v>
      </c>
      <c r="O162">
        <f ca="1">IF(F162="Y",VLOOKUP(A162,'Fire UW Data'!$B$2:$I$73,7,FALSE),N162)</f>
        <v>17715686.393045302</v>
      </c>
    </row>
    <row r="163" spans="1:15" x14ac:dyDescent="0.25">
      <c r="A163" s="106" t="str">
        <f t="shared" si="15"/>
        <v>General_Tenant_2024_6</v>
      </c>
      <c r="B163" t="s">
        <v>7</v>
      </c>
      <c r="C163" t="s">
        <v>6</v>
      </c>
      <c r="D163">
        <v>2024</v>
      </c>
      <c r="E163">
        <v>6</v>
      </c>
      <c r="F163" t="s">
        <v>17</v>
      </c>
      <c r="G163" s="3">
        <f t="shared" si="12"/>
        <v>17597117.98</v>
      </c>
      <c r="H163" s="3">
        <f ca="1">IF(F163="y",0,SUMIF('Rate Change Monthly Premium'!$A$2:$A$1181,Written_Premium!A163,'Rate Change Monthly Premium'!$U$2:$U$1181))</f>
        <v>1928978.0833333333</v>
      </c>
      <c r="I163" s="78">
        <f t="shared" ca="1" si="16"/>
        <v>19526096.063333333</v>
      </c>
      <c r="J163">
        <f>IF(F163="Y","",VLOOKUP(C163,'Premium Assumptions'!$F$3:$G$5,2,FALSE))</f>
        <v>1.7000000000000001E-2</v>
      </c>
      <c r="K163" s="3">
        <f t="shared" ca="1" si="13"/>
        <v>19858039.696409997</v>
      </c>
      <c r="L163" s="3">
        <f>VLOOKUP(A163,'Projected PIF'!$A$2:$N$217,14,FALSE)</f>
        <v>583533.72586128383</v>
      </c>
      <c r="M163">
        <f t="shared" ca="1" si="14"/>
        <v>0.7927381043328191</v>
      </c>
      <c r="N163" s="3">
        <f t="shared" ca="1" si="17"/>
        <v>15742224.744697932</v>
      </c>
      <c r="O163">
        <f ca="1">IF(F163="Y",VLOOKUP(A163,'Fire UW Data'!$B$2:$I$73,7,FALSE),N163)</f>
        <v>15742224.744697932</v>
      </c>
    </row>
    <row r="164" spans="1:15" x14ac:dyDescent="0.25">
      <c r="A164" s="106" t="str">
        <f t="shared" si="15"/>
        <v>General_Tenant_2024_7</v>
      </c>
      <c r="B164" t="s">
        <v>7</v>
      </c>
      <c r="C164" t="s">
        <v>6</v>
      </c>
      <c r="D164">
        <v>2024</v>
      </c>
      <c r="E164">
        <v>7</v>
      </c>
      <c r="F164" t="s">
        <v>17</v>
      </c>
      <c r="G164" s="3">
        <f t="shared" si="12"/>
        <v>16180373.810000001</v>
      </c>
      <c r="H164" s="3">
        <f ca="1">IF(F164="y",0,SUMIF('Rate Change Monthly Premium'!$A$2:$A$1181,Written_Premium!A164,'Rate Change Monthly Premium'!$U$2:$U$1181))</f>
        <v>1928978.0833333333</v>
      </c>
      <c r="I164" s="78">
        <f t="shared" ca="1" si="16"/>
        <v>18109351.893333334</v>
      </c>
      <c r="J164">
        <f>IF(F164="Y","",VLOOKUP(C164,'Premium Assumptions'!$F$3:$G$5,2,FALSE))</f>
        <v>1.7000000000000001E-2</v>
      </c>
      <c r="K164" s="3">
        <f t="shared" ca="1" si="13"/>
        <v>18417210.875519998</v>
      </c>
      <c r="L164" s="3">
        <f>VLOOKUP(A164,'Projected PIF'!$A$2:$N$217,14,FALSE)</f>
        <v>571910.68017149775</v>
      </c>
      <c r="M164">
        <f t="shared" ca="1" si="14"/>
        <v>0.79476192352904074</v>
      </c>
      <c r="N164" s="3">
        <f t="shared" ca="1" si="17"/>
        <v>14637297.941468243</v>
      </c>
      <c r="O164">
        <f ca="1">IF(F164="Y",VLOOKUP(A164,'Fire UW Data'!$B$2:$I$73,7,FALSE),N164)</f>
        <v>14637297.941468243</v>
      </c>
    </row>
    <row r="165" spans="1:15" x14ac:dyDescent="0.25">
      <c r="A165" s="106" t="str">
        <f t="shared" si="15"/>
        <v>General_Tenant_2024_8</v>
      </c>
      <c r="B165" t="s">
        <v>7</v>
      </c>
      <c r="C165" t="s">
        <v>6</v>
      </c>
      <c r="D165">
        <v>2024</v>
      </c>
      <c r="E165">
        <v>8</v>
      </c>
      <c r="F165" t="s">
        <v>17</v>
      </c>
      <c r="G165" s="3">
        <f t="shared" si="12"/>
        <v>17123222.629999999</v>
      </c>
      <c r="H165" s="3">
        <f ca="1">IF(F165="y",0,SUMIF('Rate Change Monthly Premium'!$A$2:$A$1181,Written_Premium!A165,'Rate Change Monthly Premium'!$U$2:$U$1181))</f>
        <v>1928978.0833333333</v>
      </c>
      <c r="I165" s="78">
        <f t="shared" ca="1" si="16"/>
        <v>19052200.713333331</v>
      </c>
      <c r="J165">
        <f>IF(F165="Y","",VLOOKUP(C165,'Premium Assumptions'!$F$3:$G$5,2,FALSE))</f>
        <v>1.7000000000000001E-2</v>
      </c>
      <c r="K165" s="3">
        <f t="shared" ca="1" si="13"/>
        <v>19376088.125459995</v>
      </c>
      <c r="L165" s="3">
        <f>VLOOKUP(A165,'Projected PIF'!$A$2:$N$217,14,FALSE)</f>
        <v>560287.63448171178</v>
      </c>
      <c r="M165">
        <f t="shared" ca="1" si="14"/>
        <v>0.79656237219848069</v>
      </c>
      <c r="N165" s="3">
        <f t="shared" ca="1" si="17"/>
        <v>15434262.721143227</v>
      </c>
      <c r="O165">
        <f ca="1">IF(F165="Y",VLOOKUP(A165,'Fire UW Data'!$B$2:$I$73,7,FALSE),N165)</f>
        <v>15434262.721143227</v>
      </c>
    </row>
    <row r="166" spans="1:15" x14ac:dyDescent="0.25">
      <c r="A166" s="106" t="str">
        <f t="shared" si="15"/>
        <v>General_Tenant_2024_9</v>
      </c>
      <c r="B166" t="s">
        <v>7</v>
      </c>
      <c r="C166" t="s">
        <v>6</v>
      </c>
      <c r="D166">
        <v>2024</v>
      </c>
      <c r="E166">
        <v>9</v>
      </c>
      <c r="F166" t="s">
        <v>17</v>
      </c>
      <c r="G166" s="3">
        <f t="shared" si="12"/>
        <v>15877448.76</v>
      </c>
      <c r="H166" s="3">
        <f ca="1">IF(F166="y",0,SUMIF('Rate Change Monthly Premium'!$A$2:$A$1181,Written_Premium!A166,'Rate Change Monthly Premium'!$U$2:$U$1181))</f>
        <v>1929025.25</v>
      </c>
      <c r="I166" s="78">
        <f t="shared" ca="1" si="16"/>
        <v>17806474.009999998</v>
      </c>
      <c r="J166">
        <f>IF(F166="Y","",VLOOKUP(C166,'Premium Assumptions'!$F$3:$G$5,2,FALSE))</f>
        <v>1.7000000000000001E-2</v>
      </c>
      <c r="K166" s="3">
        <f t="shared" ca="1" si="13"/>
        <v>18109184.068169996</v>
      </c>
      <c r="L166" s="3">
        <f>VLOOKUP(A166,'Projected PIF'!$A$2:$N$217,14,FALSE)</f>
        <v>548664.58879192569</v>
      </c>
      <c r="M166">
        <f t="shared" ca="1" si="14"/>
        <v>0.79562268895181243</v>
      </c>
      <c r="N166" s="3">
        <f t="shared" ca="1" si="17"/>
        <v>14408077.723040733</v>
      </c>
      <c r="O166">
        <f ca="1">IF(F166="Y",VLOOKUP(A166,'Fire UW Data'!$B$2:$I$73,7,FALSE),N166)</f>
        <v>14408077.723040733</v>
      </c>
    </row>
    <row r="167" spans="1:15" x14ac:dyDescent="0.25">
      <c r="A167" s="106" t="str">
        <f t="shared" si="15"/>
        <v>General_Tenant_2024_10</v>
      </c>
      <c r="B167" t="s">
        <v>7</v>
      </c>
      <c r="C167" t="s">
        <v>6</v>
      </c>
      <c r="D167">
        <v>2024</v>
      </c>
      <c r="E167">
        <v>10</v>
      </c>
      <c r="F167" t="s">
        <v>17</v>
      </c>
      <c r="G167" s="3">
        <f t="shared" si="12"/>
        <v>15619330.640000001</v>
      </c>
      <c r="H167" s="3">
        <f ca="1">IF(F167="y",0,SUMIF('Rate Change Monthly Premium'!$A$2:$A$1181,Written_Premium!A167,'Rate Change Monthly Premium'!$U$2:$U$1181))</f>
        <v>1929025.25</v>
      </c>
      <c r="I167" s="78">
        <f t="shared" ca="1" si="16"/>
        <v>17548355.890000001</v>
      </c>
      <c r="J167">
        <f>IF(F167="Y","",VLOOKUP(C167,'Premium Assumptions'!$F$3:$G$5,2,FALSE))</f>
        <v>1.7000000000000001E-2</v>
      </c>
      <c r="K167" s="3">
        <f t="shared" ca="1" si="13"/>
        <v>17846677.940129999</v>
      </c>
      <c r="L167" s="3">
        <f>VLOOKUP(A167,'Projected PIF'!$A$2:$N$217,14,FALSE)</f>
        <v>537041.54310213961</v>
      </c>
      <c r="M167">
        <f t="shared" ca="1" si="14"/>
        <v>0.79566307253624968</v>
      </c>
      <c r="N167" s="3">
        <f t="shared" ca="1" si="17"/>
        <v>14199942.604408743</v>
      </c>
      <c r="O167">
        <f ca="1">IF(F167="Y",VLOOKUP(A167,'Fire UW Data'!$B$2:$I$73,7,FALSE),N167)</f>
        <v>14199942.604408743</v>
      </c>
    </row>
    <row r="168" spans="1:15" x14ac:dyDescent="0.25">
      <c r="A168" s="106" t="str">
        <f t="shared" si="15"/>
        <v>General_Tenant_2024_11</v>
      </c>
      <c r="B168" t="s">
        <v>7</v>
      </c>
      <c r="C168" t="s">
        <v>6</v>
      </c>
      <c r="D168">
        <v>2024</v>
      </c>
      <c r="E168">
        <v>11</v>
      </c>
      <c r="F168" t="s">
        <v>17</v>
      </c>
      <c r="G168" s="3">
        <f t="shared" si="12"/>
        <v>14482505.93</v>
      </c>
      <c r="H168" s="3">
        <f ca="1">IF(F168="y",0,SUMIF('Rate Change Monthly Premium'!$A$2:$A$1181,Written_Premium!A168,'Rate Change Monthly Premium'!$U$2:$U$1181))</f>
        <v>1929025.25</v>
      </c>
      <c r="I168" s="78">
        <f t="shared" ca="1" si="16"/>
        <v>16411531.18</v>
      </c>
      <c r="J168">
        <f>IF(F168="Y","",VLOOKUP(C168,'Premium Assumptions'!$F$3:$G$5,2,FALSE))</f>
        <v>1.7000000000000001E-2</v>
      </c>
      <c r="K168" s="3">
        <f t="shared" ca="1" si="13"/>
        <v>16690527.210059999</v>
      </c>
      <c r="L168" s="3">
        <f>VLOOKUP(A168,'Projected PIF'!$A$2:$N$217,14,FALSE)</f>
        <v>525418.49741235364</v>
      </c>
      <c r="M168">
        <f t="shared" ca="1" si="14"/>
        <v>0.79272316229032747</v>
      </c>
      <c r="N168" s="3">
        <f t="shared" ca="1" si="17"/>
        <v>13230967.510251518</v>
      </c>
      <c r="O168">
        <f ca="1">IF(F168="Y",VLOOKUP(A168,'Fire UW Data'!$B$2:$I$73,7,FALSE),N168)</f>
        <v>13230967.510251518</v>
      </c>
    </row>
    <row r="169" spans="1:15" x14ac:dyDescent="0.25">
      <c r="A169" s="106" t="str">
        <f t="shared" si="15"/>
        <v>General_Tenant_2024_12</v>
      </c>
      <c r="B169" t="s">
        <v>7</v>
      </c>
      <c r="C169" t="s">
        <v>6</v>
      </c>
      <c r="D169">
        <v>2024</v>
      </c>
      <c r="E169">
        <v>12</v>
      </c>
      <c r="F169" t="s">
        <v>17</v>
      </c>
      <c r="G169" s="3">
        <f t="shared" si="12"/>
        <v>14490151.43</v>
      </c>
      <c r="H169" s="3">
        <f ca="1">IF(F169="y",0,SUMIF('Rate Change Monthly Premium'!$A$2:$A$1181,Written_Premium!A169,'Rate Change Monthly Premium'!$U$2:$U$1181))</f>
        <v>1929025.25</v>
      </c>
      <c r="I169" s="78">
        <f t="shared" ca="1" si="16"/>
        <v>16419176.68</v>
      </c>
      <c r="J169">
        <f>IF(F169="Y","",VLOOKUP(C169,'Premium Assumptions'!$F$3:$G$5,2,FALSE))</f>
        <v>1.7000000000000001E-2</v>
      </c>
      <c r="K169" s="3">
        <f t="shared" ca="1" si="13"/>
        <v>16698302.683559999</v>
      </c>
      <c r="L169" s="3">
        <f>VLOOKUP(A169,'Projected PIF'!$A$2:$N$217,14,FALSE)</f>
        <v>513795.45172256767</v>
      </c>
      <c r="M169">
        <f t="shared" ca="1" si="14"/>
        <v>0.786495444045616</v>
      </c>
      <c r="N169" s="3">
        <f t="shared" ca="1" si="17"/>
        <v>13133138.983914623</v>
      </c>
      <c r="O169">
        <f ca="1">IF(F169="Y",VLOOKUP(A169,'Fire UW Data'!$B$2:$I$73,7,FALSE),N169)</f>
        <v>13133138.983914623</v>
      </c>
    </row>
    <row r="170" spans="1:15" x14ac:dyDescent="0.25">
      <c r="A170" s="106" t="str">
        <f t="shared" si="15"/>
        <v>General_Tenant_2025_1</v>
      </c>
      <c r="B170" t="s">
        <v>7</v>
      </c>
      <c r="C170" t="s">
        <v>6</v>
      </c>
      <c r="D170">
        <v>2025</v>
      </c>
      <c r="E170">
        <v>1</v>
      </c>
      <c r="F170" t="s">
        <v>17</v>
      </c>
      <c r="G170" s="3">
        <f t="shared" ca="1" si="12"/>
        <v>14723862.28640046</v>
      </c>
      <c r="H170" s="3">
        <f ca="1">IF(F170="y",0,SUMIF('Rate Change Monthly Premium'!$A$2:$A$1181,Written_Premium!A170,'Rate Change Monthly Premium'!$U$2:$U$1181))</f>
        <v>9828792.1033333354</v>
      </c>
      <c r="I170" s="78">
        <f t="shared" ca="1" si="16"/>
        <v>24552654.389733795</v>
      </c>
      <c r="J170">
        <f>IF(F170="Y","",VLOOKUP(C170,'Premium Assumptions'!$F$3:$G$5,2,FALSE))</f>
        <v>1.7000000000000001E-2</v>
      </c>
      <c r="K170" s="3">
        <f t="shared" ca="1" si="13"/>
        <v>24970049.514359266</v>
      </c>
      <c r="L170" s="3">
        <f>VLOOKUP(A170,'Projected PIF'!$A$2:$N$217,14,FALSE)</f>
        <v>504653.97924161691</v>
      </c>
      <c r="M170">
        <f t="shared" ca="1" si="14"/>
        <v>0.78649544404561611</v>
      </c>
      <c r="N170" s="3">
        <f t="shared" ca="1" si="17"/>
        <v>19638830.180637013</v>
      </c>
      <c r="O170">
        <f ca="1">IF(F170="Y",VLOOKUP(A170,'Fire UW Data'!$B$2:$I$73,7,FALSE),N170)</f>
        <v>19638830.180637013</v>
      </c>
    </row>
    <row r="171" spans="1:15" x14ac:dyDescent="0.25">
      <c r="A171" s="106" t="str">
        <f t="shared" si="15"/>
        <v>General_Tenant_2025_2</v>
      </c>
      <c r="B171" t="s">
        <v>7</v>
      </c>
      <c r="C171" t="s">
        <v>6</v>
      </c>
      <c r="D171">
        <v>2025</v>
      </c>
      <c r="E171">
        <v>2</v>
      </c>
      <c r="F171" t="s">
        <v>17</v>
      </c>
      <c r="G171" s="3">
        <f t="shared" ca="1" si="12"/>
        <v>14096712.673031643</v>
      </c>
      <c r="H171" s="3">
        <f ca="1">IF(F171="y",0,SUMIF('Rate Change Monthly Premium'!$A$2:$A$1181,Written_Premium!A171,'Rate Change Monthly Premium'!$U$2:$U$1181))</f>
        <v>9828792.1033333354</v>
      </c>
      <c r="I171" s="78">
        <f t="shared" ca="1" si="16"/>
        <v>23925504.776364978</v>
      </c>
      <c r="J171">
        <f>IF(F171="Y","",VLOOKUP(C171,'Premium Assumptions'!$F$3:$G$5,2,FALSE))</f>
        <v>1.7000000000000001E-2</v>
      </c>
      <c r="K171" s="3">
        <f t="shared" ca="1" si="13"/>
        <v>24332238.357563179</v>
      </c>
      <c r="L171" s="3">
        <f>VLOOKUP(A171,'Projected PIF'!$A$2:$N$217,14,FALSE)</f>
        <v>495512.50676066615</v>
      </c>
      <c r="M171">
        <f t="shared" ca="1" si="14"/>
        <v>0.786495444045616</v>
      </c>
      <c r="N171" s="3">
        <f t="shared" ca="1" si="17"/>
        <v>19137194.611655422</v>
      </c>
      <c r="O171">
        <f ca="1">IF(F171="Y",VLOOKUP(A171,'Fire UW Data'!$B$2:$I$73,7,FALSE),N171)</f>
        <v>19137194.611655422</v>
      </c>
    </row>
    <row r="172" spans="1:15" x14ac:dyDescent="0.25">
      <c r="A172" s="106" t="str">
        <f t="shared" si="15"/>
        <v>General_Tenant_2025_3</v>
      </c>
      <c r="B172" t="s">
        <v>7</v>
      </c>
      <c r="C172" t="s">
        <v>6</v>
      </c>
      <c r="D172">
        <v>2025</v>
      </c>
      <c r="E172">
        <v>3</v>
      </c>
      <c r="F172" t="s">
        <v>17</v>
      </c>
      <c r="G172" s="3">
        <f t="shared" ca="1" si="12"/>
        <v>17231918.091640316</v>
      </c>
      <c r="H172" s="3">
        <f ca="1">IF(F172="y",0,SUMIF('Rate Change Monthly Premium'!$A$2:$A$1181,Written_Premium!A172,'Rate Change Monthly Premium'!$U$2:$U$1181))</f>
        <v>8864303.0616666675</v>
      </c>
      <c r="I172" s="78">
        <f t="shared" ca="1" si="16"/>
        <v>26096221.153306983</v>
      </c>
      <c r="J172">
        <f>IF(F172="Y","",VLOOKUP(C172,'Premium Assumptions'!$F$3:$G$5,2,FALSE))</f>
        <v>1.7000000000000001E-2</v>
      </c>
      <c r="K172" s="3">
        <f t="shared" ca="1" si="13"/>
        <v>26539856.9129132</v>
      </c>
      <c r="L172" s="3">
        <f>VLOOKUP(A172,'Projected PIF'!$A$2:$N$217,14,FALSE)</f>
        <v>486371.03427971539</v>
      </c>
      <c r="M172">
        <f t="shared" ca="1" si="14"/>
        <v>0.786495444045616</v>
      </c>
      <c r="N172" s="3">
        <f t="shared" ca="1" si="17"/>
        <v>20873476.547628779</v>
      </c>
      <c r="O172">
        <f ca="1">IF(F172="Y",VLOOKUP(A172,'Fire UW Data'!$B$2:$I$73,7,FALSE),N172)</f>
        <v>20873476.547628779</v>
      </c>
    </row>
    <row r="173" spans="1:15" x14ac:dyDescent="0.25">
      <c r="A173" s="106" t="str">
        <f t="shared" si="15"/>
        <v>General_Tenant_2025_4</v>
      </c>
      <c r="B173" t="s">
        <v>7</v>
      </c>
      <c r="C173" t="s">
        <v>6</v>
      </c>
      <c r="D173">
        <v>2025</v>
      </c>
      <c r="E173">
        <v>4</v>
      </c>
      <c r="F173" t="s">
        <v>17</v>
      </c>
      <c r="G173" s="3">
        <f t="shared" ca="1" si="12"/>
        <v>17282654.336479839</v>
      </c>
      <c r="H173" s="3">
        <f ca="1">IF(F173="y",0,SUMIF('Rate Change Monthly Premium'!$A$2:$A$1181,Written_Premium!A173,'Rate Change Monthly Premium'!$U$2:$U$1181))</f>
        <v>7899814.0200000014</v>
      </c>
      <c r="I173" s="78">
        <f t="shared" ca="1" si="16"/>
        <v>25182468.356479838</v>
      </c>
      <c r="J173">
        <f>IF(F173="Y","",VLOOKUP(C173,'Premium Assumptions'!$F$3:$G$5,2,FALSE))</f>
        <v>1.7000000000000001E-2</v>
      </c>
      <c r="K173" s="3">
        <f t="shared" ca="1" si="13"/>
        <v>25610570.318539992</v>
      </c>
      <c r="L173" s="3">
        <f>VLOOKUP(A173,'Projected PIF'!$A$2:$N$217,14,FALSE)</f>
        <v>477229.56179876463</v>
      </c>
      <c r="M173">
        <f t="shared" ca="1" si="14"/>
        <v>0.78649544404561589</v>
      </c>
      <c r="N173" s="3">
        <f t="shared" ca="1" si="17"/>
        <v>20142596.87494158</v>
      </c>
      <c r="O173">
        <f ca="1">IF(F173="Y",VLOOKUP(A173,'Fire UW Data'!$B$2:$I$73,7,FALSE),N173)</f>
        <v>20142596.87494158</v>
      </c>
    </row>
    <row r="174" spans="1:15" x14ac:dyDescent="0.25">
      <c r="A174" s="106" t="str">
        <f t="shared" si="15"/>
        <v>General_Tenant_2025_5</v>
      </c>
      <c r="B174" t="s">
        <v>7</v>
      </c>
      <c r="C174" t="s">
        <v>6</v>
      </c>
      <c r="D174">
        <v>2025</v>
      </c>
      <c r="E174">
        <v>5</v>
      </c>
      <c r="F174" t="s">
        <v>17</v>
      </c>
      <c r="G174" s="3">
        <f t="shared" ca="1" si="12"/>
        <v>17715686.393045302</v>
      </c>
      <c r="H174" s="3">
        <f ca="1">IF(F174="y",0,SUMIF('Rate Change Monthly Premium'!$A$2:$A$1181,Written_Premium!A174,'Rate Change Monthly Premium'!$U$2:$U$1181))</f>
        <v>7899814.0200000014</v>
      </c>
      <c r="I174" s="78">
        <f t="shared" ca="1" si="16"/>
        <v>25615500.413045302</v>
      </c>
      <c r="J174">
        <f>IF(F174="Y","",VLOOKUP(C174,'Premium Assumptions'!$F$3:$G$5,2,FALSE))</f>
        <v>1.7000000000000001E-2</v>
      </c>
      <c r="K174" s="3">
        <f t="shared" ca="1" si="13"/>
        <v>26050963.920067068</v>
      </c>
      <c r="L174" s="3">
        <f>VLOOKUP(A174,'Projected PIF'!$A$2:$N$217,14,FALSE)</f>
        <v>468088.08931781392</v>
      </c>
      <c r="M174">
        <f t="shared" ca="1" si="14"/>
        <v>0.78649544404561589</v>
      </c>
      <c r="N174" s="3">
        <f t="shared" ca="1" si="17"/>
        <v>20488964.436129466</v>
      </c>
      <c r="O174">
        <f ca="1">IF(F174="Y",VLOOKUP(A174,'Fire UW Data'!$B$2:$I$73,7,FALSE),N174)</f>
        <v>20488964.436129466</v>
      </c>
    </row>
    <row r="175" spans="1:15" x14ac:dyDescent="0.25">
      <c r="A175" s="106" t="str">
        <f t="shared" si="15"/>
        <v>General_Tenant_2025_6</v>
      </c>
      <c r="B175" t="s">
        <v>7</v>
      </c>
      <c r="C175" t="s">
        <v>6</v>
      </c>
      <c r="D175">
        <v>2025</v>
      </c>
      <c r="E175">
        <v>6</v>
      </c>
      <c r="F175" t="s">
        <v>17</v>
      </c>
      <c r="G175" s="3">
        <f t="shared" ca="1" si="12"/>
        <v>15742224.744697932</v>
      </c>
      <c r="H175" s="3">
        <f ca="1">IF(F175="y",0,SUMIF('Rate Change Monthly Premium'!$A$2:$A$1181,Written_Premium!A175,'Rate Change Monthly Premium'!$U$2:$U$1181))</f>
        <v>7899814.0200000014</v>
      </c>
      <c r="I175" s="78">
        <f t="shared" ca="1" si="16"/>
        <v>23642038.764697932</v>
      </c>
      <c r="J175">
        <f>IF(F175="Y","",VLOOKUP(C175,'Premium Assumptions'!$F$3:$G$5,2,FALSE))</f>
        <v>1.7000000000000001E-2</v>
      </c>
      <c r="K175" s="3">
        <f t="shared" ca="1" si="13"/>
        <v>24043953.423697796</v>
      </c>
      <c r="L175" s="3">
        <f>VLOOKUP(A175,'Projected PIF'!$A$2:$N$217,14,FALSE)</f>
        <v>458946.61683686322</v>
      </c>
      <c r="M175">
        <f t="shared" ca="1" si="14"/>
        <v>0.78649544404561611</v>
      </c>
      <c r="N175" s="3">
        <f t="shared" ca="1" si="17"/>
        <v>18910459.824583311</v>
      </c>
      <c r="O175">
        <f ca="1">IF(F175="Y",VLOOKUP(A175,'Fire UW Data'!$B$2:$I$73,7,FALSE),N175)</f>
        <v>18910459.824583311</v>
      </c>
    </row>
    <row r="176" spans="1:15" x14ac:dyDescent="0.25">
      <c r="A176" s="106" t="str">
        <f t="shared" si="15"/>
        <v>General_Tenant_2025_7</v>
      </c>
      <c r="B176" t="s">
        <v>7</v>
      </c>
      <c r="C176" t="s">
        <v>6</v>
      </c>
      <c r="D176">
        <v>2025</v>
      </c>
      <c r="E176">
        <v>7</v>
      </c>
      <c r="F176" t="s">
        <v>17</v>
      </c>
      <c r="G176" s="3">
        <f t="shared" ca="1" si="12"/>
        <v>14637297.941468243</v>
      </c>
      <c r="H176" s="3">
        <f ca="1">IF(F176="y",0,SUMIF('Rate Change Monthly Premium'!$A$2:$A$1181,Written_Premium!A176,'Rate Change Monthly Premium'!$U$2:$U$1181))</f>
        <v>7899814.0200000014</v>
      </c>
      <c r="I176" s="78">
        <f t="shared" ca="1" si="16"/>
        <v>22537111.961468242</v>
      </c>
      <c r="J176">
        <f>IF(F176="Y","",VLOOKUP(C176,'Premium Assumptions'!$F$3:$G$5,2,FALSE))</f>
        <v>1.7000000000000001E-2</v>
      </c>
      <c r="K176" s="3">
        <f t="shared" ca="1" si="13"/>
        <v>22920242.864813201</v>
      </c>
      <c r="L176" s="3">
        <f>VLOOKUP(A176,'Projected PIF'!$A$2:$N$217,14,FALSE)</f>
        <v>449805.14435591246</v>
      </c>
      <c r="M176">
        <f t="shared" ca="1" si="14"/>
        <v>0.78649544404561611</v>
      </c>
      <c r="N176" s="3">
        <f t="shared" ca="1" si="17"/>
        <v>18026666.589594621</v>
      </c>
      <c r="O176">
        <f ca="1">IF(F176="Y",VLOOKUP(A176,'Fire UW Data'!$B$2:$I$73,7,FALSE),N176)</f>
        <v>18026666.589594621</v>
      </c>
    </row>
    <row r="177" spans="1:15" x14ac:dyDescent="0.25">
      <c r="A177" s="106" t="str">
        <f t="shared" si="15"/>
        <v>General_Tenant_2025_8</v>
      </c>
      <c r="B177" t="s">
        <v>7</v>
      </c>
      <c r="C177" t="s">
        <v>6</v>
      </c>
      <c r="D177">
        <v>2025</v>
      </c>
      <c r="E177">
        <v>8</v>
      </c>
      <c r="F177" t="s">
        <v>17</v>
      </c>
      <c r="G177" s="3">
        <f t="shared" ca="1" si="12"/>
        <v>15434262.721143227</v>
      </c>
      <c r="H177" s="3">
        <f ca="1">IF(F177="y",0,SUMIF('Rate Change Monthly Premium'!$A$2:$A$1181,Written_Premium!A177,'Rate Change Monthly Premium'!$U$2:$U$1181))</f>
        <v>7899814.0200000014</v>
      </c>
      <c r="I177" s="78">
        <f t="shared" ca="1" si="16"/>
        <v>23334076.741143227</v>
      </c>
      <c r="J177">
        <f>IF(F177="Y","",VLOOKUP(C177,'Premium Assumptions'!$F$3:$G$5,2,FALSE))</f>
        <v>1.7000000000000001E-2</v>
      </c>
      <c r="K177" s="3">
        <f t="shared" ca="1" si="13"/>
        <v>23730756.045742661</v>
      </c>
      <c r="L177" s="3">
        <f>VLOOKUP(A177,'Projected PIF'!$A$2:$N$217,14,FALSE)</f>
        <v>440663.6718749617</v>
      </c>
      <c r="M177">
        <f t="shared" ca="1" si="14"/>
        <v>0.786495444045616</v>
      </c>
      <c r="N177" s="3">
        <f t="shared" ca="1" si="17"/>
        <v>18664131.51373456</v>
      </c>
      <c r="O177">
        <f ca="1">IF(F177="Y",VLOOKUP(A177,'Fire UW Data'!$B$2:$I$73,7,FALSE),N177)</f>
        <v>18664131.51373456</v>
      </c>
    </row>
    <row r="178" spans="1:15" x14ac:dyDescent="0.25">
      <c r="A178" s="106" t="str">
        <f t="shared" si="15"/>
        <v>General_Tenant_2025_9</v>
      </c>
      <c r="B178" t="s">
        <v>7</v>
      </c>
      <c r="C178" t="s">
        <v>6</v>
      </c>
      <c r="D178">
        <v>2025</v>
      </c>
      <c r="E178">
        <v>9</v>
      </c>
      <c r="F178" t="s">
        <v>17</v>
      </c>
      <c r="G178" s="3">
        <f t="shared" ca="1" si="12"/>
        <v>14408077.723040733</v>
      </c>
      <c r="H178" s="3">
        <f ca="1">IF(F178="y",0,SUMIF('Rate Change Monthly Premium'!$A$2:$A$1181,Written_Premium!A178,'Rate Change Monthly Premium'!$U$2:$U$1181))</f>
        <v>7899766.8533333344</v>
      </c>
      <c r="I178" s="78">
        <f t="shared" ca="1" si="16"/>
        <v>22307844.576374069</v>
      </c>
      <c r="J178">
        <f>IF(F178="Y","",VLOOKUP(C178,'Premium Assumptions'!$F$3:$G$5,2,FALSE))</f>
        <v>1.7000000000000001E-2</v>
      </c>
      <c r="K178" s="3">
        <f t="shared" ca="1" si="13"/>
        <v>22687077.934172425</v>
      </c>
      <c r="L178" s="3">
        <f>VLOOKUP(A178,'Projected PIF'!$A$2:$N$217,14,FALSE)</f>
        <v>431522.19939401094</v>
      </c>
      <c r="M178">
        <f t="shared" ca="1" si="14"/>
        <v>0.78649544404561611</v>
      </c>
      <c r="N178" s="3">
        <f t="shared" ca="1" si="17"/>
        <v>17843283.433934439</v>
      </c>
      <c r="O178">
        <f ca="1">IF(F178="Y",VLOOKUP(A178,'Fire UW Data'!$B$2:$I$73,7,FALSE),N178)</f>
        <v>17843283.433934439</v>
      </c>
    </row>
    <row r="179" spans="1:15" x14ac:dyDescent="0.25">
      <c r="A179" s="106" t="str">
        <f t="shared" si="15"/>
        <v>General_Tenant_2025_10</v>
      </c>
      <c r="B179" t="s">
        <v>7</v>
      </c>
      <c r="C179" t="s">
        <v>6</v>
      </c>
      <c r="D179">
        <v>2025</v>
      </c>
      <c r="E179">
        <v>10</v>
      </c>
      <c r="F179" t="s">
        <v>17</v>
      </c>
      <c r="G179" s="3">
        <f t="shared" ca="1" si="12"/>
        <v>14199942.604408743</v>
      </c>
      <c r="H179" s="3">
        <f ca="1">IF(F179="y",0,SUMIF('Rate Change Monthly Premium'!$A$2:$A$1181,Written_Premium!A179,'Rate Change Monthly Premium'!$U$2:$U$1181))</f>
        <v>7899766.8533333344</v>
      </c>
      <c r="I179" s="78">
        <f t="shared" ca="1" si="16"/>
        <v>22099709.457742076</v>
      </c>
      <c r="J179">
        <f>IF(F179="Y","",VLOOKUP(C179,'Premium Assumptions'!$F$3:$G$5,2,FALSE))</f>
        <v>1.7000000000000001E-2</v>
      </c>
      <c r="K179" s="3">
        <f t="shared" ca="1" si="13"/>
        <v>22475404.518523689</v>
      </c>
      <c r="L179" s="3">
        <f>VLOOKUP(A179,'Projected PIF'!$A$2:$N$217,14,FALSE)</f>
        <v>422380.72691306018</v>
      </c>
      <c r="M179">
        <f t="shared" ca="1" si="14"/>
        <v>0.78649544404561611</v>
      </c>
      <c r="N179" s="3">
        <f t="shared" ca="1" si="17"/>
        <v>17676803.256901138</v>
      </c>
      <c r="O179">
        <f ca="1">IF(F179="Y",VLOOKUP(A179,'Fire UW Data'!$B$2:$I$73,7,FALSE),N179)</f>
        <v>17676803.256901138</v>
      </c>
    </row>
    <row r="180" spans="1:15" x14ac:dyDescent="0.25">
      <c r="A180" s="106" t="str">
        <f t="shared" si="15"/>
        <v>General_Tenant_2025_11</v>
      </c>
      <c r="B180" t="s">
        <v>7</v>
      </c>
      <c r="C180" t="s">
        <v>6</v>
      </c>
      <c r="D180">
        <v>2025</v>
      </c>
      <c r="E180">
        <v>11</v>
      </c>
      <c r="F180" t="s">
        <v>17</v>
      </c>
      <c r="G180" s="3">
        <f t="shared" ca="1" si="12"/>
        <v>13230967.510251518</v>
      </c>
      <c r="H180" s="3">
        <f ca="1">IF(F180="y",0,SUMIF('Rate Change Monthly Premium'!$A$2:$A$1181,Written_Premium!A180,'Rate Change Monthly Premium'!$U$2:$U$1181))</f>
        <v>7899766.8533333344</v>
      </c>
      <c r="I180" s="78">
        <f t="shared" ca="1" si="16"/>
        <v>21130734.363584854</v>
      </c>
      <c r="J180">
        <f>IF(F180="Y","",VLOOKUP(C180,'Premium Assumptions'!$F$3:$G$5,2,FALSE))</f>
        <v>1.7000000000000001E-2</v>
      </c>
      <c r="K180" s="3">
        <f t="shared" ca="1" si="13"/>
        <v>21489956.847765796</v>
      </c>
      <c r="L180" s="3">
        <f>VLOOKUP(A180,'Projected PIF'!$A$2:$N$217,14,FALSE)</f>
        <v>413239.25443210948</v>
      </c>
      <c r="M180">
        <f t="shared" ca="1" si="14"/>
        <v>0.78649544404561611</v>
      </c>
      <c r="N180" s="3">
        <f t="shared" ca="1" si="17"/>
        <v>16901753.153504688</v>
      </c>
      <c r="O180">
        <f ca="1">IF(F180="Y",VLOOKUP(A180,'Fire UW Data'!$B$2:$I$73,7,FALSE),N180)</f>
        <v>16901753.153504688</v>
      </c>
    </row>
    <row r="181" spans="1:15" x14ac:dyDescent="0.25">
      <c r="A181" s="106" t="str">
        <f t="shared" si="15"/>
        <v>General_Tenant_2025_12</v>
      </c>
      <c r="B181" t="s">
        <v>7</v>
      </c>
      <c r="C181" t="s">
        <v>6</v>
      </c>
      <c r="D181">
        <v>2025</v>
      </c>
      <c r="E181">
        <v>12</v>
      </c>
      <c r="F181" t="s">
        <v>17</v>
      </c>
      <c r="G181" s="3">
        <f t="shared" ca="1" si="12"/>
        <v>13133138.983914623</v>
      </c>
      <c r="H181" s="3">
        <f ca="1">IF(F181="y",0,SUMIF('Rate Change Monthly Premium'!$A$2:$A$1181,Written_Premium!A181,'Rate Change Monthly Premium'!$U$2:$U$1181))</f>
        <v>7899766.8533333344</v>
      </c>
      <c r="I181" s="78">
        <f t="shared" ca="1" si="16"/>
        <v>21032905.837247957</v>
      </c>
      <c r="J181">
        <f>IF(F181="Y","",VLOOKUP(C181,'Premium Assumptions'!$F$3:$G$5,2,FALSE))</f>
        <v>1.7000000000000001E-2</v>
      </c>
      <c r="K181" s="3">
        <f t="shared" ca="1" si="13"/>
        <v>21390465.236481171</v>
      </c>
      <c r="L181" s="3">
        <f>VLOOKUP(A181,'Projected PIF'!$A$2:$N$217,14,FALSE)</f>
        <v>404097.78195115871</v>
      </c>
      <c r="M181">
        <f t="shared" ca="1" si="14"/>
        <v>0.786495444045616</v>
      </c>
      <c r="N181" s="3">
        <f t="shared" ca="1" si="17"/>
        <v>16823503.454508573</v>
      </c>
      <c r="O181">
        <f ca="1">IF(F181="Y",VLOOKUP(A181,'Fire UW Data'!$B$2:$I$73,7,FALSE),N181)</f>
        <v>16823503.454508573</v>
      </c>
    </row>
    <row r="182" spans="1:15" x14ac:dyDescent="0.25">
      <c r="A182" s="106" t="str">
        <f t="shared" si="15"/>
        <v>General_Tenant_2026_1</v>
      </c>
      <c r="B182" t="s">
        <v>7</v>
      </c>
      <c r="C182" t="s">
        <v>6</v>
      </c>
      <c r="D182">
        <v>2026</v>
      </c>
      <c r="E182">
        <v>1</v>
      </c>
      <c r="F182" t="s">
        <v>17</v>
      </c>
      <c r="G182" s="3">
        <f t="shared" ca="1" si="12"/>
        <v>19638830.180637013</v>
      </c>
      <c r="H182" s="3">
        <f ca="1">IF(F182="y",0,SUMIF('Rate Change Monthly Premium'!$A$2:$A$1181,Written_Premium!A182,'Rate Change Monthly Premium'!$U$2:$U$1181))</f>
        <v>0</v>
      </c>
      <c r="I182" s="78">
        <f t="shared" ca="1" si="16"/>
        <v>19638830.180637013</v>
      </c>
      <c r="J182">
        <f>IF(F182="Y","",VLOOKUP(C182,'Premium Assumptions'!$F$3:$G$5,2,FALSE))</f>
        <v>1.7000000000000001E-2</v>
      </c>
      <c r="K182" s="3">
        <f t="shared" ca="1" si="13"/>
        <v>19972690.29370784</v>
      </c>
      <c r="L182" s="3">
        <f>VLOOKUP(A182,'Projected PIF'!$A$2:$N$217,14,FALSE)</f>
        <v>396908.05549302255</v>
      </c>
      <c r="M182">
        <f t="shared" ca="1" si="14"/>
        <v>0.786495444045616</v>
      </c>
      <c r="N182" s="3">
        <f t="shared" ca="1" si="17"/>
        <v>15708429.921335312</v>
      </c>
      <c r="O182">
        <f ca="1">IF(F182="Y",VLOOKUP(A182,'Fire UW Data'!$B$2:$I$73,7,FALSE),N182)</f>
        <v>15708429.921335312</v>
      </c>
    </row>
    <row r="183" spans="1:15" x14ac:dyDescent="0.25">
      <c r="A183" s="106" t="str">
        <f t="shared" si="15"/>
        <v>General_Tenant_2026_2</v>
      </c>
      <c r="B183" t="s">
        <v>7</v>
      </c>
      <c r="C183" t="s">
        <v>6</v>
      </c>
      <c r="D183">
        <v>2026</v>
      </c>
      <c r="E183">
        <v>2</v>
      </c>
      <c r="F183" t="s">
        <v>17</v>
      </c>
      <c r="G183" s="3">
        <f t="shared" ca="1" si="12"/>
        <v>19137194.611655422</v>
      </c>
      <c r="H183" s="3">
        <f ca="1">IF(F183="y",0,SUMIF('Rate Change Monthly Premium'!$A$2:$A$1181,Written_Premium!A183,'Rate Change Monthly Premium'!$U$2:$U$1181))</f>
        <v>0</v>
      </c>
      <c r="I183" s="78">
        <f t="shared" ca="1" si="16"/>
        <v>19137194.611655422</v>
      </c>
      <c r="J183">
        <f>IF(F183="Y","",VLOOKUP(C183,'Premium Assumptions'!$F$3:$G$5,2,FALSE))</f>
        <v>1.7000000000000001E-2</v>
      </c>
      <c r="K183" s="3">
        <f t="shared" ca="1" si="13"/>
        <v>19462526.92005356</v>
      </c>
      <c r="L183" s="3">
        <f>VLOOKUP(A183,'Projected PIF'!$A$2:$N$217,14,FALSE)</f>
        <v>389718.32903488644</v>
      </c>
      <c r="M183">
        <f t="shared" ca="1" si="14"/>
        <v>0.786495444045616</v>
      </c>
      <c r="N183" s="3">
        <f t="shared" ca="1" si="17"/>
        <v>15307188.752237281</v>
      </c>
      <c r="O183">
        <f ca="1">IF(F183="Y",VLOOKUP(A183,'Fire UW Data'!$B$2:$I$73,7,FALSE),N183)</f>
        <v>15307188.752237281</v>
      </c>
    </row>
    <row r="184" spans="1:15" x14ac:dyDescent="0.25">
      <c r="A184" s="106" t="str">
        <f t="shared" si="15"/>
        <v>General_Tenant_2026_3</v>
      </c>
      <c r="B184" t="s">
        <v>7</v>
      </c>
      <c r="C184" t="s">
        <v>6</v>
      </c>
      <c r="D184">
        <v>2026</v>
      </c>
      <c r="E184">
        <v>3</v>
      </c>
      <c r="F184" t="s">
        <v>17</v>
      </c>
      <c r="G184" s="3">
        <f t="shared" ca="1" si="12"/>
        <v>20873476.547628779</v>
      </c>
      <c r="H184" s="3">
        <f ca="1">IF(F184="y",0,SUMIF('Rate Change Monthly Premium'!$A$2:$A$1181,Written_Premium!A184,'Rate Change Monthly Premium'!$U$2:$U$1181))</f>
        <v>0</v>
      </c>
      <c r="I184" s="78">
        <f t="shared" ca="1" si="16"/>
        <v>20873476.547628779</v>
      </c>
      <c r="J184">
        <f>IF(F184="Y","",VLOOKUP(C184,'Premium Assumptions'!$F$3:$G$5,2,FALSE))</f>
        <v>1.7000000000000001E-2</v>
      </c>
      <c r="K184" s="3">
        <f t="shared" ca="1" si="13"/>
        <v>21228325.648938466</v>
      </c>
      <c r="L184" s="3">
        <f>VLOOKUP(A184,'Projected PIF'!$A$2:$N$217,14,FALSE)</f>
        <v>382528.60257675027</v>
      </c>
      <c r="M184">
        <f t="shared" ca="1" si="14"/>
        <v>0.786495444045616</v>
      </c>
      <c r="N184" s="3">
        <f t="shared" ca="1" si="17"/>
        <v>16695981.407606797</v>
      </c>
      <c r="O184">
        <f ca="1">IF(F184="Y",VLOOKUP(A184,'Fire UW Data'!$B$2:$I$73,7,FALSE),N184)</f>
        <v>16695981.407606797</v>
      </c>
    </row>
    <row r="185" spans="1:15" x14ac:dyDescent="0.25">
      <c r="A185" s="106" t="str">
        <f t="shared" si="15"/>
        <v>General_Tenant_2026_4</v>
      </c>
      <c r="B185" t="s">
        <v>7</v>
      </c>
      <c r="C185" t="s">
        <v>6</v>
      </c>
      <c r="D185">
        <v>2026</v>
      </c>
      <c r="E185">
        <v>4</v>
      </c>
      <c r="F185" t="s">
        <v>17</v>
      </c>
      <c r="G185" s="3">
        <f t="shared" ca="1" si="12"/>
        <v>20142596.87494158</v>
      </c>
      <c r="H185" s="3">
        <f ca="1">IF(F185="y",0,SUMIF('Rate Change Monthly Premium'!$A$2:$A$1181,Written_Premium!A185,'Rate Change Monthly Premium'!$U$2:$U$1181))</f>
        <v>0</v>
      </c>
      <c r="I185" s="78">
        <f t="shared" ca="1" si="16"/>
        <v>20142596.87494158</v>
      </c>
      <c r="J185">
        <f>IF(F185="Y","",VLOOKUP(C185,'Premium Assumptions'!$F$3:$G$5,2,FALSE))</f>
        <v>1.7000000000000001E-2</v>
      </c>
      <c r="K185" s="3">
        <f t="shared" ca="1" si="13"/>
        <v>20485021.021815583</v>
      </c>
      <c r="L185" s="3">
        <f>VLOOKUP(A185,'Projected PIF'!$A$2:$N$217,14,FALSE)</f>
        <v>375338.87611861416</v>
      </c>
      <c r="M185">
        <f t="shared" ca="1" si="14"/>
        <v>0.78649544404561611</v>
      </c>
      <c r="N185" s="3">
        <f t="shared" ca="1" si="17"/>
        <v>16111375.704836627</v>
      </c>
      <c r="O185">
        <f ca="1">IF(F185="Y",VLOOKUP(A185,'Fire UW Data'!$B$2:$I$73,7,FALSE),N185)</f>
        <v>16111375.704836627</v>
      </c>
    </row>
    <row r="186" spans="1:15" x14ac:dyDescent="0.25">
      <c r="A186" s="106" t="str">
        <f t="shared" si="15"/>
        <v>General_Tenant_2026_5</v>
      </c>
      <c r="B186" t="s">
        <v>7</v>
      </c>
      <c r="C186" t="s">
        <v>6</v>
      </c>
      <c r="D186">
        <v>2026</v>
      </c>
      <c r="E186">
        <v>5</v>
      </c>
      <c r="F186" t="s">
        <v>17</v>
      </c>
      <c r="G186" s="3">
        <f t="shared" ca="1" si="12"/>
        <v>20488964.436129466</v>
      </c>
      <c r="H186" s="3">
        <f ca="1">IF(F186="y",0,SUMIF('Rate Change Monthly Premium'!$A$2:$A$1181,Written_Premium!A186,'Rate Change Monthly Premium'!$U$2:$U$1181))</f>
        <v>0</v>
      </c>
      <c r="I186" s="78">
        <f t="shared" ca="1" si="16"/>
        <v>20488964.436129466</v>
      </c>
      <c r="J186">
        <f>IF(F186="Y","",VLOOKUP(C186,'Premium Assumptions'!$F$3:$G$5,2,FALSE))</f>
        <v>1.7000000000000001E-2</v>
      </c>
      <c r="K186" s="3">
        <f t="shared" ca="1" si="13"/>
        <v>20837276.831543665</v>
      </c>
      <c r="L186" s="3">
        <f>VLOOKUP(A186,'Projected PIF'!$A$2:$N$217,14,FALSE)</f>
        <v>368149.14966047806</v>
      </c>
      <c r="M186">
        <f t="shared" ca="1" si="14"/>
        <v>0.78649544404561611</v>
      </c>
      <c r="N186" s="3">
        <f t="shared" ca="1" si="17"/>
        <v>16388423.294326363</v>
      </c>
      <c r="O186">
        <f ca="1">IF(F186="Y",VLOOKUP(A186,'Fire UW Data'!$B$2:$I$73,7,FALSE),N186)</f>
        <v>16388423.294326363</v>
      </c>
    </row>
    <row r="187" spans="1:15" x14ac:dyDescent="0.25">
      <c r="A187" s="106" t="str">
        <f t="shared" si="15"/>
        <v>General_Tenant_2026_6</v>
      </c>
      <c r="B187" t="s">
        <v>7</v>
      </c>
      <c r="C187" t="s">
        <v>6</v>
      </c>
      <c r="D187">
        <v>2026</v>
      </c>
      <c r="E187">
        <v>6</v>
      </c>
      <c r="F187" t="s">
        <v>17</v>
      </c>
      <c r="G187" s="3">
        <f t="shared" ca="1" si="12"/>
        <v>18910459.824583311</v>
      </c>
      <c r="H187" s="3">
        <f ca="1">IF(F187="y",0,SUMIF('Rate Change Monthly Premium'!$A$2:$A$1181,Written_Premium!A187,'Rate Change Monthly Premium'!$U$2:$U$1181))</f>
        <v>0</v>
      </c>
      <c r="I187" s="78">
        <f t="shared" ca="1" si="16"/>
        <v>18910459.824583311</v>
      </c>
      <c r="J187">
        <f>IF(F187="Y","",VLOOKUP(C187,'Premium Assumptions'!$F$3:$G$5,2,FALSE))</f>
        <v>1.7000000000000001E-2</v>
      </c>
      <c r="K187" s="3">
        <f t="shared" ca="1" si="13"/>
        <v>19231937.641601223</v>
      </c>
      <c r="L187" s="3">
        <f>VLOOKUP(A187,'Projected PIF'!$A$2:$N$217,14,FALSE)</f>
        <v>360959.42320234189</v>
      </c>
      <c r="M187">
        <f t="shared" ca="1" si="14"/>
        <v>0.78649544404561589</v>
      </c>
      <c r="N187" s="3">
        <f t="shared" ca="1" si="17"/>
        <v>15125831.335288748</v>
      </c>
      <c r="O187">
        <f ca="1">IF(F187="Y",VLOOKUP(A187,'Fire UW Data'!$B$2:$I$73,7,FALSE),N187)</f>
        <v>15125831.335288748</v>
      </c>
    </row>
    <row r="188" spans="1:15" x14ac:dyDescent="0.25">
      <c r="A188" s="106" t="str">
        <f t="shared" si="15"/>
        <v>General_Tenant_2026_7</v>
      </c>
      <c r="B188" t="s">
        <v>7</v>
      </c>
      <c r="C188" t="s">
        <v>6</v>
      </c>
      <c r="D188">
        <v>2026</v>
      </c>
      <c r="E188">
        <v>7</v>
      </c>
      <c r="F188" t="s">
        <v>17</v>
      </c>
      <c r="G188" s="3">
        <f t="shared" ca="1" si="12"/>
        <v>18026666.589594621</v>
      </c>
      <c r="H188" s="3">
        <f ca="1">IF(F188="y",0,SUMIF('Rate Change Monthly Premium'!$A$2:$A$1181,Written_Premium!A188,'Rate Change Monthly Premium'!$U$2:$U$1181))</f>
        <v>0</v>
      </c>
      <c r="I188" s="78">
        <f t="shared" ca="1" si="16"/>
        <v>18026666.589594621</v>
      </c>
      <c r="J188">
        <f>IF(F188="Y","",VLOOKUP(C188,'Premium Assumptions'!$F$3:$G$5,2,FALSE))</f>
        <v>1.7000000000000001E-2</v>
      </c>
      <c r="K188" s="3">
        <f t="shared" ca="1" si="13"/>
        <v>18333119.921617728</v>
      </c>
      <c r="L188" s="3">
        <f>VLOOKUP(A188,'Projected PIF'!$A$2:$N$217,14,FALSE)</f>
        <v>353769.69674420578</v>
      </c>
      <c r="M188">
        <f t="shared" ca="1" si="14"/>
        <v>0.786495444045616</v>
      </c>
      <c r="N188" s="3">
        <f t="shared" ca="1" si="17"/>
        <v>14418915.293494264</v>
      </c>
      <c r="O188">
        <f ca="1">IF(F188="Y",VLOOKUP(A188,'Fire UW Data'!$B$2:$I$73,7,FALSE),N188)</f>
        <v>14418915.293494264</v>
      </c>
    </row>
    <row r="189" spans="1:15" x14ac:dyDescent="0.25">
      <c r="A189" s="106" t="str">
        <f t="shared" si="15"/>
        <v>General_Tenant_2026_8</v>
      </c>
      <c r="B189" t="s">
        <v>7</v>
      </c>
      <c r="C189" t="s">
        <v>6</v>
      </c>
      <c r="D189">
        <v>2026</v>
      </c>
      <c r="E189">
        <v>8</v>
      </c>
      <c r="F189" t="s">
        <v>17</v>
      </c>
      <c r="G189" s="3">
        <f t="shared" ca="1" si="12"/>
        <v>18664131.51373456</v>
      </c>
      <c r="H189" s="3">
        <f ca="1">IF(F189="y",0,SUMIF('Rate Change Monthly Premium'!$A$2:$A$1181,Written_Premium!A189,'Rate Change Monthly Premium'!$U$2:$U$1181))</f>
        <v>0</v>
      </c>
      <c r="I189" s="78">
        <f t="shared" ca="1" si="16"/>
        <v>18664131.51373456</v>
      </c>
      <c r="J189">
        <f>IF(F189="Y","",VLOOKUP(C189,'Premium Assumptions'!$F$3:$G$5,2,FALSE))</f>
        <v>1.7000000000000001E-2</v>
      </c>
      <c r="K189" s="3">
        <f t="shared" ca="1" si="13"/>
        <v>18981421.749468047</v>
      </c>
      <c r="L189" s="3">
        <f>VLOOKUP(A189,'Projected PIF'!$A$2:$N$217,14,FALSE)</f>
        <v>346579.97028606961</v>
      </c>
      <c r="M189">
        <f t="shared" ca="1" si="14"/>
        <v>0.786495444045616</v>
      </c>
      <c r="N189" s="3">
        <f t="shared" ca="1" si="17"/>
        <v>14928801.727464985</v>
      </c>
      <c r="O189">
        <f ca="1">IF(F189="Y",VLOOKUP(A189,'Fire UW Data'!$B$2:$I$73,7,FALSE),N189)</f>
        <v>14928801.727464985</v>
      </c>
    </row>
    <row r="190" spans="1:15" x14ac:dyDescent="0.25">
      <c r="A190" s="106" t="str">
        <f t="shared" si="15"/>
        <v>General_Tenant_2026_9</v>
      </c>
      <c r="B190" t="s">
        <v>7</v>
      </c>
      <c r="C190" t="s">
        <v>6</v>
      </c>
      <c r="D190">
        <v>2026</v>
      </c>
      <c r="E190">
        <v>9</v>
      </c>
      <c r="F190" t="s">
        <v>17</v>
      </c>
      <c r="G190" s="3">
        <f t="shared" ca="1" si="12"/>
        <v>17843283.433934439</v>
      </c>
      <c r="H190" s="3">
        <f ca="1">IF(F190="y",0,SUMIF('Rate Change Monthly Premium'!$A$2:$A$1181,Written_Premium!A190,'Rate Change Monthly Premium'!$U$2:$U$1181))</f>
        <v>0</v>
      </c>
      <c r="I190" s="78">
        <f t="shared" ca="1" si="16"/>
        <v>17843283.433934439</v>
      </c>
      <c r="J190">
        <f>IF(F190="Y","",VLOOKUP(C190,'Premium Assumptions'!$F$3:$G$5,2,FALSE))</f>
        <v>1.7000000000000001E-2</v>
      </c>
      <c r="K190" s="3">
        <f t="shared" ca="1" si="13"/>
        <v>18146619.252311323</v>
      </c>
      <c r="L190" s="3">
        <f>VLOOKUP(A190,'Projected PIF'!$A$2:$N$217,14,FALSE)</f>
        <v>339390.24382793345</v>
      </c>
      <c r="M190">
        <f t="shared" ca="1" si="14"/>
        <v>0.78649544404561589</v>
      </c>
      <c r="N190" s="3">
        <f t="shared" ca="1" si="17"/>
        <v>14272233.366773317</v>
      </c>
      <c r="O190">
        <f ca="1">IF(F190="Y",VLOOKUP(A190,'Fire UW Data'!$B$2:$I$73,7,FALSE),N190)</f>
        <v>14272233.366773317</v>
      </c>
    </row>
    <row r="191" spans="1:15" x14ac:dyDescent="0.25">
      <c r="A191" s="106" t="str">
        <f t="shared" si="15"/>
        <v>General_Tenant_2026_10</v>
      </c>
      <c r="B191" t="s">
        <v>7</v>
      </c>
      <c r="C191" t="s">
        <v>6</v>
      </c>
      <c r="D191">
        <v>2026</v>
      </c>
      <c r="E191">
        <v>10</v>
      </c>
      <c r="F191" t="s">
        <v>17</v>
      </c>
      <c r="G191" s="3">
        <f t="shared" ca="1" si="12"/>
        <v>17676803.256901138</v>
      </c>
      <c r="H191" s="3">
        <f ca="1">IF(F191="y",0,SUMIF('Rate Change Monthly Premium'!$A$2:$A$1181,Written_Premium!A191,'Rate Change Monthly Premium'!$U$2:$U$1181))</f>
        <v>0</v>
      </c>
      <c r="I191" s="78">
        <f t="shared" ca="1" si="16"/>
        <v>17676803.256901138</v>
      </c>
      <c r="J191">
        <f>IF(F191="Y","",VLOOKUP(C191,'Premium Assumptions'!$F$3:$G$5,2,FALSE))</f>
        <v>1.7000000000000001E-2</v>
      </c>
      <c r="K191" s="3">
        <f t="shared" ca="1" si="13"/>
        <v>17977308.912268456</v>
      </c>
      <c r="L191" s="3">
        <f>VLOOKUP(A191,'Projected PIF'!$A$2:$N$217,14,FALSE)</f>
        <v>332200.51736979734</v>
      </c>
      <c r="M191">
        <f t="shared" ca="1" si="14"/>
        <v>0.786495444045616</v>
      </c>
      <c r="N191" s="3">
        <f t="shared" ca="1" si="17"/>
        <v>14139071.55569979</v>
      </c>
      <c r="O191">
        <f ca="1">IF(F191="Y",VLOOKUP(A191,'Fire UW Data'!$B$2:$I$73,7,FALSE),N191)</f>
        <v>14139071.55569979</v>
      </c>
    </row>
    <row r="192" spans="1:15" x14ac:dyDescent="0.25">
      <c r="A192" s="106" t="str">
        <f t="shared" si="15"/>
        <v>General_Tenant_2026_11</v>
      </c>
      <c r="B192" t="s">
        <v>7</v>
      </c>
      <c r="C192" t="s">
        <v>6</v>
      </c>
      <c r="D192">
        <v>2026</v>
      </c>
      <c r="E192">
        <v>11</v>
      </c>
      <c r="F192" t="s">
        <v>17</v>
      </c>
      <c r="G192" s="3">
        <f t="shared" ca="1" si="12"/>
        <v>16901753.153504688</v>
      </c>
      <c r="H192" s="3">
        <f ca="1">IF(F192="y",0,SUMIF('Rate Change Monthly Premium'!$A$2:$A$1181,Written_Premium!A192,'Rate Change Monthly Premium'!$U$2:$U$1181))</f>
        <v>0</v>
      </c>
      <c r="I192" s="78">
        <f t="shared" ca="1" si="16"/>
        <v>16901753.153504688</v>
      </c>
      <c r="J192">
        <f>IF(F192="Y","",VLOOKUP(C192,'Premium Assumptions'!$F$3:$G$5,2,FALSE))</f>
        <v>1.7000000000000001E-2</v>
      </c>
      <c r="K192" s="3">
        <f t="shared" ca="1" si="13"/>
        <v>17189082.957114268</v>
      </c>
      <c r="L192" s="3">
        <f>VLOOKUP(A192,'Projected PIF'!$A$2:$N$217,14,FALSE)</f>
        <v>325010.79091166123</v>
      </c>
      <c r="M192">
        <f t="shared" ca="1" si="14"/>
        <v>0.786495444045616</v>
      </c>
      <c r="N192" s="3">
        <f t="shared" ca="1" si="17"/>
        <v>13519135.433092516</v>
      </c>
      <c r="O192">
        <f ca="1">IF(F192="Y",VLOOKUP(A192,'Fire UW Data'!$B$2:$I$73,7,FALSE),N192)</f>
        <v>13519135.433092516</v>
      </c>
    </row>
    <row r="193" spans="1:15" x14ac:dyDescent="0.25">
      <c r="A193" s="106" t="str">
        <f t="shared" si="15"/>
        <v>General_Tenant_2026_12</v>
      </c>
      <c r="B193" t="s">
        <v>7</v>
      </c>
      <c r="C193" t="s">
        <v>6</v>
      </c>
      <c r="D193">
        <v>2026</v>
      </c>
      <c r="E193">
        <v>12</v>
      </c>
      <c r="F193" t="s">
        <v>17</v>
      </c>
      <c r="G193" s="3">
        <f t="shared" ca="1" si="12"/>
        <v>16823503.454508573</v>
      </c>
      <c r="H193" s="3">
        <f ca="1">IF(F193="y",0,SUMIF('Rate Change Monthly Premium'!$A$2:$A$1181,Written_Premium!A193,'Rate Change Monthly Premium'!$U$2:$U$1181))</f>
        <v>0</v>
      </c>
      <c r="I193" s="78">
        <f t="shared" ca="1" si="16"/>
        <v>16823503.454508573</v>
      </c>
      <c r="J193">
        <f>IF(F193="Y","",VLOOKUP(C193,'Premium Assumptions'!$F$3:$G$5,2,FALSE))</f>
        <v>1.7000000000000001E-2</v>
      </c>
      <c r="K193" s="3">
        <f t="shared" ca="1" si="13"/>
        <v>17109503.013235215</v>
      </c>
      <c r="L193" s="3">
        <f>VLOOKUP(A193,'Projected PIF'!$A$2:$N$217,14,FALSE)</f>
        <v>317821.06445352506</v>
      </c>
      <c r="M193">
        <f t="shared" ca="1" si="14"/>
        <v>0.78649544404561589</v>
      </c>
      <c r="N193" s="3">
        <f t="shared" ca="1" si="17"/>
        <v>13456546.169794234</v>
      </c>
      <c r="O193">
        <f ca="1">IF(F193="Y",VLOOKUP(A193,'Fire UW Data'!$B$2:$I$73,7,FALSE),N193)</f>
        <v>13456546.169794234</v>
      </c>
    </row>
    <row r="194" spans="1:15" x14ac:dyDescent="0.25">
      <c r="A194" s="106" t="str">
        <f t="shared" si="15"/>
        <v>General_Tenant_2027_1</v>
      </c>
      <c r="B194" t="s">
        <v>7</v>
      </c>
      <c r="C194" t="s">
        <v>6</v>
      </c>
      <c r="D194">
        <v>2027</v>
      </c>
      <c r="E194">
        <v>1</v>
      </c>
      <c r="F194" t="s">
        <v>17</v>
      </c>
      <c r="G194" s="3">
        <f t="shared" ref="G194:G217" ca="1" si="18">IF(F194="Y",0,VLOOKUP(B194&amp;"_"&amp;C194&amp;"_"&amp;D194-1&amp;"_"&amp;E194,$A$2:$O$217,15,FALSE))</f>
        <v>15708429.921335312</v>
      </c>
      <c r="H194" s="3">
        <f ca="1">IF(F194="y",0,SUMIF('Rate Change Monthly Premium'!$A$2:$A$1181,Written_Premium!A194,'Rate Change Monthly Premium'!$U$2:$U$1181))</f>
        <v>0</v>
      </c>
      <c r="I194" s="78">
        <f t="shared" ca="1" si="16"/>
        <v>15708429.921335312</v>
      </c>
      <c r="J194">
        <f>IF(F194="Y","",VLOOKUP(C194,'Premium Assumptions'!$F$3:$G$5,2,FALSE))</f>
        <v>1.7000000000000001E-2</v>
      </c>
      <c r="K194" s="3">
        <f t="shared" ref="K194:K217" ca="1" si="19">IF(F194="Y","",I194*(1+J194))</f>
        <v>15975473.229998011</v>
      </c>
      <c r="L194" s="3">
        <f>VLOOKUP(A194,'Projected PIF'!$A$2:$N$217,14,FALSE)</f>
        <v>312166.37735026679</v>
      </c>
      <c r="M194">
        <f t="shared" ref="M194:M217" ca="1" si="20">IF(F194="Y","",L194/OFFSET(L194,-12,0))</f>
        <v>0.78649544404561611</v>
      </c>
      <c r="N194" s="3">
        <f t="shared" ca="1" si="17"/>
        <v>12564636.91186614</v>
      </c>
      <c r="O194">
        <f ca="1">IF(F194="Y",VLOOKUP(A194,'Fire UW Data'!$B$2:$I$73,7,FALSE),N194)</f>
        <v>12564636.91186614</v>
      </c>
    </row>
    <row r="195" spans="1:15" x14ac:dyDescent="0.25">
      <c r="A195" s="106" t="str">
        <f t="shared" ref="A195:A217" si="21">B195&amp;"_"&amp;C195&amp;"_"&amp;D195&amp;"_"&amp;E195</f>
        <v>General_Tenant_2027_2</v>
      </c>
      <c r="B195" t="s">
        <v>7</v>
      </c>
      <c r="C195" t="s">
        <v>6</v>
      </c>
      <c r="D195">
        <v>2027</v>
      </c>
      <c r="E195">
        <v>2</v>
      </c>
      <c r="F195" t="s">
        <v>17</v>
      </c>
      <c r="G195" s="3">
        <f t="shared" ca="1" si="18"/>
        <v>15307188.752237281</v>
      </c>
      <c r="H195" s="3">
        <f ca="1">IF(F195="y",0,SUMIF('Rate Change Monthly Premium'!$A$2:$A$1181,Written_Premium!A195,'Rate Change Monthly Premium'!$U$2:$U$1181))</f>
        <v>0</v>
      </c>
      <c r="I195" s="78">
        <f t="shared" ref="I195:I217" ca="1" si="22">G195+H195</f>
        <v>15307188.752237281</v>
      </c>
      <c r="J195">
        <f>IF(F195="Y","",VLOOKUP(C195,'Premium Assumptions'!$F$3:$G$5,2,FALSE))</f>
        <v>1.7000000000000001E-2</v>
      </c>
      <c r="K195" s="3">
        <f t="shared" ca="1" si="19"/>
        <v>15567410.961025313</v>
      </c>
      <c r="L195" s="3">
        <f>VLOOKUP(A195,'Projected PIF'!$A$2:$N$217,14,FALSE)</f>
        <v>306511.69024700846</v>
      </c>
      <c r="M195">
        <f t="shared" ca="1" si="20"/>
        <v>0.78649544404561589</v>
      </c>
      <c r="N195" s="3">
        <f t="shared" ref="N195:N217" ca="1" si="23">IF(F195="Y","",M195*K195)</f>
        <v>12243697.796432192</v>
      </c>
      <c r="O195">
        <f ca="1">IF(F195="Y",VLOOKUP(A195,'Fire UW Data'!$B$2:$I$73,7,FALSE),N195)</f>
        <v>12243697.796432192</v>
      </c>
    </row>
    <row r="196" spans="1:15" x14ac:dyDescent="0.25">
      <c r="A196" s="106" t="str">
        <f t="shared" si="21"/>
        <v>General_Tenant_2027_3</v>
      </c>
      <c r="B196" t="s">
        <v>7</v>
      </c>
      <c r="C196" t="s">
        <v>6</v>
      </c>
      <c r="D196">
        <v>2027</v>
      </c>
      <c r="E196">
        <v>3</v>
      </c>
      <c r="F196" t="s">
        <v>17</v>
      </c>
      <c r="G196" s="3">
        <f t="shared" ca="1" si="18"/>
        <v>16695981.407606797</v>
      </c>
      <c r="H196" s="3">
        <f ca="1">IF(F196="y",0,SUMIF('Rate Change Monthly Premium'!$A$2:$A$1181,Written_Premium!A196,'Rate Change Monthly Premium'!$U$2:$U$1181))</f>
        <v>0</v>
      </c>
      <c r="I196" s="78">
        <f t="shared" ca="1" si="22"/>
        <v>16695981.407606797</v>
      </c>
      <c r="J196">
        <f>IF(F196="Y","",VLOOKUP(C196,'Premium Assumptions'!$F$3:$G$5,2,FALSE))</f>
        <v>1.7000000000000001E-2</v>
      </c>
      <c r="K196" s="3">
        <f t="shared" ca="1" si="19"/>
        <v>16979813.091536112</v>
      </c>
      <c r="L196" s="3">
        <f>VLOOKUP(A196,'Projected PIF'!$A$2:$N$217,14,FALSE)</f>
        <v>300857.00314375019</v>
      </c>
      <c r="M196">
        <f t="shared" ca="1" si="20"/>
        <v>0.786495444045616</v>
      </c>
      <c r="N196" s="3">
        <f t="shared" ca="1" si="23"/>
        <v>13354545.637239259</v>
      </c>
      <c r="O196">
        <f ca="1">IF(F196="Y",VLOOKUP(A196,'Fire UW Data'!$B$2:$I$73,7,FALSE),N196)</f>
        <v>13354545.637239259</v>
      </c>
    </row>
    <row r="197" spans="1:15" x14ac:dyDescent="0.25">
      <c r="A197" s="106" t="str">
        <f t="shared" si="21"/>
        <v>General_Tenant_2027_4</v>
      </c>
      <c r="B197" t="s">
        <v>7</v>
      </c>
      <c r="C197" t="s">
        <v>6</v>
      </c>
      <c r="D197">
        <v>2027</v>
      </c>
      <c r="E197">
        <v>4</v>
      </c>
      <c r="F197" t="s">
        <v>17</v>
      </c>
      <c r="G197" s="3">
        <f t="shared" ca="1" si="18"/>
        <v>16111375.704836627</v>
      </c>
      <c r="H197" s="3">
        <f ca="1">IF(F197="y",0,SUMIF('Rate Change Monthly Premium'!$A$2:$A$1181,Written_Premium!A197,'Rate Change Monthly Premium'!$U$2:$U$1181))</f>
        <v>0</v>
      </c>
      <c r="I197" s="78">
        <f t="shared" ca="1" si="22"/>
        <v>16111375.704836627</v>
      </c>
      <c r="J197">
        <f>IF(F197="Y","",VLOOKUP(C197,'Premium Assumptions'!$F$3:$G$5,2,FALSE))</f>
        <v>1.7000000000000001E-2</v>
      </c>
      <c r="K197" s="3">
        <f t="shared" ca="1" si="19"/>
        <v>16385269.091818849</v>
      </c>
      <c r="L197" s="3">
        <f>VLOOKUP(A197,'Projected PIF'!$A$2:$N$217,14,FALSE)</f>
        <v>295202.31604049186</v>
      </c>
      <c r="M197">
        <f t="shared" ca="1" si="20"/>
        <v>0.78649544404561589</v>
      </c>
      <c r="N197" s="3">
        <f t="shared" ca="1" si="23"/>
        <v>12886939.49017697</v>
      </c>
      <c r="O197">
        <f ca="1">IF(F197="Y",VLOOKUP(A197,'Fire UW Data'!$B$2:$I$73,7,FALSE),N197)</f>
        <v>12886939.49017697</v>
      </c>
    </row>
    <row r="198" spans="1:15" x14ac:dyDescent="0.25">
      <c r="A198" s="106" t="str">
        <f t="shared" si="21"/>
        <v>General_Tenant_2027_5</v>
      </c>
      <c r="B198" t="s">
        <v>7</v>
      </c>
      <c r="C198" t="s">
        <v>6</v>
      </c>
      <c r="D198">
        <v>2027</v>
      </c>
      <c r="E198">
        <v>5</v>
      </c>
      <c r="F198" t="s">
        <v>17</v>
      </c>
      <c r="G198" s="3">
        <f t="shared" ca="1" si="18"/>
        <v>16388423.294326363</v>
      </c>
      <c r="H198" s="3">
        <f ca="1">IF(F198="y",0,SUMIF('Rate Change Monthly Premium'!$A$2:$A$1181,Written_Premium!A198,'Rate Change Monthly Premium'!$U$2:$U$1181))</f>
        <v>0</v>
      </c>
      <c r="I198" s="78">
        <f t="shared" ca="1" si="22"/>
        <v>16388423.294326363</v>
      </c>
      <c r="J198">
        <f>IF(F198="Y","",VLOOKUP(C198,'Premium Assumptions'!$F$3:$G$5,2,FALSE))</f>
        <v>1.7000000000000001E-2</v>
      </c>
      <c r="K198" s="3">
        <f t="shared" ca="1" si="19"/>
        <v>16667026.49032991</v>
      </c>
      <c r="L198" s="3">
        <f>VLOOKUP(A198,'Projected PIF'!$A$2:$N$217,14,FALSE)</f>
        <v>289547.62893723359</v>
      </c>
      <c r="M198">
        <f t="shared" ca="1" si="20"/>
        <v>0.78649544404561589</v>
      </c>
      <c r="N198" s="3">
        <f t="shared" ca="1" si="23"/>
        <v>13108540.400432065</v>
      </c>
      <c r="O198">
        <f ca="1">IF(F198="Y",VLOOKUP(A198,'Fire UW Data'!$B$2:$I$73,7,FALSE),N198)</f>
        <v>13108540.400432065</v>
      </c>
    </row>
    <row r="199" spans="1:15" x14ac:dyDescent="0.25">
      <c r="A199" s="106" t="str">
        <f t="shared" si="21"/>
        <v>General_Tenant_2027_6</v>
      </c>
      <c r="B199" t="s">
        <v>7</v>
      </c>
      <c r="C199" t="s">
        <v>6</v>
      </c>
      <c r="D199">
        <v>2027</v>
      </c>
      <c r="E199">
        <v>6</v>
      </c>
      <c r="F199" t="s">
        <v>17</v>
      </c>
      <c r="G199" s="3">
        <f t="shared" ca="1" si="18"/>
        <v>15125831.335288748</v>
      </c>
      <c r="H199" s="3">
        <f ca="1">IF(F199="y",0,SUMIF('Rate Change Monthly Premium'!$A$2:$A$1181,Written_Premium!A199,'Rate Change Monthly Premium'!$U$2:$U$1181))</f>
        <v>0</v>
      </c>
      <c r="I199" s="78">
        <f t="shared" ca="1" si="22"/>
        <v>15125831.335288748</v>
      </c>
      <c r="J199">
        <f>IF(F199="Y","",VLOOKUP(C199,'Premium Assumptions'!$F$3:$G$5,2,FALSE))</f>
        <v>1.7000000000000001E-2</v>
      </c>
      <c r="K199" s="3">
        <f t="shared" ca="1" si="19"/>
        <v>15382970.467988655</v>
      </c>
      <c r="L199" s="3">
        <f>VLOOKUP(A199,'Projected PIF'!$A$2:$N$217,14,FALSE)</f>
        <v>283892.94183397532</v>
      </c>
      <c r="M199">
        <f t="shared" ca="1" si="20"/>
        <v>0.786495444045616</v>
      </c>
      <c r="N199" s="3">
        <f t="shared" ca="1" si="23"/>
        <v>12098636.188961335</v>
      </c>
      <c r="O199">
        <f ca="1">IF(F199="Y",VLOOKUP(A199,'Fire UW Data'!$B$2:$I$73,7,FALSE),N199)</f>
        <v>12098636.188961335</v>
      </c>
    </row>
    <row r="200" spans="1:15" x14ac:dyDescent="0.25">
      <c r="A200" s="106" t="str">
        <f t="shared" si="21"/>
        <v>General_Tenant_2027_7</v>
      </c>
      <c r="B200" t="s">
        <v>7</v>
      </c>
      <c r="C200" t="s">
        <v>6</v>
      </c>
      <c r="D200">
        <v>2027</v>
      </c>
      <c r="E200">
        <v>7</v>
      </c>
      <c r="F200" t="s">
        <v>17</v>
      </c>
      <c r="G200" s="3">
        <f t="shared" ca="1" si="18"/>
        <v>14418915.293494264</v>
      </c>
      <c r="H200" s="3">
        <f ca="1">IF(F200="y",0,SUMIF('Rate Change Monthly Premium'!$A$2:$A$1181,Written_Premium!A200,'Rate Change Monthly Premium'!$U$2:$U$1181))</f>
        <v>0</v>
      </c>
      <c r="I200" s="78">
        <f t="shared" ca="1" si="22"/>
        <v>14418915.293494264</v>
      </c>
      <c r="J200">
        <f>IF(F200="Y","",VLOOKUP(C200,'Premium Assumptions'!$F$3:$G$5,2,FALSE))</f>
        <v>1.7000000000000001E-2</v>
      </c>
      <c r="K200" s="3">
        <f t="shared" ca="1" si="19"/>
        <v>14664036.853483664</v>
      </c>
      <c r="L200" s="3">
        <f>VLOOKUP(A200,'Projected PIF'!$A$2:$N$217,14,FALSE)</f>
        <v>278238.25473071699</v>
      </c>
      <c r="M200">
        <f t="shared" ca="1" si="20"/>
        <v>0.78649544404561589</v>
      </c>
      <c r="N200" s="3">
        <f t="shared" ca="1" si="23"/>
        <v>11533198.17658191</v>
      </c>
      <c r="O200">
        <f ca="1">IF(F200="Y",VLOOKUP(A200,'Fire UW Data'!$B$2:$I$73,7,FALSE),N200)</f>
        <v>11533198.17658191</v>
      </c>
    </row>
    <row r="201" spans="1:15" x14ac:dyDescent="0.25">
      <c r="A201" s="106" t="str">
        <f t="shared" si="21"/>
        <v>General_Tenant_2027_8</v>
      </c>
      <c r="B201" t="s">
        <v>7</v>
      </c>
      <c r="C201" t="s">
        <v>6</v>
      </c>
      <c r="D201">
        <v>2027</v>
      </c>
      <c r="E201">
        <v>8</v>
      </c>
      <c r="F201" t="s">
        <v>17</v>
      </c>
      <c r="G201" s="3">
        <f t="shared" ca="1" si="18"/>
        <v>14928801.727464985</v>
      </c>
      <c r="H201" s="3">
        <f ca="1">IF(F201="y",0,SUMIF('Rate Change Monthly Premium'!$A$2:$A$1181,Written_Premium!A201,'Rate Change Monthly Premium'!$U$2:$U$1181))</f>
        <v>0</v>
      </c>
      <c r="I201" s="78">
        <f t="shared" ca="1" si="22"/>
        <v>14928801.727464985</v>
      </c>
      <c r="J201">
        <f>IF(F201="Y","",VLOOKUP(C201,'Premium Assumptions'!$F$3:$G$5,2,FALSE))</f>
        <v>1.7000000000000001E-2</v>
      </c>
      <c r="K201" s="3">
        <f t="shared" ca="1" si="19"/>
        <v>15182591.356831888</v>
      </c>
      <c r="L201" s="3">
        <f>VLOOKUP(A201,'Projected PIF'!$A$2:$N$217,14,FALSE)</f>
        <v>272583.56762745872</v>
      </c>
      <c r="M201">
        <f t="shared" ca="1" si="20"/>
        <v>0.786495444045616</v>
      </c>
      <c r="N201" s="3">
        <f t="shared" ca="1" si="23"/>
        <v>11941038.930954628</v>
      </c>
      <c r="O201">
        <f ca="1">IF(F201="Y",VLOOKUP(A201,'Fire UW Data'!$B$2:$I$73,7,FALSE),N201)</f>
        <v>11941038.930954628</v>
      </c>
    </row>
    <row r="202" spans="1:15" x14ac:dyDescent="0.25">
      <c r="A202" s="106" t="str">
        <f t="shared" si="21"/>
        <v>General_Tenant_2027_9</v>
      </c>
      <c r="B202" t="s">
        <v>7</v>
      </c>
      <c r="C202" t="s">
        <v>6</v>
      </c>
      <c r="D202">
        <v>2027</v>
      </c>
      <c r="E202">
        <v>9</v>
      </c>
      <c r="F202" t="s">
        <v>17</v>
      </c>
      <c r="G202" s="3">
        <f t="shared" ca="1" si="18"/>
        <v>14272233.366773317</v>
      </c>
      <c r="H202" s="3">
        <f ca="1">IF(F202="y",0,SUMIF('Rate Change Monthly Premium'!$A$2:$A$1181,Written_Premium!A202,'Rate Change Monthly Premium'!$U$2:$U$1181))</f>
        <v>0</v>
      </c>
      <c r="I202" s="78">
        <f t="shared" ca="1" si="22"/>
        <v>14272233.366773317</v>
      </c>
      <c r="J202">
        <f>IF(F202="Y","",VLOOKUP(C202,'Premium Assumptions'!$F$3:$G$5,2,FALSE))</f>
        <v>1.7000000000000001E-2</v>
      </c>
      <c r="K202" s="3">
        <f t="shared" ca="1" si="19"/>
        <v>14514861.334008461</v>
      </c>
      <c r="L202" s="3">
        <f>VLOOKUP(A202,'Projected PIF'!$A$2:$N$217,14,FALSE)</f>
        <v>266928.88052420039</v>
      </c>
      <c r="M202">
        <f t="shared" ca="1" si="20"/>
        <v>0.786495444045616</v>
      </c>
      <c r="N202" s="3">
        <f t="shared" ca="1" si="23"/>
        <v>11415872.310151527</v>
      </c>
      <c r="O202">
        <f ca="1">IF(F202="Y",VLOOKUP(A202,'Fire UW Data'!$B$2:$I$73,7,FALSE),N202)</f>
        <v>11415872.310151527</v>
      </c>
    </row>
    <row r="203" spans="1:15" x14ac:dyDescent="0.25">
      <c r="A203" s="106" t="str">
        <f t="shared" si="21"/>
        <v>General_Tenant_2027_10</v>
      </c>
      <c r="B203" t="s">
        <v>7</v>
      </c>
      <c r="C203" t="s">
        <v>6</v>
      </c>
      <c r="D203">
        <v>2027</v>
      </c>
      <c r="E203">
        <v>10</v>
      </c>
      <c r="F203" t="s">
        <v>17</v>
      </c>
      <c r="G203" s="3">
        <f t="shared" ca="1" si="18"/>
        <v>14139071.55569979</v>
      </c>
      <c r="H203" s="3">
        <f ca="1">IF(F203="y",0,SUMIF('Rate Change Monthly Premium'!$A$2:$A$1181,Written_Premium!A203,'Rate Change Monthly Premium'!$U$2:$U$1181))</f>
        <v>0</v>
      </c>
      <c r="I203" s="78">
        <f t="shared" ca="1" si="22"/>
        <v>14139071.55569979</v>
      </c>
      <c r="J203">
        <f>IF(F203="Y","",VLOOKUP(C203,'Premium Assumptions'!$F$3:$G$5,2,FALSE))</f>
        <v>1.7000000000000001E-2</v>
      </c>
      <c r="K203" s="3">
        <f t="shared" ca="1" si="19"/>
        <v>14379435.772146685</v>
      </c>
      <c r="L203" s="3">
        <f>VLOOKUP(A203,'Projected PIF'!$A$2:$N$217,14,FALSE)</f>
        <v>261274.19342094209</v>
      </c>
      <c r="M203">
        <f t="shared" ca="1" si="20"/>
        <v>0.78649544404561589</v>
      </c>
      <c r="N203" s="3">
        <f t="shared" ca="1" si="23"/>
        <v>11309360.72273992</v>
      </c>
      <c r="O203">
        <f ca="1">IF(F203="Y",VLOOKUP(A203,'Fire UW Data'!$B$2:$I$73,7,FALSE),N203)</f>
        <v>11309360.72273992</v>
      </c>
    </row>
    <row r="204" spans="1:15" x14ac:dyDescent="0.25">
      <c r="A204" s="106" t="str">
        <f t="shared" si="21"/>
        <v>General_Tenant_2027_11</v>
      </c>
      <c r="B204" t="s">
        <v>7</v>
      </c>
      <c r="C204" t="s">
        <v>6</v>
      </c>
      <c r="D204">
        <v>2027</v>
      </c>
      <c r="E204">
        <v>11</v>
      </c>
      <c r="F204" t="s">
        <v>17</v>
      </c>
      <c r="G204" s="3">
        <f t="shared" ca="1" si="18"/>
        <v>13519135.433092516</v>
      </c>
      <c r="H204" s="3">
        <f ca="1">IF(F204="y",0,SUMIF('Rate Change Monthly Premium'!$A$2:$A$1181,Written_Premium!A204,'Rate Change Monthly Premium'!$U$2:$U$1181))</f>
        <v>0</v>
      </c>
      <c r="I204" s="78">
        <f t="shared" ca="1" si="22"/>
        <v>13519135.433092516</v>
      </c>
      <c r="J204">
        <f>IF(F204="Y","",VLOOKUP(C204,'Premium Assumptions'!$F$3:$G$5,2,FALSE))</f>
        <v>1.7000000000000001E-2</v>
      </c>
      <c r="K204" s="3">
        <f t="shared" ca="1" si="19"/>
        <v>13748960.735455088</v>
      </c>
      <c r="L204" s="3">
        <f>VLOOKUP(A204,'Projected PIF'!$A$2:$N$217,14,FALSE)</f>
        <v>255619.50631768384</v>
      </c>
      <c r="M204">
        <f t="shared" ca="1" si="20"/>
        <v>0.786495444045616</v>
      </c>
      <c r="N204" s="3">
        <f t="shared" ca="1" si="23"/>
        <v>10813494.978797488</v>
      </c>
      <c r="O204">
        <f ca="1">IF(F204="Y",VLOOKUP(A204,'Fire UW Data'!$B$2:$I$73,7,FALSE),N204)</f>
        <v>10813494.978797488</v>
      </c>
    </row>
    <row r="205" spans="1:15" x14ac:dyDescent="0.25">
      <c r="A205" s="106" t="str">
        <f t="shared" si="21"/>
        <v>General_Tenant_2027_12</v>
      </c>
      <c r="B205" t="s">
        <v>7</v>
      </c>
      <c r="C205" t="s">
        <v>6</v>
      </c>
      <c r="D205">
        <v>2027</v>
      </c>
      <c r="E205">
        <v>12</v>
      </c>
      <c r="F205" t="s">
        <v>17</v>
      </c>
      <c r="G205" s="3">
        <f t="shared" ca="1" si="18"/>
        <v>13456546.169794234</v>
      </c>
      <c r="H205" s="3">
        <f ca="1">IF(F205="y",0,SUMIF('Rate Change Monthly Premium'!$A$2:$A$1181,Written_Premium!A205,'Rate Change Monthly Premium'!$U$2:$U$1181))</f>
        <v>0</v>
      </c>
      <c r="I205" s="78">
        <f t="shared" ca="1" si="22"/>
        <v>13456546.169794234</v>
      </c>
      <c r="J205">
        <f>IF(F205="Y","",VLOOKUP(C205,'Premium Assumptions'!$F$3:$G$5,2,FALSE))</f>
        <v>1.7000000000000001E-2</v>
      </c>
      <c r="K205" s="3">
        <f t="shared" ca="1" si="19"/>
        <v>13685307.454680733</v>
      </c>
      <c r="L205" s="3">
        <f>VLOOKUP(A205,'Projected PIF'!$A$2:$N$217,14,FALSE)</f>
        <v>249964.81921442554</v>
      </c>
      <c r="M205">
        <f t="shared" ca="1" si="20"/>
        <v>0.786495444045616</v>
      </c>
      <c r="N205" s="3">
        <f t="shared" ca="1" si="23"/>
        <v>10763431.963469902</v>
      </c>
      <c r="O205">
        <f ca="1">IF(F205="Y",VLOOKUP(A205,'Fire UW Data'!$B$2:$I$73,7,FALSE),N205)</f>
        <v>10763431.963469902</v>
      </c>
    </row>
    <row r="206" spans="1:15" x14ac:dyDescent="0.25">
      <c r="A206" s="106" t="str">
        <f t="shared" si="21"/>
        <v>General_Tenant_2028_1</v>
      </c>
      <c r="B206" t="s">
        <v>7</v>
      </c>
      <c r="C206" t="s">
        <v>6</v>
      </c>
      <c r="D206">
        <v>2028</v>
      </c>
      <c r="E206">
        <v>1</v>
      </c>
      <c r="F206" t="s">
        <v>17</v>
      </c>
      <c r="G206" s="3">
        <f t="shared" ca="1" si="18"/>
        <v>12564636.91186614</v>
      </c>
      <c r="H206" s="3">
        <f ca="1">IF(F206="y",0,SUMIF('Rate Change Monthly Premium'!$A$2:$A$1181,Written_Premium!A206,'Rate Change Monthly Premium'!$U$2:$U$1181))</f>
        <v>0</v>
      </c>
      <c r="I206" s="78">
        <f t="shared" ca="1" si="22"/>
        <v>12564636.91186614</v>
      </c>
      <c r="J206">
        <f>IF(F206="Y","",VLOOKUP(C206,'Premium Assumptions'!$F$3:$G$5,2,FALSE))</f>
        <v>1.7000000000000001E-2</v>
      </c>
      <c r="K206" s="3">
        <f t="shared" ca="1" si="19"/>
        <v>12778235.739367863</v>
      </c>
      <c r="L206" s="3">
        <f>VLOOKUP(A206,'Projected PIF'!$A$2:$N$217,14,FALSE)</f>
        <v>245517.4335702094</v>
      </c>
      <c r="M206">
        <f t="shared" ca="1" si="20"/>
        <v>0.786495444045616</v>
      </c>
      <c r="N206" s="3">
        <f t="shared" ca="1" si="23"/>
        <v>10050024.191953687</v>
      </c>
      <c r="O206">
        <f ca="1">IF(F206="Y",VLOOKUP(A206,'Fire UW Data'!$B$2:$I$73,7,FALSE),N206)</f>
        <v>10050024.191953687</v>
      </c>
    </row>
    <row r="207" spans="1:15" x14ac:dyDescent="0.25">
      <c r="A207" s="106" t="str">
        <f t="shared" si="21"/>
        <v>General_Tenant_2028_2</v>
      </c>
      <c r="B207" t="s">
        <v>7</v>
      </c>
      <c r="C207" t="s">
        <v>6</v>
      </c>
      <c r="D207">
        <v>2028</v>
      </c>
      <c r="E207">
        <v>2</v>
      </c>
      <c r="F207" t="s">
        <v>17</v>
      </c>
      <c r="G207" s="3">
        <f t="shared" ca="1" si="18"/>
        <v>12243697.796432192</v>
      </c>
      <c r="H207" s="3">
        <f ca="1">IF(F207="y",0,SUMIF('Rate Change Monthly Premium'!$A$2:$A$1181,Written_Premium!A207,'Rate Change Monthly Premium'!$U$2:$U$1181))</f>
        <v>0</v>
      </c>
      <c r="I207" s="78">
        <f t="shared" ca="1" si="22"/>
        <v>12243697.796432192</v>
      </c>
      <c r="J207">
        <f>IF(F207="Y","",VLOOKUP(C207,'Premium Assumptions'!$F$3:$G$5,2,FALSE))</f>
        <v>1.7000000000000001E-2</v>
      </c>
      <c r="K207" s="3">
        <f t="shared" ca="1" si="19"/>
        <v>12451840.658971537</v>
      </c>
      <c r="L207" s="3">
        <f>VLOOKUP(A207,'Projected PIF'!$A$2:$N$217,14,FALSE)</f>
        <v>241070.04792599325</v>
      </c>
      <c r="M207">
        <f t="shared" ca="1" si="20"/>
        <v>0.78649544404561611</v>
      </c>
      <c r="N207" s="3">
        <f t="shared" ca="1" si="23"/>
        <v>9793315.9482630752</v>
      </c>
      <c r="O207">
        <f ca="1">IF(F207="Y",VLOOKUP(A207,'Fire UW Data'!$B$2:$I$73,7,FALSE),N207)</f>
        <v>9793315.9482630752</v>
      </c>
    </row>
    <row r="208" spans="1:15" x14ac:dyDescent="0.25">
      <c r="A208" s="106" t="str">
        <f t="shared" si="21"/>
        <v>General_Tenant_2028_3</v>
      </c>
      <c r="B208" t="s">
        <v>7</v>
      </c>
      <c r="C208" t="s">
        <v>6</v>
      </c>
      <c r="D208">
        <v>2028</v>
      </c>
      <c r="E208">
        <v>3</v>
      </c>
      <c r="F208" t="s">
        <v>17</v>
      </c>
      <c r="G208" s="3">
        <f t="shared" ca="1" si="18"/>
        <v>13354545.637239259</v>
      </c>
      <c r="H208" s="3">
        <f ca="1">IF(F208="y",0,SUMIF('Rate Change Monthly Premium'!$A$2:$A$1181,Written_Premium!A208,'Rate Change Monthly Premium'!$U$2:$U$1181))</f>
        <v>0</v>
      </c>
      <c r="I208" s="78">
        <f t="shared" ca="1" si="22"/>
        <v>13354545.637239259</v>
      </c>
      <c r="J208">
        <f>IF(F208="Y","",VLOOKUP(C208,'Premium Assumptions'!$F$3:$G$5,2,FALSE))</f>
        <v>1.7000000000000001E-2</v>
      </c>
      <c r="K208" s="3">
        <f t="shared" ca="1" si="19"/>
        <v>13581572.913072325</v>
      </c>
      <c r="L208" s="3">
        <f>VLOOKUP(A208,'Projected PIF'!$A$2:$N$217,14,FALSE)</f>
        <v>236622.66228177707</v>
      </c>
      <c r="M208">
        <f t="shared" ca="1" si="20"/>
        <v>0.78649544404561589</v>
      </c>
      <c r="N208" s="3">
        <f t="shared" ca="1" si="23"/>
        <v>10681845.219104728</v>
      </c>
      <c r="O208">
        <f ca="1">IF(F208="Y",VLOOKUP(A208,'Fire UW Data'!$B$2:$I$73,7,FALSE),N208)</f>
        <v>10681845.219104728</v>
      </c>
    </row>
    <row r="209" spans="1:15" x14ac:dyDescent="0.25">
      <c r="A209" s="106" t="str">
        <f t="shared" si="21"/>
        <v>General_Tenant_2028_4</v>
      </c>
      <c r="B209" t="s">
        <v>7</v>
      </c>
      <c r="C209" t="s">
        <v>6</v>
      </c>
      <c r="D209">
        <v>2028</v>
      </c>
      <c r="E209">
        <v>4</v>
      </c>
      <c r="F209" t="s">
        <v>17</v>
      </c>
      <c r="G209" s="3">
        <f t="shared" ca="1" si="18"/>
        <v>12886939.49017697</v>
      </c>
      <c r="H209" s="3">
        <f ca="1">IF(F209="y",0,SUMIF('Rate Change Monthly Premium'!$A$2:$A$1181,Written_Premium!A209,'Rate Change Monthly Premium'!$U$2:$U$1181))</f>
        <v>0</v>
      </c>
      <c r="I209" s="78">
        <f t="shared" ca="1" si="22"/>
        <v>12886939.49017697</v>
      </c>
      <c r="J209">
        <f>IF(F209="Y","",VLOOKUP(C209,'Premium Assumptions'!$F$3:$G$5,2,FALSE))</f>
        <v>1.7000000000000001E-2</v>
      </c>
      <c r="K209" s="3">
        <f t="shared" ca="1" si="19"/>
        <v>13106017.461509977</v>
      </c>
      <c r="L209" s="3">
        <f>VLOOKUP(A209,'Projected PIF'!$A$2:$N$217,14,FALSE)</f>
        <v>232175.27663756092</v>
      </c>
      <c r="M209">
        <f t="shared" ca="1" si="20"/>
        <v>0.786495444045616</v>
      </c>
      <c r="N209" s="3">
        <f t="shared" ca="1" si="23"/>
        <v>10307823.023059886</v>
      </c>
      <c r="O209">
        <f ca="1">IF(F209="Y",VLOOKUP(A209,'Fire UW Data'!$B$2:$I$73,7,FALSE),N209)</f>
        <v>10307823.023059886</v>
      </c>
    </row>
    <row r="210" spans="1:15" x14ac:dyDescent="0.25">
      <c r="A210" s="106" t="str">
        <f t="shared" si="21"/>
        <v>General_Tenant_2028_5</v>
      </c>
      <c r="B210" t="s">
        <v>7</v>
      </c>
      <c r="C210" t="s">
        <v>6</v>
      </c>
      <c r="D210">
        <v>2028</v>
      </c>
      <c r="E210">
        <v>5</v>
      </c>
      <c r="F210" t="s">
        <v>17</v>
      </c>
      <c r="G210" s="3">
        <f t="shared" ca="1" si="18"/>
        <v>13108540.400432065</v>
      </c>
      <c r="H210" s="3">
        <f ca="1">IF(F210="y",0,SUMIF('Rate Change Monthly Premium'!$A$2:$A$1181,Written_Premium!A210,'Rate Change Monthly Premium'!$U$2:$U$1181))</f>
        <v>0</v>
      </c>
      <c r="I210" s="78">
        <f t="shared" ca="1" si="22"/>
        <v>13108540.400432065</v>
      </c>
      <c r="J210">
        <f>IF(F210="Y","",VLOOKUP(C210,'Premium Assumptions'!$F$3:$G$5,2,FALSE))</f>
        <v>1.7000000000000001E-2</v>
      </c>
      <c r="K210" s="3">
        <f t="shared" ca="1" si="19"/>
        <v>13331385.587239409</v>
      </c>
      <c r="L210" s="3">
        <f>VLOOKUP(A210,'Projected PIF'!$A$2:$N$217,14,FALSE)</f>
        <v>227727.8909933448</v>
      </c>
      <c r="M210">
        <f t="shared" ca="1" si="20"/>
        <v>0.78649544404561611</v>
      </c>
      <c r="N210" s="3">
        <f t="shared" ca="1" si="23"/>
        <v>10485074.027179185</v>
      </c>
      <c r="O210">
        <f ca="1">IF(F210="Y",VLOOKUP(A210,'Fire UW Data'!$B$2:$I$73,7,FALSE),N210)</f>
        <v>10485074.027179185</v>
      </c>
    </row>
    <row r="211" spans="1:15" x14ac:dyDescent="0.25">
      <c r="A211" s="106" t="str">
        <f t="shared" si="21"/>
        <v>General_Tenant_2028_6</v>
      </c>
      <c r="B211" t="s">
        <v>7</v>
      </c>
      <c r="C211" t="s">
        <v>6</v>
      </c>
      <c r="D211">
        <v>2028</v>
      </c>
      <c r="E211">
        <v>6</v>
      </c>
      <c r="F211" t="s">
        <v>17</v>
      </c>
      <c r="G211" s="3">
        <f t="shared" ca="1" si="18"/>
        <v>12098636.188961335</v>
      </c>
      <c r="H211" s="3">
        <f ca="1">IF(F211="y",0,SUMIF('Rate Change Monthly Premium'!$A$2:$A$1181,Written_Premium!A211,'Rate Change Monthly Premium'!$U$2:$U$1181))</f>
        <v>0</v>
      </c>
      <c r="I211" s="78">
        <f t="shared" ca="1" si="22"/>
        <v>12098636.188961335</v>
      </c>
      <c r="J211">
        <f>IF(F211="Y","",VLOOKUP(C211,'Premium Assumptions'!$F$3:$G$5,2,FALSE))</f>
        <v>1.7000000000000001E-2</v>
      </c>
      <c r="K211" s="3">
        <f t="shared" ca="1" si="19"/>
        <v>12304313.004173676</v>
      </c>
      <c r="L211" s="3">
        <f>VLOOKUP(A211,'Projected PIF'!$A$2:$N$217,14,FALSE)</f>
        <v>223280.50534912865</v>
      </c>
      <c r="M211">
        <f t="shared" ca="1" si="20"/>
        <v>0.786495444045616</v>
      </c>
      <c r="N211" s="3">
        <f t="shared" ca="1" si="23"/>
        <v>9677286.1198938228</v>
      </c>
      <c r="O211">
        <f ca="1">IF(F211="Y",VLOOKUP(A211,'Fire UW Data'!$B$2:$I$73,7,FALSE),N211)</f>
        <v>9677286.1198938228</v>
      </c>
    </row>
    <row r="212" spans="1:15" x14ac:dyDescent="0.25">
      <c r="A212" s="106" t="str">
        <f t="shared" si="21"/>
        <v>General_Tenant_2028_7</v>
      </c>
      <c r="B212" t="s">
        <v>7</v>
      </c>
      <c r="C212" t="s">
        <v>6</v>
      </c>
      <c r="D212">
        <v>2028</v>
      </c>
      <c r="E212">
        <v>7</v>
      </c>
      <c r="F212" t="s">
        <v>17</v>
      </c>
      <c r="G212" s="3">
        <f t="shared" ca="1" si="18"/>
        <v>11533198.17658191</v>
      </c>
      <c r="H212" s="3">
        <f ca="1">IF(F212="y",0,SUMIF('Rate Change Monthly Premium'!$A$2:$A$1181,Written_Premium!A212,'Rate Change Monthly Premium'!$U$2:$U$1181))</f>
        <v>0</v>
      </c>
      <c r="I212" s="78">
        <f t="shared" ca="1" si="22"/>
        <v>11533198.17658191</v>
      </c>
      <c r="J212">
        <f>IF(F212="Y","",VLOOKUP(C212,'Premium Assumptions'!$F$3:$G$5,2,FALSE))</f>
        <v>1.7000000000000001E-2</v>
      </c>
      <c r="K212" s="3">
        <f t="shared" ca="1" si="19"/>
        <v>11729262.545583801</v>
      </c>
      <c r="L212" s="3">
        <f>VLOOKUP(A212,'Projected PIF'!$A$2:$N$217,14,FALSE)</f>
        <v>218833.1197049125</v>
      </c>
      <c r="M212">
        <f t="shared" ca="1" si="20"/>
        <v>0.78649544404561611</v>
      </c>
      <c r="N212" s="3">
        <f t="shared" ca="1" si="23"/>
        <v>9225011.5541165452</v>
      </c>
      <c r="O212">
        <f ca="1">IF(F212="Y",VLOOKUP(A212,'Fire UW Data'!$B$2:$I$73,7,FALSE),N212)</f>
        <v>9225011.5541165452</v>
      </c>
    </row>
    <row r="213" spans="1:15" x14ac:dyDescent="0.25">
      <c r="A213" s="106" t="str">
        <f t="shared" si="21"/>
        <v>General_Tenant_2028_8</v>
      </c>
      <c r="B213" t="s">
        <v>7</v>
      </c>
      <c r="C213" t="s">
        <v>6</v>
      </c>
      <c r="D213">
        <v>2028</v>
      </c>
      <c r="E213">
        <v>8</v>
      </c>
      <c r="F213" t="s">
        <v>17</v>
      </c>
      <c r="G213" s="3">
        <f t="shared" ca="1" si="18"/>
        <v>11941038.930954628</v>
      </c>
      <c r="H213" s="3">
        <f ca="1">IF(F213="y",0,SUMIF('Rate Change Monthly Premium'!$A$2:$A$1181,Written_Premium!A213,'Rate Change Monthly Premium'!$U$2:$U$1181))</f>
        <v>0</v>
      </c>
      <c r="I213" s="78">
        <f t="shared" ca="1" si="22"/>
        <v>11941038.930954628</v>
      </c>
      <c r="J213">
        <f>IF(F213="Y","",VLOOKUP(C213,'Premium Assumptions'!$F$3:$G$5,2,FALSE))</f>
        <v>1.7000000000000001E-2</v>
      </c>
      <c r="K213" s="3">
        <f t="shared" ca="1" si="19"/>
        <v>12144036.592780855</v>
      </c>
      <c r="L213" s="3">
        <f>VLOOKUP(A213,'Projected PIF'!$A$2:$N$217,14,FALSE)</f>
        <v>214385.73406069633</v>
      </c>
      <c r="M213">
        <f t="shared" ca="1" si="20"/>
        <v>0.78649544404561589</v>
      </c>
      <c r="N213" s="3">
        <f t="shared" ca="1" si="23"/>
        <v>9551229.4525453858</v>
      </c>
      <c r="O213">
        <f ca="1">IF(F213="Y",VLOOKUP(A213,'Fire UW Data'!$B$2:$I$73,7,FALSE),N213)</f>
        <v>9551229.4525453858</v>
      </c>
    </row>
    <row r="214" spans="1:15" x14ac:dyDescent="0.25">
      <c r="A214" s="106" t="str">
        <f t="shared" si="21"/>
        <v>General_Tenant_2028_9</v>
      </c>
      <c r="B214" t="s">
        <v>7</v>
      </c>
      <c r="C214" t="s">
        <v>6</v>
      </c>
      <c r="D214">
        <v>2028</v>
      </c>
      <c r="E214">
        <v>9</v>
      </c>
      <c r="F214" t="s">
        <v>17</v>
      </c>
      <c r="G214" s="3">
        <f t="shared" ca="1" si="18"/>
        <v>11415872.310151527</v>
      </c>
      <c r="H214" s="3">
        <f ca="1">IF(F214="y",0,SUMIF('Rate Change Monthly Premium'!$A$2:$A$1181,Written_Premium!A214,'Rate Change Monthly Premium'!$U$2:$U$1181))</f>
        <v>0</v>
      </c>
      <c r="I214" s="78">
        <f t="shared" ca="1" si="22"/>
        <v>11415872.310151527</v>
      </c>
      <c r="J214">
        <f>IF(F214="Y","",VLOOKUP(C214,'Premium Assumptions'!$F$3:$G$5,2,FALSE))</f>
        <v>1.7000000000000001E-2</v>
      </c>
      <c r="K214" s="3">
        <f t="shared" ca="1" si="19"/>
        <v>11609942.139424102</v>
      </c>
      <c r="L214" s="3">
        <f>VLOOKUP(A214,'Projected PIF'!$A$2:$N$217,14,FALSE)</f>
        <v>209938.34841648018</v>
      </c>
      <c r="M214">
        <f t="shared" ca="1" si="20"/>
        <v>0.786495444045616</v>
      </c>
      <c r="N214" s="3">
        <f t="shared" ca="1" si="23"/>
        <v>9131166.5982902683</v>
      </c>
      <c r="O214">
        <f ca="1">IF(F214="Y",VLOOKUP(A214,'Fire UW Data'!$B$2:$I$73,7,FALSE),N214)</f>
        <v>9131166.5982902683</v>
      </c>
    </row>
    <row r="215" spans="1:15" x14ac:dyDescent="0.25">
      <c r="A215" s="106" t="str">
        <f t="shared" si="21"/>
        <v>General_Tenant_2028_10</v>
      </c>
      <c r="B215" t="s">
        <v>7</v>
      </c>
      <c r="C215" t="s">
        <v>6</v>
      </c>
      <c r="D215">
        <v>2028</v>
      </c>
      <c r="E215">
        <v>10</v>
      </c>
      <c r="F215" t="s">
        <v>17</v>
      </c>
      <c r="G215" s="3">
        <f t="shared" ca="1" si="18"/>
        <v>11309360.72273992</v>
      </c>
      <c r="H215" s="3">
        <f ca="1">IF(F215="y",0,SUMIF('Rate Change Monthly Premium'!$A$2:$A$1181,Written_Premium!A215,'Rate Change Monthly Premium'!$U$2:$U$1181))</f>
        <v>0</v>
      </c>
      <c r="I215" s="78">
        <f t="shared" ca="1" si="22"/>
        <v>11309360.72273992</v>
      </c>
      <c r="J215">
        <f>IF(F215="Y","",VLOOKUP(C215,'Premium Assumptions'!$F$3:$G$5,2,FALSE))</f>
        <v>1.7000000000000001E-2</v>
      </c>
      <c r="K215" s="3">
        <f t="shared" ca="1" si="19"/>
        <v>11501619.855026498</v>
      </c>
      <c r="L215" s="3">
        <f>VLOOKUP(A215,'Projected PIF'!$A$2:$N$217,14,FALSE)</f>
        <v>205490.96277226403</v>
      </c>
      <c r="M215">
        <f t="shared" ca="1" si="20"/>
        <v>0.78649544404561611</v>
      </c>
      <c r="N215" s="3">
        <f t="shared" ca="1" si="23"/>
        <v>9045971.6151229404</v>
      </c>
      <c r="O215">
        <f ca="1">IF(F215="Y",VLOOKUP(A215,'Fire UW Data'!$B$2:$I$73,7,FALSE),N215)</f>
        <v>9045971.6151229404</v>
      </c>
    </row>
    <row r="216" spans="1:15" x14ac:dyDescent="0.25">
      <c r="A216" s="106" t="str">
        <f t="shared" si="21"/>
        <v>General_Tenant_2028_11</v>
      </c>
      <c r="B216" t="s">
        <v>7</v>
      </c>
      <c r="C216" t="s">
        <v>6</v>
      </c>
      <c r="D216">
        <v>2028</v>
      </c>
      <c r="E216">
        <v>11</v>
      </c>
      <c r="F216" t="s">
        <v>17</v>
      </c>
      <c r="G216" s="3">
        <f t="shared" ca="1" si="18"/>
        <v>10813494.978797488</v>
      </c>
      <c r="H216" s="3">
        <f ca="1">IF(F216="y",0,SUMIF('Rate Change Monthly Premium'!$A$2:$A$1181,Written_Premium!A216,'Rate Change Monthly Premium'!$U$2:$U$1181))</f>
        <v>0</v>
      </c>
      <c r="I216" s="78">
        <f t="shared" ca="1" si="22"/>
        <v>10813494.978797488</v>
      </c>
      <c r="J216">
        <f>IF(F216="Y","",VLOOKUP(C216,'Premium Assumptions'!$F$3:$G$5,2,FALSE))</f>
        <v>1.7000000000000001E-2</v>
      </c>
      <c r="K216" s="3">
        <f t="shared" ca="1" si="19"/>
        <v>10997324.393437045</v>
      </c>
      <c r="L216" s="3">
        <f>VLOOKUP(A216,'Projected PIF'!$A$2:$N$217,14,FALSE)</f>
        <v>201043.57712804791</v>
      </c>
      <c r="M216">
        <f t="shared" ca="1" si="20"/>
        <v>0.786495444045616</v>
      </c>
      <c r="N216" s="3">
        <f t="shared" ca="1" si="23"/>
        <v>8649345.5321299527</v>
      </c>
      <c r="O216">
        <f ca="1">IF(F216="Y",VLOOKUP(A216,'Fire UW Data'!$B$2:$I$73,7,FALSE),N216)</f>
        <v>8649345.5321299527</v>
      </c>
    </row>
    <row r="217" spans="1:15" x14ac:dyDescent="0.25">
      <c r="A217" s="106" t="str">
        <f t="shared" si="21"/>
        <v>General_Tenant_2028_12</v>
      </c>
      <c r="B217" t="s">
        <v>7</v>
      </c>
      <c r="C217" t="s">
        <v>6</v>
      </c>
      <c r="D217">
        <v>2028</v>
      </c>
      <c r="E217">
        <v>12</v>
      </c>
      <c r="F217" t="s">
        <v>17</v>
      </c>
      <c r="G217" s="3">
        <f t="shared" ca="1" si="18"/>
        <v>10763431.963469902</v>
      </c>
      <c r="H217" s="3">
        <f ca="1">IF(F217="y",0,SUMIF('Rate Change Monthly Premium'!$A$2:$A$1181,Written_Premium!A217,'Rate Change Monthly Premium'!$U$2:$U$1181))</f>
        <v>0</v>
      </c>
      <c r="I217" s="78">
        <f t="shared" ca="1" si="22"/>
        <v>10763431.963469902</v>
      </c>
      <c r="J217">
        <f>IF(F217="Y","",VLOOKUP(C217,'Premium Assumptions'!$F$3:$G$5,2,FALSE))</f>
        <v>1.7000000000000001E-2</v>
      </c>
      <c r="K217" s="3">
        <f t="shared" ca="1" si="19"/>
        <v>10946410.306848889</v>
      </c>
      <c r="L217" s="3">
        <f>VLOOKUP(A217,'Projected PIF'!$A$2:$N$217,14,FALSE)</f>
        <v>196596.19148383173</v>
      </c>
      <c r="M217">
        <f t="shared" ca="1" si="20"/>
        <v>0.786495444045616</v>
      </c>
      <c r="N217" s="3">
        <f t="shared" ca="1" si="23"/>
        <v>8609301.8349906243</v>
      </c>
      <c r="O217">
        <f ca="1">IF(F217="Y",VLOOKUP(A217,'Fire UW Data'!$B$2:$I$73,7,FALSE),N217)</f>
        <v>8609301.8349906243</v>
      </c>
    </row>
  </sheetData>
  <mergeCells count="5">
    <mergeCell ref="R2:Y2"/>
    <mergeCell ref="R5:Y5"/>
    <mergeCell ref="R7:Y7"/>
    <mergeCell ref="R9:Y9"/>
    <mergeCell ref="R11:Y11"/>
  </mergeCells>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C627A-5E1F-4BA7-B521-B7A34516AF22}">
  <sheetPr>
    <tabColor theme="9" tint="0.59999389629810485"/>
  </sheetPr>
  <dimension ref="A1:U181"/>
  <sheetViews>
    <sheetView zoomScaleNormal="100" workbookViewId="0">
      <selection activeCell="J47" sqref="J47"/>
    </sheetView>
  </sheetViews>
  <sheetFormatPr defaultColWidth="11.42578125" defaultRowHeight="15" x14ac:dyDescent="0.25"/>
  <cols>
    <col min="1" max="1" width="7.28515625" style="106" customWidth="1"/>
    <col min="6" max="6" width="31.140625" bestFit="1" customWidth="1"/>
  </cols>
  <sheetData>
    <row r="1" spans="1:21" x14ac:dyDescent="0.25">
      <c r="B1" t="s">
        <v>127</v>
      </c>
      <c r="C1" t="s">
        <v>3</v>
      </c>
      <c r="D1" t="s">
        <v>0</v>
      </c>
      <c r="E1" t="s">
        <v>1</v>
      </c>
      <c r="F1" s="117" t="s">
        <v>154</v>
      </c>
      <c r="H1" s="145" t="s">
        <v>140</v>
      </c>
      <c r="I1" s="146"/>
      <c r="J1" s="146"/>
      <c r="K1" s="146"/>
      <c r="L1" s="146"/>
      <c r="M1" s="146"/>
      <c r="N1" s="146"/>
      <c r="O1" s="146"/>
      <c r="P1" s="146"/>
      <c r="Q1" s="146"/>
      <c r="R1" s="146"/>
      <c r="S1" s="146"/>
      <c r="T1" s="146"/>
      <c r="U1" s="147"/>
    </row>
    <row r="2" spans="1:21" x14ac:dyDescent="0.25">
      <c r="A2" s="106" t="str">
        <f t="shared" ref="A2:A54" si="0">B2&amp;"_"&amp;C2&amp;"_"&amp;D2&amp;"_"&amp;E2</f>
        <v>General_All Other_2024_1</v>
      </c>
      <c r="B2" t="s">
        <v>7</v>
      </c>
      <c r="C2" t="s">
        <v>4</v>
      </c>
      <c r="D2">
        <v>2024</v>
      </c>
      <c r="E2">
        <v>1</v>
      </c>
      <c r="F2" s="3" cm="1">
        <f t="array" aca="1" ref="F2" ca="1">(VLOOKUP(A2,Written_Premium!$A$2:$O$217,15,FALSE)+INDEX(Written_Premium!O:O,MATCH(Earned_Premium!A2,Written_Premium!A:A,0)-12))/24+(INDEX(Written_Premium!O:O,MATCH(Earned_Premium!A2,Written_Premium!A:A,0)-1)+INDEX(Written_Premium!O:O,MATCH(Earned_Premium!A2,Written_Premium!A:A,0)-2)+INDEX(Written_Premium!O:O,MATCH(Earned_Premium!A2,Written_Premium!A:A,0)-3)+INDEX(Written_Premium!O:O,MATCH(Earned_Premium!A2,Written_Premium!A:A,0)-4)+INDEX(Written_Premium!O:O,MATCH(Earned_Premium!A2,Written_Premium!A:A,0)-5)+INDEX(Written_Premium!O:O,MATCH(Earned_Premium!A2,Written_Premium!A:A,0)-6)+INDEX(Written_Premium!O:O,MATCH(Earned_Premium!A2,Written_Premium!A:A,0)-7)+INDEX(Written_Premium!O:O,MATCH(Earned_Premium!A2,Written_Premium!A:A,0)-8)+INDEX(Written_Premium!O:O,MATCH(Earned_Premium!A2,Written_Premium!A:A,0)-9)+INDEX(Written_Premium!O:O,MATCH(Earned_Premium!A2,Written_Premium!A:A,0)-10)+INDEX(Written_Premium!O:O,MATCH(Earned_Premium!A2,Written_Premium!A:A,0)-11))/12</f>
        <v>93778431.145172715</v>
      </c>
      <c r="H2" s="151"/>
      <c r="I2" s="175" t="s">
        <v>149</v>
      </c>
      <c r="J2" s="175"/>
      <c r="K2" s="175"/>
      <c r="L2" s="175"/>
      <c r="M2" s="175"/>
      <c r="N2" s="175"/>
      <c r="O2" s="175"/>
      <c r="P2" s="175"/>
      <c r="Q2" s="175"/>
      <c r="R2" s="175"/>
      <c r="S2" s="175"/>
      <c r="T2" s="175"/>
      <c r="U2" s="176"/>
    </row>
    <row r="3" spans="1:21" x14ac:dyDescent="0.25">
      <c r="A3" s="106" t="str">
        <f t="shared" si="0"/>
        <v>General_All Other_2024_2</v>
      </c>
      <c r="B3" t="s">
        <v>7</v>
      </c>
      <c r="C3" t="s">
        <v>4</v>
      </c>
      <c r="D3">
        <v>2024</v>
      </c>
      <c r="E3">
        <v>2</v>
      </c>
      <c r="F3" s="3" cm="1">
        <f t="array" aca="1" ref="F3" ca="1">(VLOOKUP(A3,Written_Premium!$A$2:$O$217,15,FALSE)+INDEX(Written_Premium!O:O,MATCH(Earned_Premium!A3,Written_Premium!A:A,0)-12))/24+(INDEX(Written_Premium!O:O,MATCH(Earned_Premium!A3,Written_Premium!A:A,0)-1)+INDEX(Written_Premium!O:O,MATCH(Earned_Premium!A3,Written_Premium!A:A,0)-2)+INDEX(Written_Premium!O:O,MATCH(Earned_Premium!A3,Written_Premium!A:A,0)-3)+INDEX(Written_Premium!O:O,MATCH(Earned_Premium!A3,Written_Premium!A:A,0)-4)+INDEX(Written_Premium!O:O,MATCH(Earned_Premium!A3,Written_Premium!A:A,0)-5)+INDEX(Written_Premium!O:O,MATCH(Earned_Premium!A3,Written_Premium!A:A,0)-6)+INDEX(Written_Premium!O:O,MATCH(Earned_Premium!A3,Written_Premium!A:A,0)-7)+INDEX(Written_Premium!O:O,MATCH(Earned_Premium!A3,Written_Premium!A:A,0)-8)+INDEX(Written_Premium!O:O,MATCH(Earned_Premium!A3,Written_Premium!A:A,0)-9)+INDEX(Written_Premium!O:O,MATCH(Earned_Premium!A3,Written_Premium!A:A,0)-10)+INDEX(Written_Premium!O:O,MATCH(Earned_Premium!A3,Written_Premium!A:A,0)-11))/12</f>
        <v>94052929.641479298</v>
      </c>
      <c r="H3" s="151"/>
      <c r="I3" s="158"/>
      <c r="J3" s="158"/>
      <c r="K3" s="158"/>
      <c r="L3" s="158"/>
      <c r="M3" s="158"/>
      <c r="N3" s="158"/>
      <c r="O3" s="158"/>
      <c r="P3" s="158"/>
      <c r="Q3" s="158"/>
      <c r="R3" s="158"/>
      <c r="S3" s="158"/>
      <c r="T3" s="158"/>
      <c r="U3" s="152"/>
    </row>
    <row r="4" spans="1:21" x14ac:dyDescent="0.25">
      <c r="A4" s="106" t="str">
        <f t="shared" si="0"/>
        <v>General_All Other_2024_3</v>
      </c>
      <c r="B4" t="s">
        <v>7</v>
      </c>
      <c r="C4" t="s">
        <v>4</v>
      </c>
      <c r="D4">
        <v>2024</v>
      </c>
      <c r="E4">
        <v>3</v>
      </c>
      <c r="F4" s="3" cm="1">
        <f t="array" aca="1" ref="F4" ca="1">(VLOOKUP(A4,Written_Premium!$A$2:$O$217,15,FALSE)+INDEX(Written_Premium!O:O,MATCH(Earned_Premium!A4,Written_Premium!A:A,0)-12))/24+(INDEX(Written_Premium!O:O,MATCH(Earned_Premium!A4,Written_Premium!A:A,0)-1)+INDEX(Written_Premium!O:O,MATCH(Earned_Premium!A4,Written_Premium!A:A,0)-2)+INDEX(Written_Premium!O:O,MATCH(Earned_Premium!A4,Written_Premium!A:A,0)-3)+INDEX(Written_Premium!O:O,MATCH(Earned_Premium!A4,Written_Premium!A:A,0)-4)+INDEX(Written_Premium!O:O,MATCH(Earned_Premium!A4,Written_Premium!A:A,0)-5)+INDEX(Written_Premium!O:O,MATCH(Earned_Premium!A4,Written_Premium!A:A,0)-6)+INDEX(Written_Premium!O:O,MATCH(Earned_Premium!A4,Written_Premium!A:A,0)-7)+INDEX(Written_Premium!O:O,MATCH(Earned_Premium!A4,Written_Premium!A:A,0)-8)+INDEX(Written_Premium!O:O,MATCH(Earned_Premium!A4,Written_Premium!A:A,0)-9)+INDEX(Written_Premium!O:O,MATCH(Earned_Premium!A4,Written_Premium!A:A,0)-10)+INDEX(Written_Premium!O:O,MATCH(Earned_Premium!A4,Written_Premium!A:A,0)-11))/12</f>
        <v>94590296.047969282</v>
      </c>
      <c r="H4" s="151"/>
      <c r="I4" s="175" t="s">
        <v>150</v>
      </c>
      <c r="J4" s="175"/>
      <c r="K4" s="175"/>
      <c r="L4" s="175"/>
      <c r="M4" s="175"/>
      <c r="N4" s="175"/>
      <c r="O4" s="175"/>
      <c r="P4" s="175"/>
      <c r="Q4" s="175"/>
      <c r="R4" s="175"/>
      <c r="S4" s="175"/>
      <c r="T4" s="175"/>
      <c r="U4" s="176"/>
    </row>
    <row r="5" spans="1:21" x14ac:dyDescent="0.25">
      <c r="A5" s="106" t="str">
        <f t="shared" si="0"/>
        <v>General_All Other_2024_4</v>
      </c>
      <c r="B5" t="s">
        <v>7</v>
      </c>
      <c r="C5" t="s">
        <v>4</v>
      </c>
      <c r="D5">
        <v>2024</v>
      </c>
      <c r="E5">
        <v>4</v>
      </c>
      <c r="F5" s="3" cm="1">
        <f t="array" aca="1" ref="F5" ca="1">(VLOOKUP(A5,Written_Premium!$A$2:$O$217,15,FALSE)+INDEX(Written_Premium!O:O,MATCH(Earned_Premium!A5,Written_Premium!A:A,0)-12))/24+(INDEX(Written_Premium!O:O,MATCH(Earned_Premium!A5,Written_Premium!A:A,0)-1)+INDEX(Written_Premium!O:O,MATCH(Earned_Premium!A5,Written_Premium!A:A,0)-2)+INDEX(Written_Premium!O:O,MATCH(Earned_Premium!A5,Written_Premium!A:A,0)-3)+INDEX(Written_Premium!O:O,MATCH(Earned_Premium!A5,Written_Premium!A:A,0)-4)+INDEX(Written_Premium!O:O,MATCH(Earned_Premium!A5,Written_Premium!A:A,0)-5)+INDEX(Written_Premium!O:O,MATCH(Earned_Premium!A5,Written_Premium!A:A,0)-6)+INDEX(Written_Premium!O:O,MATCH(Earned_Premium!A5,Written_Premium!A:A,0)-7)+INDEX(Written_Premium!O:O,MATCH(Earned_Premium!A5,Written_Premium!A:A,0)-8)+INDEX(Written_Premium!O:O,MATCH(Earned_Premium!A5,Written_Premium!A:A,0)-9)+INDEX(Written_Premium!O:O,MATCH(Earned_Premium!A5,Written_Premium!A:A,0)-10)+INDEX(Written_Premium!O:O,MATCH(Earned_Premium!A5,Written_Premium!A:A,0)-11))/12</f>
        <v>95308323.869024456</v>
      </c>
      <c r="H5" s="151"/>
      <c r="I5" s="158"/>
      <c r="J5" s="175" t="s">
        <v>151</v>
      </c>
      <c r="K5" s="175"/>
      <c r="L5" s="175"/>
      <c r="M5" s="175"/>
      <c r="N5" s="175"/>
      <c r="O5" s="175"/>
      <c r="P5" s="175"/>
      <c r="Q5" s="175"/>
      <c r="R5" s="175"/>
      <c r="S5" s="175"/>
      <c r="T5" s="175"/>
      <c r="U5" s="176"/>
    </row>
    <row r="6" spans="1:21" x14ac:dyDescent="0.25">
      <c r="A6" s="106" t="str">
        <f t="shared" si="0"/>
        <v>General_All Other_2024_5</v>
      </c>
      <c r="B6" t="s">
        <v>7</v>
      </c>
      <c r="C6" t="s">
        <v>4</v>
      </c>
      <c r="D6">
        <v>2024</v>
      </c>
      <c r="E6">
        <v>5</v>
      </c>
      <c r="F6" s="3" cm="1">
        <f t="array" aca="1" ref="F6" ca="1">(VLOOKUP(A6,Written_Premium!$A$2:$O$217,15,FALSE)+INDEX(Written_Premium!O:O,MATCH(Earned_Premium!A6,Written_Premium!A:A,0)-12))/24+(INDEX(Written_Premium!O:O,MATCH(Earned_Premium!A6,Written_Premium!A:A,0)-1)+INDEX(Written_Premium!O:O,MATCH(Earned_Premium!A6,Written_Premium!A:A,0)-2)+INDEX(Written_Premium!O:O,MATCH(Earned_Premium!A6,Written_Premium!A:A,0)-3)+INDEX(Written_Premium!O:O,MATCH(Earned_Premium!A6,Written_Premium!A:A,0)-4)+INDEX(Written_Premium!O:O,MATCH(Earned_Premium!A6,Written_Premium!A:A,0)-5)+INDEX(Written_Premium!O:O,MATCH(Earned_Premium!A6,Written_Premium!A:A,0)-6)+INDEX(Written_Premium!O:O,MATCH(Earned_Premium!A6,Written_Premium!A:A,0)-7)+INDEX(Written_Premium!O:O,MATCH(Earned_Premium!A6,Written_Premium!A:A,0)-8)+INDEX(Written_Premium!O:O,MATCH(Earned_Premium!A6,Written_Premium!A:A,0)-9)+INDEX(Written_Premium!O:O,MATCH(Earned_Premium!A6,Written_Premium!A:A,0)-10)+INDEX(Written_Premium!O:O,MATCH(Earned_Premium!A6,Written_Premium!A:A,0)-11))/12</f>
        <v>96082755.710514426</v>
      </c>
      <c r="H6" s="151"/>
      <c r="I6" s="158"/>
      <c r="J6" s="175" t="s">
        <v>152</v>
      </c>
      <c r="K6" s="175"/>
      <c r="L6" s="175"/>
      <c r="M6" s="175"/>
      <c r="N6" s="175"/>
      <c r="O6" s="175"/>
      <c r="P6" s="175"/>
      <c r="Q6" s="175"/>
      <c r="R6" s="175"/>
      <c r="S6" s="175"/>
      <c r="T6" s="175"/>
      <c r="U6" s="176"/>
    </row>
    <row r="7" spans="1:21" x14ac:dyDescent="0.25">
      <c r="A7" s="106" t="str">
        <f t="shared" si="0"/>
        <v>General_All Other_2024_6</v>
      </c>
      <c r="B7" t="s">
        <v>7</v>
      </c>
      <c r="C7" t="s">
        <v>4</v>
      </c>
      <c r="D7">
        <v>2024</v>
      </c>
      <c r="E7">
        <v>6</v>
      </c>
      <c r="F7" s="3" cm="1">
        <f t="array" aca="1" ref="F7" ca="1">(VLOOKUP(A7,Written_Premium!$A$2:$O$217,15,FALSE)+INDEX(Written_Premium!O:O,MATCH(Earned_Premium!A7,Written_Premium!A:A,0)-12))/24+(INDEX(Written_Premium!O:O,MATCH(Earned_Premium!A7,Written_Premium!A:A,0)-1)+INDEX(Written_Premium!O:O,MATCH(Earned_Premium!A7,Written_Premium!A:A,0)-2)+INDEX(Written_Premium!O:O,MATCH(Earned_Premium!A7,Written_Premium!A:A,0)-3)+INDEX(Written_Premium!O:O,MATCH(Earned_Premium!A7,Written_Premium!A:A,0)-4)+INDEX(Written_Premium!O:O,MATCH(Earned_Premium!A7,Written_Premium!A:A,0)-5)+INDEX(Written_Premium!O:O,MATCH(Earned_Premium!A7,Written_Premium!A:A,0)-6)+INDEX(Written_Premium!O:O,MATCH(Earned_Premium!A7,Written_Premium!A:A,0)-7)+INDEX(Written_Premium!O:O,MATCH(Earned_Premium!A7,Written_Premium!A:A,0)-8)+INDEX(Written_Premium!O:O,MATCH(Earned_Premium!A7,Written_Premium!A:A,0)-9)+INDEX(Written_Premium!O:O,MATCH(Earned_Premium!A7,Written_Premium!A:A,0)-10)+INDEX(Written_Premium!O:O,MATCH(Earned_Premium!A7,Written_Premium!A:A,0)-11))/12</f>
        <v>96846191.649885207</v>
      </c>
      <c r="H7" s="151"/>
      <c r="I7" s="158"/>
      <c r="J7" s="175" t="s">
        <v>153</v>
      </c>
      <c r="K7" s="175"/>
      <c r="L7" s="175"/>
      <c r="M7" s="175"/>
      <c r="N7" s="175"/>
      <c r="O7" s="175"/>
      <c r="P7" s="175"/>
      <c r="Q7" s="175"/>
      <c r="R7" s="175"/>
      <c r="S7" s="175"/>
      <c r="T7" s="175"/>
      <c r="U7" s="176"/>
    </row>
    <row r="8" spans="1:21" x14ac:dyDescent="0.25">
      <c r="A8" s="106" t="str">
        <f t="shared" si="0"/>
        <v>General_All Other_2024_7</v>
      </c>
      <c r="B8" t="s">
        <v>7</v>
      </c>
      <c r="C8" t="s">
        <v>4</v>
      </c>
      <c r="D8">
        <v>2024</v>
      </c>
      <c r="E8">
        <v>7</v>
      </c>
      <c r="F8" s="3" cm="1">
        <f t="array" aca="1" ref="F8" ca="1">(VLOOKUP(A8,Written_Premium!$A$2:$O$217,15,FALSE)+INDEX(Written_Premium!O:O,MATCH(Earned_Premium!A8,Written_Premium!A:A,0)-12))/24+(INDEX(Written_Premium!O:O,MATCH(Earned_Premium!A8,Written_Premium!A:A,0)-1)+INDEX(Written_Premium!O:O,MATCH(Earned_Premium!A8,Written_Premium!A:A,0)-2)+INDEX(Written_Premium!O:O,MATCH(Earned_Premium!A8,Written_Premium!A:A,0)-3)+INDEX(Written_Premium!O:O,MATCH(Earned_Premium!A8,Written_Premium!A:A,0)-4)+INDEX(Written_Premium!O:O,MATCH(Earned_Premium!A8,Written_Premium!A:A,0)-5)+INDEX(Written_Premium!O:O,MATCH(Earned_Premium!A8,Written_Premium!A:A,0)-6)+INDEX(Written_Premium!O:O,MATCH(Earned_Premium!A8,Written_Premium!A:A,0)-7)+INDEX(Written_Premium!O:O,MATCH(Earned_Premium!A8,Written_Premium!A:A,0)-8)+INDEX(Written_Premium!O:O,MATCH(Earned_Premium!A8,Written_Premium!A:A,0)-9)+INDEX(Written_Premium!O:O,MATCH(Earned_Premium!A8,Written_Premium!A:A,0)-10)+INDEX(Written_Premium!O:O,MATCH(Earned_Premium!A8,Written_Premium!A:A,0)-11))/12</f>
        <v>97235442.453561172</v>
      </c>
      <c r="H8" s="151"/>
      <c r="I8" s="158"/>
      <c r="J8" s="158"/>
      <c r="K8" s="158"/>
      <c r="L8" s="158"/>
      <c r="M8" s="158"/>
      <c r="N8" s="158"/>
      <c r="O8" s="158"/>
      <c r="P8" s="158"/>
      <c r="Q8" s="158"/>
      <c r="R8" s="158"/>
      <c r="S8" s="158"/>
      <c r="T8" s="158"/>
      <c r="U8" s="152"/>
    </row>
    <row r="9" spans="1:21" x14ac:dyDescent="0.25">
      <c r="A9" s="106" t="str">
        <f t="shared" si="0"/>
        <v>General_All Other_2024_8</v>
      </c>
      <c r="B9" t="s">
        <v>7</v>
      </c>
      <c r="C9" t="s">
        <v>4</v>
      </c>
      <c r="D9">
        <v>2024</v>
      </c>
      <c r="E9">
        <v>8</v>
      </c>
      <c r="F9" s="3" cm="1">
        <f t="array" aca="1" ref="F9" ca="1">(VLOOKUP(A9,Written_Premium!$A$2:$O$217,15,FALSE)+INDEX(Written_Premium!O:O,MATCH(Earned_Premium!A9,Written_Premium!A:A,0)-12))/24+(INDEX(Written_Premium!O:O,MATCH(Earned_Premium!A9,Written_Premium!A:A,0)-1)+INDEX(Written_Premium!O:O,MATCH(Earned_Premium!A9,Written_Premium!A:A,0)-2)+INDEX(Written_Premium!O:O,MATCH(Earned_Premium!A9,Written_Premium!A:A,0)-3)+INDEX(Written_Premium!O:O,MATCH(Earned_Premium!A9,Written_Premium!A:A,0)-4)+INDEX(Written_Premium!O:O,MATCH(Earned_Premium!A9,Written_Premium!A:A,0)-5)+INDEX(Written_Premium!O:O,MATCH(Earned_Premium!A9,Written_Premium!A:A,0)-6)+INDEX(Written_Premium!O:O,MATCH(Earned_Premium!A9,Written_Premium!A:A,0)-7)+INDEX(Written_Premium!O:O,MATCH(Earned_Premium!A9,Written_Premium!A:A,0)-8)+INDEX(Written_Premium!O:O,MATCH(Earned_Premium!A9,Written_Premium!A:A,0)-9)+INDEX(Written_Premium!O:O,MATCH(Earned_Premium!A9,Written_Premium!A:A,0)-10)+INDEX(Written_Premium!O:O,MATCH(Earned_Premium!A9,Written_Premium!A:A,0)-11))/12</f>
        <v>97216559.692165837</v>
      </c>
      <c r="H9" s="151"/>
      <c r="I9" s="175" t="s">
        <v>155</v>
      </c>
      <c r="J9" s="175"/>
      <c r="K9" s="175"/>
      <c r="L9" s="175"/>
      <c r="M9" s="175"/>
      <c r="N9" s="175"/>
      <c r="O9" s="175"/>
      <c r="P9" s="175"/>
      <c r="Q9" s="175"/>
      <c r="R9" s="175"/>
      <c r="S9" s="175"/>
      <c r="T9" s="175"/>
      <c r="U9" s="176"/>
    </row>
    <row r="10" spans="1:21" x14ac:dyDescent="0.25">
      <c r="A10" s="106" t="str">
        <f t="shared" si="0"/>
        <v>General_All Other_2024_9</v>
      </c>
      <c r="B10" t="s">
        <v>7</v>
      </c>
      <c r="C10" t="s">
        <v>4</v>
      </c>
      <c r="D10">
        <v>2024</v>
      </c>
      <c r="E10">
        <v>9</v>
      </c>
      <c r="F10" s="3" cm="1">
        <f t="array" aca="1" ref="F10" ca="1">(VLOOKUP(A10,Written_Premium!$A$2:$O$217,15,FALSE)+INDEX(Written_Premium!O:O,MATCH(Earned_Premium!A10,Written_Premium!A:A,0)-12))/24+(INDEX(Written_Premium!O:O,MATCH(Earned_Premium!A10,Written_Premium!A:A,0)-1)+INDEX(Written_Premium!O:O,MATCH(Earned_Premium!A10,Written_Premium!A:A,0)-2)+INDEX(Written_Premium!O:O,MATCH(Earned_Premium!A10,Written_Premium!A:A,0)-3)+INDEX(Written_Premium!O:O,MATCH(Earned_Premium!A10,Written_Premium!A:A,0)-4)+INDEX(Written_Premium!O:O,MATCH(Earned_Premium!A10,Written_Premium!A:A,0)-5)+INDEX(Written_Premium!O:O,MATCH(Earned_Premium!A10,Written_Premium!A:A,0)-6)+INDEX(Written_Premium!O:O,MATCH(Earned_Premium!A10,Written_Premium!A:A,0)-7)+INDEX(Written_Premium!O:O,MATCH(Earned_Premium!A10,Written_Premium!A:A,0)-8)+INDEX(Written_Premium!O:O,MATCH(Earned_Premium!A10,Written_Premium!A:A,0)-9)+INDEX(Written_Premium!O:O,MATCH(Earned_Premium!A10,Written_Premium!A:A,0)-10)+INDEX(Written_Premium!O:O,MATCH(Earned_Premium!A10,Written_Premium!A:A,0)-11))/12</f>
        <v>97530470.310600162</v>
      </c>
      <c r="H10" s="151"/>
      <c r="I10" s="158"/>
      <c r="J10" s="158"/>
      <c r="K10" s="158"/>
      <c r="L10" s="158"/>
      <c r="M10" s="158"/>
      <c r="N10" s="158"/>
      <c r="O10" s="158"/>
      <c r="P10" s="158"/>
      <c r="Q10" s="158"/>
      <c r="R10" s="158"/>
      <c r="S10" s="158"/>
      <c r="T10" s="158"/>
      <c r="U10" s="152"/>
    </row>
    <row r="11" spans="1:21" x14ac:dyDescent="0.25">
      <c r="A11" s="106" t="str">
        <f t="shared" si="0"/>
        <v>General_All Other_2024_10</v>
      </c>
      <c r="B11" t="s">
        <v>7</v>
      </c>
      <c r="C11" t="s">
        <v>4</v>
      </c>
      <c r="D11">
        <v>2024</v>
      </c>
      <c r="E11">
        <v>10</v>
      </c>
      <c r="F11" s="3" cm="1">
        <f t="array" aca="1" ref="F11" ca="1">(VLOOKUP(A11,Written_Premium!$A$2:$O$217,15,FALSE)+INDEX(Written_Premium!O:O,MATCH(Earned_Premium!A11,Written_Premium!A:A,0)-12))/24+(INDEX(Written_Premium!O:O,MATCH(Earned_Premium!A11,Written_Premium!A:A,0)-1)+INDEX(Written_Premium!O:O,MATCH(Earned_Premium!A11,Written_Premium!A:A,0)-2)+INDEX(Written_Premium!O:O,MATCH(Earned_Premium!A11,Written_Premium!A:A,0)-3)+INDEX(Written_Premium!O:O,MATCH(Earned_Premium!A11,Written_Premium!A:A,0)-4)+INDEX(Written_Premium!O:O,MATCH(Earned_Premium!A11,Written_Premium!A:A,0)-5)+INDEX(Written_Premium!O:O,MATCH(Earned_Premium!A11,Written_Premium!A:A,0)-6)+INDEX(Written_Premium!O:O,MATCH(Earned_Premium!A11,Written_Premium!A:A,0)-7)+INDEX(Written_Premium!O:O,MATCH(Earned_Premium!A11,Written_Premium!A:A,0)-8)+INDEX(Written_Premium!O:O,MATCH(Earned_Premium!A11,Written_Premium!A:A,0)-9)+INDEX(Written_Premium!O:O,MATCH(Earned_Premium!A11,Written_Premium!A:A,0)-10)+INDEX(Written_Premium!O:O,MATCH(Earned_Premium!A11,Written_Premium!A:A,0)-11))/12</f>
        <v>98175028.634021088</v>
      </c>
      <c r="H11" s="162" t="s">
        <v>26</v>
      </c>
      <c r="I11" s="175" t="s">
        <v>156</v>
      </c>
      <c r="J11" s="175"/>
      <c r="K11" s="175"/>
      <c r="L11" s="175"/>
      <c r="M11" s="175"/>
      <c r="N11" s="175"/>
      <c r="O11" s="175"/>
      <c r="P11" s="175"/>
      <c r="Q11" s="175"/>
      <c r="R11" s="175"/>
      <c r="S11" s="175"/>
      <c r="T11" s="175"/>
      <c r="U11" s="176"/>
    </row>
    <row r="12" spans="1:21" x14ac:dyDescent="0.25">
      <c r="A12" s="106" t="str">
        <f t="shared" si="0"/>
        <v>General_All Other_2024_11</v>
      </c>
      <c r="B12" t="s">
        <v>7</v>
      </c>
      <c r="C12" t="s">
        <v>4</v>
      </c>
      <c r="D12">
        <v>2024</v>
      </c>
      <c r="E12">
        <v>11</v>
      </c>
      <c r="F12" s="3" cm="1">
        <f t="array" aca="1" ref="F12" ca="1">(VLOOKUP(A12,Written_Premium!$A$2:$O$217,15,FALSE)+INDEX(Written_Premium!O:O,MATCH(Earned_Premium!A12,Written_Premium!A:A,0)-12))/24+(INDEX(Written_Premium!O:O,MATCH(Earned_Premium!A12,Written_Premium!A:A,0)-1)+INDEX(Written_Premium!O:O,MATCH(Earned_Premium!A12,Written_Premium!A:A,0)-2)+INDEX(Written_Premium!O:O,MATCH(Earned_Premium!A12,Written_Premium!A:A,0)-3)+INDEX(Written_Premium!O:O,MATCH(Earned_Premium!A12,Written_Premium!A:A,0)-4)+INDEX(Written_Premium!O:O,MATCH(Earned_Premium!A12,Written_Premium!A:A,0)-5)+INDEX(Written_Premium!O:O,MATCH(Earned_Premium!A12,Written_Premium!A:A,0)-6)+INDEX(Written_Premium!O:O,MATCH(Earned_Premium!A12,Written_Premium!A:A,0)-7)+INDEX(Written_Premium!O:O,MATCH(Earned_Premium!A12,Written_Premium!A:A,0)-8)+INDEX(Written_Premium!O:O,MATCH(Earned_Premium!A12,Written_Premium!A:A,0)-9)+INDEX(Written_Premium!O:O,MATCH(Earned_Premium!A12,Written_Premium!A:A,0)-10)+INDEX(Written_Premium!O:O,MATCH(Earned_Premium!A12,Written_Premium!A:A,0)-11))/12</f>
        <v>98804389.201905504</v>
      </c>
      <c r="H12" s="163"/>
      <c r="I12" s="158"/>
      <c r="J12" s="175" t="s">
        <v>163</v>
      </c>
      <c r="K12" s="175"/>
      <c r="L12" s="175"/>
      <c r="M12" s="175"/>
      <c r="N12" s="158"/>
      <c r="O12" s="175" t="s">
        <v>162</v>
      </c>
      <c r="P12" s="175"/>
      <c r="Q12" s="175"/>
      <c r="R12" s="175"/>
      <c r="S12" s="158"/>
      <c r="T12" s="175" t="s">
        <v>157</v>
      </c>
      <c r="U12" s="176"/>
    </row>
    <row r="13" spans="1:21" x14ac:dyDescent="0.25">
      <c r="A13" s="106" t="str">
        <f t="shared" si="0"/>
        <v>General_All Other_2024_12</v>
      </c>
      <c r="B13" t="s">
        <v>7</v>
      </c>
      <c r="C13" t="s">
        <v>4</v>
      </c>
      <c r="D13">
        <v>2024</v>
      </c>
      <c r="E13">
        <v>12</v>
      </c>
      <c r="F13" s="3" cm="1">
        <f t="array" aca="1" ref="F13" ca="1">(VLOOKUP(A13,Written_Premium!$A$2:$O$217,15,FALSE)+INDEX(Written_Premium!O:O,MATCH(Earned_Premium!A13,Written_Premium!A:A,0)-12))/24+(INDEX(Written_Premium!O:O,MATCH(Earned_Premium!A13,Written_Premium!A:A,0)-1)+INDEX(Written_Premium!O:O,MATCH(Earned_Premium!A13,Written_Premium!A:A,0)-2)+INDEX(Written_Premium!O:O,MATCH(Earned_Premium!A13,Written_Premium!A:A,0)-3)+INDEX(Written_Premium!O:O,MATCH(Earned_Premium!A13,Written_Premium!A:A,0)-4)+INDEX(Written_Premium!O:O,MATCH(Earned_Premium!A13,Written_Premium!A:A,0)-5)+INDEX(Written_Premium!O:O,MATCH(Earned_Premium!A13,Written_Premium!A:A,0)-6)+INDEX(Written_Premium!O:O,MATCH(Earned_Premium!A13,Written_Premium!A:A,0)-7)+INDEX(Written_Premium!O:O,MATCH(Earned_Premium!A13,Written_Premium!A:A,0)-8)+INDEX(Written_Premium!O:O,MATCH(Earned_Premium!A13,Written_Premium!A:A,0)-9)+INDEX(Written_Premium!O:O,MATCH(Earned_Premium!A13,Written_Premium!A:A,0)-10)+INDEX(Written_Premium!O:O,MATCH(Earned_Premium!A13,Written_Premium!A:A,0)-11))/12</f>
        <v>99405572.367426127</v>
      </c>
      <c r="H13" s="163"/>
      <c r="I13" s="158"/>
      <c r="J13" s="158"/>
      <c r="K13" s="158"/>
      <c r="L13" s="158"/>
      <c r="M13" s="158"/>
      <c r="N13" s="158"/>
      <c r="O13" s="158"/>
      <c r="P13" s="158"/>
      <c r="Q13" s="158"/>
      <c r="R13" s="158"/>
      <c r="S13" s="158"/>
      <c r="T13" s="158"/>
      <c r="U13" s="152"/>
    </row>
    <row r="14" spans="1:21" x14ac:dyDescent="0.25">
      <c r="A14" s="106" t="str">
        <f t="shared" si="0"/>
        <v>General_All Other_2025_1</v>
      </c>
      <c r="B14" t="s">
        <v>7</v>
      </c>
      <c r="C14" t="s">
        <v>4</v>
      </c>
      <c r="D14">
        <v>2025</v>
      </c>
      <c r="E14">
        <v>1</v>
      </c>
      <c r="F14" s="3" cm="1">
        <f t="array" aca="1" ref="F14" ca="1">(VLOOKUP(A14,Written_Premium!$A$2:$O$217,15,FALSE)+INDEX(Written_Premium!O:O,MATCH(Earned_Premium!A14,Written_Premium!A:A,0)-12))/24+(INDEX(Written_Premium!O:O,MATCH(Earned_Premium!A14,Written_Premium!A:A,0)-1)+INDEX(Written_Premium!O:O,MATCH(Earned_Premium!A14,Written_Premium!A:A,0)-2)+INDEX(Written_Premium!O:O,MATCH(Earned_Premium!A14,Written_Premium!A:A,0)-3)+INDEX(Written_Premium!O:O,MATCH(Earned_Premium!A14,Written_Premium!A:A,0)-4)+INDEX(Written_Premium!O:O,MATCH(Earned_Premium!A14,Written_Premium!A:A,0)-5)+INDEX(Written_Premium!O:O,MATCH(Earned_Premium!A14,Written_Premium!A:A,0)-6)+INDEX(Written_Premium!O:O,MATCH(Earned_Premium!A14,Written_Premium!A:A,0)-7)+INDEX(Written_Premium!O:O,MATCH(Earned_Premium!A14,Written_Premium!A:A,0)-8)+INDEX(Written_Premium!O:O,MATCH(Earned_Premium!A14,Written_Premium!A:A,0)-9)+INDEX(Written_Premium!O:O,MATCH(Earned_Premium!A14,Written_Premium!A:A,0)-10)+INDEX(Written_Premium!O:O,MATCH(Earned_Premium!A14,Written_Premium!A:A,0)-11))/12</f>
        <v>101583413.64802101</v>
      </c>
      <c r="H14" s="162" t="s">
        <v>29</v>
      </c>
      <c r="I14" s="175" t="s">
        <v>158</v>
      </c>
      <c r="J14" s="175"/>
      <c r="K14" s="175"/>
      <c r="L14" s="175"/>
      <c r="M14" s="175"/>
      <c r="N14" s="175"/>
      <c r="O14" s="175"/>
      <c r="P14" s="175"/>
      <c r="Q14" s="175"/>
      <c r="R14" s="175"/>
      <c r="S14" s="175"/>
      <c r="T14" s="175"/>
      <c r="U14" s="176"/>
    </row>
    <row r="15" spans="1:21" x14ac:dyDescent="0.25">
      <c r="A15" s="106" t="str">
        <f t="shared" si="0"/>
        <v>General_All Other_2025_2</v>
      </c>
      <c r="B15" t="s">
        <v>7</v>
      </c>
      <c r="C15" t="s">
        <v>4</v>
      </c>
      <c r="D15">
        <v>2025</v>
      </c>
      <c r="E15">
        <v>2</v>
      </c>
      <c r="F15" s="3" cm="1">
        <f t="array" aca="1" ref="F15" ca="1">(VLOOKUP(A15,Written_Premium!$A$2:$O$217,15,FALSE)+INDEX(Written_Premium!O:O,MATCH(Earned_Premium!A15,Written_Premium!A:A,0)-12))/24+(INDEX(Written_Premium!O:O,MATCH(Earned_Premium!A15,Written_Premium!A:A,0)-1)+INDEX(Written_Premium!O:O,MATCH(Earned_Premium!A15,Written_Premium!A:A,0)-2)+INDEX(Written_Premium!O:O,MATCH(Earned_Premium!A15,Written_Premium!A:A,0)-3)+INDEX(Written_Premium!O:O,MATCH(Earned_Premium!A15,Written_Premium!A:A,0)-4)+INDEX(Written_Premium!O:O,MATCH(Earned_Premium!A15,Written_Premium!A:A,0)-5)+INDEX(Written_Premium!O:O,MATCH(Earned_Premium!A15,Written_Premium!A:A,0)-6)+INDEX(Written_Premium!O:O,MATCH(Earned_Premium!A15,Written_Premium!A:A,0)-7)+INDEX(Written_Premium!O:O,MATCH(Earned_Premium!A15,Written_Premium!A:A,0)-8)+INDEX(Written_Premium!O:O,MATCH(Earned_Premium!A15,Written_Premium!A:A,0)-9)+INDEX(Written_Premium!O:O,MATCH(Earned_Premium!A15,Written_Premium!A:A,0)-10)+INDEX(Written_Premium!O:O,MATCH(Earned_Premium!A15,Written_Premium!A:A,0)-11))/12</f>
        <v>105148725.66155122</v>
      </c>
      <c r="H15" s="151"/>
      <c r="I15" s="158"/>
      <c r="J15" s="175" t="s">
        <v>159</v>
      </c>
      <c r="K15" s="175"/>
      <c r="L15" s="175"/>
      <c r="M15" s="175"/>
      <c r="N15" s="175"/>
      <c r="O15" s="175"/>
      <c r="P15" s="175"/>
      <c r="Q15" s="175"/>
      <c r="R15" s="175"/>
      <c r="S15" s="175"/>
      <c r="T15" s="175"/>
      <c r="U15" s="176"/>
    </row>
    <row r="16" spans="1:21" x14ac:dyDescent="0.25">
      <c r="A16" s="106" t="str">
        <f t="shared" si="0"/>
        <v>General_All Other_2025_3</v>
      </c>
      <c r="B16" t="s">
        <v>7</v>
      </c>
      <c r="C16" t="s">
        <v>4</v>
      </c>
      <c r="D16">
        <v>2025</v>
      </c>
      <c r="E16">
        <v>3</v>
      </c>
      <c r="F16" s="3" cm="1">
        <f t="array" aca="1" ref="F16" ca="1">(VLOOKUP(A16,Written_Premium!$A$2:$O$217,15,FALSE)+INDEX(Written_Premium!O:O,MATCH(Earned_Premium!A16,Written_Premium!A:A,0)-12))/24+(INDEX(Written_Premium!O:O,MATCH(Earned_Premium!A16,Written_Premium!A:A,0)-1)+INDEX(Written_Premium!O:O,MATCH(Earned_Premium!A16,Written_Premium!A:A,0)-2)+INDEX(Written_Premium!O:O,MATCH(Earned_Premium!A16,Written_Premium!A:A,0)-3)+INDEX(Written_Premium!O:O,MATCH(Earned_Premium!A16,Written_Premium!A:A,0)-4)+INDEX(Written_Premium!O:O,MATCH(Earned_Premium!A16,Written_Premium!A:A,0)-5)+INDEX(Written_Premium!O:O,MATCH(Earned_Premium!A16,Written_Premium!A:A,0)-6)+INDEX(Written_Premium!O:O,MATCH(Earned_Premium!A16,Written_Premium!A:A,0)-7)+INDEX(Written_Premium!O:O,MATCH(Earned_Premium!A16,Written_Premium!A:A,0)-8)+INDEX(Written_Premium!O:O,MATCH(Earned_Premium!A16,Written_Premium!A:A,0)-9)+INDEX(Written_Premium!O:O,MATCH(Earned_Premium!A16,Written_Premium!A:A,0)-10)+INDEX(Written_Premium!O:O,MATCH(Earned_Premium!A16,Written_Premium!A:A,0)-11))/12</f>
        <v>108336056.50767598</v>
      </c>
      <c r="H16" s="151"/>
      <c r="I16" s="158"/>
      <c r="J16" s="158"/>
      <c r="K16" s="175" t="s">
        <v>160</v>
      </c>
      <c r="L16" s="175"/>
      <c r="M16" s="175"/>
      <c r="N16" s="175"/>
      <c r="O16" s="175"/>
      <c r="P16" s="175"/>
      <c r="Q16" s="175"/>
      <c r="R16" s="175"/>
      <c r="S16" s="175"/>
      <c r="T16" s="175"/>
      <c r="U16" s="176"/>
    </row>
    <row r="17" spans="1:21" x14ac:dyDescent="0.25">
      <c r="A17" s="106" t="str">
        <f t="shared" si="0"/>
        <v>General_All Other_2025_4</v>
      </c>
      <c r="B17" t="s">
        <v>7</v>
      </c>
      <c r="C17" t="s">
        <v>4</v>
      </c>
      <c r="D17">
        <v>2025</v>
      </c>
      <c r="E17">
        <v>4</v>
      </c>
      <c r="F17" s="3" cm="1">
        <f t="array" aca="1" ref="F17" ca="1">(VLOOKUP(A17,Written_Premium!$A$2:$O$217,15,FALSE)+INDEX(Written_Premium!O:O,MATCH(Earned_Premium!A17,Written_Premium!A:A,0)-12))/24+(INDEX(Written_Premium!O:O,MATCH(Earned_Premium!A17,Written_Premium!A:A,0)-1)+INDEX(Written_Premium!O:O,MATCH(Earned_Premium!A17,Written_Premium!A:A,0)-2)+INDEX(Written_Premium!O:O,MATCH(Earned_Premium!A17,Written_Premium!A:A,0)-3)+INDEX(Written_Premium!O:O,MATCH(Earned_Premium!A17,Written_Premium!A:A,0)-4)+INDEX(Written_Premium!O:O,MATCH(Earned_Premium!A17,Written_Premium!A:A,0)-5)+INDEX(Written_Premium!O:O,MATCH(Earned_Premium!A17,Written_Premium!A:A,0)-6)+INDEX(Written_Premium!O:O,MATCH(Earned_Premium!A17,Written_Premium!A:A,0)-7)+INDEX(Written_Premium!O:O,MATCH(Earned_Premium!A17,Written_Premium!A:A,0)-8)+INDEX(Written_Premium!O:O,MATCH(Earned_Premium!A17,Written_Premium!A:A,0)-9)+INDEX(Written_Premium!O:O,MATCH(Earned_Premium!A17,Written_Premium!A:A,0)-10)+INDEX(Written_Premium!O:O,MATCH(Earned_Premium!A17,Written_Premium!A:A,0)-11))/12</f>
        <v>111241838.5555542</v>
      </c>
      <c r="H17" s="151"/>
      <c r="I17" s="158"/>
      <c r="J17" s="158"/>
      <c r="K17" s="158"/>
      <c r="L17" s="158"/>
      <c r="M17" s="158"/>
      <c r="N17" s="158"/>
      <c r="O17" s="158"/>
      <c r="P17" s="158"/>
      <c r="Q17" s="158"/>
      <c r="R17" s="158"/>
      <c r="S17" s="158"/>
      <c r="T17" s="158"/>
      <c r="U17" s="152"/>
    </row>
    <row r="18" spans="1:21" x14ac:dyDescent="0.25">
      <c r="A18" s="106" t="str">
        <f t="shared" si="0"/>
        <v>General_All Other_2025_5</v>
      </c>
      <c r="B18" t="s">
        <v>7</v>
      </c>
      <c r="C18" t="s">
        <v>4</v>
      </c>
      <c r="D18">
        <v>2025</v>
      </c>
      <c r="E18">
        <v>5</v>
      </c>
      <c r="F18" s="3" cm="1">
        <f t="array" aca="1" ref="F18" ca="1">(VLOOKUP(A18,Written_Premium!$A$2:$O$217,15,FALSE)+INDEX(Written_Premium!O:O,MATCH(Earned_Premium!A18,Written_Premium!A:A,0)-12))/24+(INDEX(Written_Premium!O:O,MATCH(Earned_Premium!A18,Written_Premium!A:A,0)-1)+INDEX(Written_Premium!O:O,MATCH(Earned_Premium!A18,Written_Premium!A:A,0)-2)+INDEX(Written_Premium!O:O,MATCH(Earned_Premium!A18,Written_Premium!A:A,0)-3)+INDEX(Written_Premium!O:O,MATCH(Earned_Premium!A18,Written_Premium!A:A,0)-4)+INDEX(Written_Premium!O:O,MATCH(Earned_Premium!A18,Written_Premium!A:A,0)-5)+INDEX(Written_Premium!O:O,MATCH(Earned_Premium!A18,Written_Premium!A:A,0)-6)+INDEX(Written_Premium!O:O,MATCH(Earned_Premium!A18,Written_Premium!A:A,0)-7)+INDEX(Written_Premium!O:O,MATCH(Earned_Premium!A18,Written_Premium!A:A,0)-8)+INDEX(Written_Premium!O:O,MATCH(Earned_Premium!A18,Written_Premium!A:A,0)-9)+INDEX(Written_Premium!O:O,MATCH(Earned_Premium!A18,Written_Premium!A:A,0)-10)+INDEX(Written_Premium!O:O,MATCH(Earned_Premium!A18,Written_Premium!A:A,0)-11))/12</f>
        <v>114000960.76671901</v>
      </c>
      <c r="H18" s="153"/>
      <c r="I18" s="154"/>
      <c r="J18" s="177" t="s">
        <v>161</v>
      </c>
      <c r="K18" s="177"/>
      <c r="L18" s="177"/>
      <c r="M18" s="177"/>
      <c r="N18" s="177"/>
      <c r="O18" s="177"/>
      <c r="P18" s="177"/>
      <c r="Q18" s="177"/>
      <c r="R18" s="177"/>
      <c r="S18" s="177"/>
      <c r="T18" s="177"/>
      <c r="U18" s="178"/>
    </row>
    <row r="19" spans="1:21" x14ac:dyDescent="0.25">
      <c r="A19" s="106" t="str">
        <f t="shared" si="0"/>
        <v>General_All Other_2025_6</v>
      </c>
      <c r="B19" t="s">
        <v>7</v>
      </c>
      <c r="C19" t="s">
        <v>4</v>
      </c>
      <c r="D19">
        <v>2025</v>
      </c>
      <c r="E19">
        <v>6</v>
      </c>
      <c r="F19" s="3" cm="1">
        <f t="array" aca="1" ref="F19" ca="1">(VLOOKUP(A19,Written_Premium!$A$2:$O$217,15,FALSE)+INDEX(Written_Premium!O:O,MATCH(Earned_Premium!A19,Written_Premium!A:A,0)-12))/24+(INDEX(Written_Premium!O:O,MATCH(Earned_Premium!A19,Written_Premium!A:A,0)-1)+INDEX(Written_Premium!O:O,MATCH(Earned_Premium!A19,Written_Premium!A:A,0)-2)+INDEX(Written_Premium!O:O,MATCH(Earned_Premium!A19,Written_Premium!A:A,0)-3)+INDEX(Written_Premium!O:O,MATCH(Earned_Premium!A19,Written_Premium!A:A,0)-4)+INDEX(Written_Premium!O:O,MATCH(Earned_Premium!A19,Written_Premium!A:A,0)-5)+INDEX(Written_Premium!O:O,MATCH(Earned_Premium!A19,Written_Premium!A:A,0)-6)+INDEX(Written_Premium!O:O,MATCH(Earned_Premium!A19,Written_Premium!A:A,0)-7)+INDEX(Written_Premium!O:O,MATCH(Earned_Premium!A19,Written_Premium!A:A,0)-8)+INDEX(Written_Premium!O:O,MATCH(Earned_Premium!A19,Written_Premium!A:A,0)-9)+INDEX(Written_Premium!O:O,MATCH(Earned_Premium!A19,Written_Premium!A:A,0)-10)+INDEX(Written_Premium!O:O,MATCH(Earned_Premium!A19,Written_Premium!A:A,0)-11))/12</f>
        <v>116634939.21548051</v>
      </c>
    </row>
    <row r="20" spans="1:21" x14ac:dyDescent="0.25">
      <c r="A20" s="106" t="str">
        <f t="shared" si="0"/>
        <v>General_All Other_2025_7</v>
      </c>
      <c r="B20" t="s">
        <v>7</v>
      </c>
      <c r="C20" t="s">
        <v>4</v>
      </c>
      <c r="D20">
        <v>2025</v>
      </c>
      <c r="E20">
        <v>7</v>
      </c>
      <c r="F20" s="3" cm="1">
        <f t="array" aca="1" ref="F20" ca="1">(VLOOKUP(A20,Written_Premium!$A$2:$O$217,15,FALSE)+INDEX(Written_Premium!O:O,MATCH(Earned_Premium!A20,Written_Premium!A:A,0)-12))/24+(INDEX(Written_Premium!O:O,MATCH(Earned_Premium!A20,Written_Premium!A:A,0)-1)+INDEX(Written_Premium!O:O,MATCH(Earned_Premium!A20,Written_Premium!A:A,0)-2)+INDEX(Written_Premium!O:O,MATCH(Earned_Premium!A20,Written_Premium!A:A,0)-3)+INDEX(Written_Premium!O:O,MATCH(Earned_Premium!A20,Written_Premium!A:A,0)-4)+INDEX(Written_Premium!O:O,MATCH(Earned_Premium!A20,Written_Premium!A:A,0)-5)+INDEX(Written_Premium!O:O,MATCH(Earned_Premium!A20,Written_Premium!A:A,0)-6)+INDEX(Written_Premium!O:O,MATCH(Earned_Premium!A20,Written_Premium!A:A,0)-7)+INDEX(Written_Premium!O:O,MATCH(Earned_Premium!A20,Written_Premium!A:A,0)-8)+INDEX(Written_Premium!O:O,MATCH(Earned_Premium!A20,Written_Premium!A:A,0)-9)+INDEX(Written_Premium!O:O,MATCH(Earned_Premium!A20,Written_Premium!A:A,0)-10)+INDEX(Written_Premium!O:O,MATCH(Earned_Premium!A20,Written_Premium!A:A,0)-11))/12</f>
        <v>119623536.86078651</v>
      </c>
    </row>
    <row r="21" spans="1:21" x14ac:dyDescent="0.25">
      <c r="A21" s="106" t="str">
        <f t="shared" si="0"/>
        <v>General_All Other_2025_8</v>
      </c>
      <c r="B21" t="s">
        <v>7</v>
      </c>
      <c r="C21" t="s">
        <v>4</v>
      </c>
      <c r="D21">
        <v>2025</v>
      </c>
      <c r="E21">
        <v>8</v>
      </c>
      <c r="F21" s="3" cm="1">
        <f t="array" aca="1" ref="F21" ca="1">(VLOOKUP(A21,Written_Premium!$A$2:$O$217,15,FALSE)+INDEX(Written_Premium!O:O,MATCH(Earned_Premium!A21,Written_Premium!A:A,0)-12))/24+(INDEX(Written_Premium!O:O,MATCH(Earned_Premium!A21,Written_Premium!A:A,0)-1)+INDEX(Written_Premium!O:O,MATCH(Earned_Premium!A21,Written_Premium!A:A,0)-2)+INDEX(Written_Premium!O:O,MATCH(Earned_Premium!A21,Written_Premium!A:A,0)-3)+INDEX(Written_Premium!O:O,MATCH(Earned_Premium!A21,Written_Premium!A:A,0)-4)+INDEX(Written_Premium!O:O,MATCH(Earned_Premium!A21,Written_Premium!A:A,0)-5)+INDEX(Written_Premium!O:O,MATCH(Earned_Premium!A21,Written_Premium!A:A,0)-6)+INDEX(Written_Premium!O:O,MATCH(Earned_Premium!A21,Written_Premium!A:A,0)-7)+INDEX(Written_Premium!O:O,MATCH(Earned_Premium!A21,Written_Premium!A:A,0)-8)+INDEX(Written_Premium!O:O,MATCH(Earned_Premium!A21,Written_Premium!A:A,0)-9)+INDEX(Written_Premium!O:O,MATCH(Earned_Premium!A21,Written_Premium!A:A,0)-10)+INDEX(Written_Premium!O:O,MATCH(Earned_Premium!A21,Written_Premium!A:A,0)-11))/12</f>
        <v>123073193.05891135</v>
      </c>
    </row>
    <row r="22" spans="1:21" x14ac:dyDescent="0.25">
      <c r="A22" s="106" t="str">
        <f t="shared" si="0"/>
        <v>General_All Other_2025_9</v>
      </c>
      <c r="B22" t="s">
        <v>7</v>
      </c>
      <c r="C22" t="s">
        <v>4</v>
      </c>
      <c r="D22">
        <v>2025</v>
      </c>
      <c r="E22">
        <v>9</v>
      </c>
      <c r="F22" s="3" cm="1">
        <f t="array" aca="1" ref="F22" ca="1">(VLOOKUP(A22,Written_Premium!$A$2:$O$217,15,FALSE)+INDEX(Written_Premium!O:O,MATCH(Earned_Premium!A22,Written_Premium!A:A,0)-12))/24+(INDEX(Written_Premium!O:O,MATCH(Earned_Premium!A22,Written_Premium!A:A,0)-1)+INDEX(Written_Premium!O:O,MATCH(Earned_Premium!A22,Written_Premium!A:A,0)-2)+INDEX(Written_Premium!O:O,MATCH(Earned_Premium!A22,Written_Premium!A:A,0)-3)+INDEX(Written_Premium!O:O,MATCH(Earned_Premium!A22,Written_Premium!A:A,0)-4)+INDEX(Written_Premium!O:O,MATCH(Earned_Premium!A22,Written_Premium!A:A,0)-5)+INDEX(Written_Premium!O:O,MATCH(Earned_Premium!A22,Written_Premium!A:A,0)-6)+INDEX(Written_Premium!O:O,MATCH(Earned_Premium!A22,Written_Premium!A:A,0)-7)+INDEX(Written_Premium!O:O,MATCH(Earned_Premium!A22,Written_Premium!A:A,0)-8)+INDEX(Written_Premium!O:O,MATCH(Earned_Premium!A22,Written_Premium!A:A,0)-9)+INDEX(Written_Premium!O:O,MATCH(Earned_Premium!A22,Written_Premium!A:A,0)-10)+INDEX(Written_Premium!O:O,MATCH(Earned_Premium!A22,Written_Premium!A:A,0)-11))/12</f>
        <v>126193430.33646116</v>
      </c>
    </row>
    <row r="23" spans="1:21" x14ac:dyDescent="0.25">
      <c r="A23" s="106" t="str">
        <f t="shared" si="0"/>
        <v>General_All Other_2025_10</v>
      </c>
      <c r="B23" t="s">
        <v>7</v>
      </c>
      <c r="C23" t="s">
        <v>4</v>
      </c>
      <c r="D23">
        <v>2025</v>
      </c>
      <c r="E23">
        <v>10</v>
      </c>
      <c r="F23" s="3" cm="1">
        <f t="array" aca="1" ref="F23" ca="1">(VLOOKUP(A23,Written_Premium!$A$2:$O$217,15,FALSE)+INDEX(Written_Premium!O:O,MATCH(Earned_Premium!A23,Written_Premium!A:A,0)-12))/24+(INDEX(Written_Premium!O:O,MATCH(Earned_Premium!A23,Written_Premium!A:A,0)-1)+INDEX(Written_Premium!O:O,MATCH(Earned_Premium!A23,Written_Premium!A:A,0)-2)+INDEX(Written_Premium!O:O,MATCH(Earned_Premium!A23,Written_Premium!A:A,0)-3)+INDEX(Written_Premium!O:O,MATCH(Earned_Premium!A23,Written_Premium!A:A,0)-4)+INDEX(Written_Premium!O:O,MATCH(Earned_Premium!A23,Written_Premium!A:A,0)-5)+INDEX(Written_Premium!O:O,MATCH(Earned_Premium!A23,Written_Premium!A:A,0)-6)+INDEX(Written_Premium!O:O,MATCH(Earned_Premium!A23,Written_Premium!A:A,0)-7)+INDEX(Written_Premium!O:O,MATCH(Earned_Premium!A23,Written_Premium!A:A,0)-8)+INDEX(Written_Premium!O:O,MATCH(Earned_Premium!A23,Written_Premium!A:A,0)-9)+INDEX(Written_Premium!O:O,MATCH(Earned_Premium!A23,Written_Premium!A:A,0)-10)+INDEX(Written_Premium!O:O,MATCH(Earned_Premium!A23,Written_Premium!A:A,0)-11))/12</f>
        <v>128991416.98478894</v>
      </c>
    </row>
    <row r="24" spans="1:21" x14ac:dyDescent="0.25">
      <c r="A24" s="106" t="str">
        <f t="shared" si="0"/>
        <v>General_All Other_2025_11</v>
      </c>
      <c r="B24" t="s">
        <v>7</v>
      </c>
      <c r="C24" t="s">
        <v>4</v>
      </c>
      <c r="D24">
        <v>2025</v>
      </c>
      <c r="E24">
        <v>11</v>
      </c>
      <c r="F24" s="3" cm="1">
        <f t="array" aca="1" ref="F24" ca="1">(VLOOKUP(A24,Written_Premium!$A$2:$O$217,15,FALSE)+INDEX(Written_Premium!O:O,MATCH(Earned_Premium!A24,Written_Premium!A:A,0)-12))/24+(INDEX(Written_Premium!O:O,MATCH(Earned_Premium!A24,Written_Premium!A:A,0)-1)+INDEX(Written_Premium!O:O,MATCH(Earned_Premium!A24,Written_Premium!A:A,0)-2)+INDEX(Written_Premium!O:O,MATCH(Earned_Premium!A24,Written_Premium!A:A,0)-3)+INDEX(Written_Premium!O:O,MATCH(Earned_Premium!A24,Written_Premium!A:A,0)-4)+INDEX(Written_Premium!O:O,MATCH(Earned_Premium!A24,Written_Premium!A:A,0)-5)+INDEX(Written_Premium!O:O,MATCH(Earned_Premium!A24,Written_Premium!A:A,0)-6)+INDEX(Written_Premium!O:O,MATCH(Earned_Premium!A24,Written_Premium!A:A,0)-7)+INDEX(Written_Premium!O:O,MATCH(Earned_Premium!A24,Written_Premium!A:A,0)-8)+INDEX(Written_Premium!O:O,MATCH(Earned_Premium!A24,Written_Premium!A:A,0)-9)+INDEX(Written_Premium!O:O,MATCH(Earned_Premium!A24,Written_Premium!A:A,0)-10)+INDEX(Written_Premium!O:O,MATCH(Earned_Premium!A24,Written_Premium!A:A,0)-11))/12</f>
        <v>131836985.22570853</v>
      </c>
    </row>
    <row r="25" spans="1:21" x14ac:dyDescent="0.25">
      <c r="A25" s="106" t="str">
        <f t="shared" si="0"/>
        <v>General_All Other_2025_12</v>
      </c>
      <c r="B25" t="s">
        <v>7</v>
      </c>
      <c r="C25" t="s">
        <v>4</v>
      </c>
      <c r="D25">
        <v>2025</v>
      </c>
      <c r="E25">
        <v>12</v>
      </c>
      <c r="F25" s="3" cm="1">
        <f t="array" aca="1" ref="F25" ca="1">(VLOOKUP(A25,Written_Premium!$A$2:$O$217,15,FALSE)+INDEX(Written_Premium!O:O,MATCH(Earned_Premium!A25,Written_Premium!A:A,0)-12))/24+(INDEX(Written_Premium!O:O,MATCH(Earned_Premium!A25,Written_Premium!A:A,0)-1)+INDEX(Written_Premium!O:O,MATCH(Earned_Premium!A25,Written_Premium!A:A,0)-2)+INDEX(Written_Premium!O:O,MATCH(Earned_Premium!A25,Written_Premium!A:A,0)-3)+INDEX(Written_Premium!O:O,MATCH(Earned_Premium!A25,Written_Premium!A:A,0)-4)+INDEX(Written_Premium!O:O,MATCH(Earned_Premium!A25,Written_Premium!A:A,0)-5)+INDEX(Written_Premium!O:O,MATCH(Earned_Premium!A25,Written_Premium!A:A,0)-6)+INDEX(Written_Premium!O:O,MATCH(Earned_Premium!A25,Written_Premium!A:A,0)-7)+INDEX(Written_Premium!O:O,MATCH(Earned_Premium!A25,Written_Premium!A:A,0)-8)+INDEX(Written_Premium!O:O,MATCH(Earned_Premium!A25,Written_Premium!A:A,0)-9)+INDEX(Written_Premium!O:O,MATCH(Earned_Premium!A25,Written_Premium!A:A,0)-10)+INDEX(Written_Premium!O:O,MATCH(Earned_Premium!A25,Written_Premium!A:A,0)-11))/12</f>
        <v>134723099.48641428</v>
      </c>
    </row>
    <row r="26" spans="1:21" x14ac:dyDescent="0.25">
      <c r="A26" s="106" t="str">
        <f t="shared" si="0"/>
        <v>General_All Other_2026_1</v>
      </c>
      <c r="B26" t="s">
        <v>7</v>
      </c>
      <c r="C26" t="s">
        <v>4</v>
      </c>
      <c r="D26">
        <v>2026</v>
      </c>
      <c r="E26">
        <v>1</v>
      </c>
      <c r="F26" s="3" cm="1">
        <f t="array" aca="1" ref="F26" ca="1">(VLOOKUP(A26,Written_Premium!$A$2:$O$217,15,FALSE)+INDEX(Written_Premium!O:O,MATCH(Earned_Premium!A26,Written_Premium!A:A,0)-12))/24+(INDEX(Written_Premium!O:O,MATCH(Earned_Premium!A26,Written_Premium!A:A,0)-1)+INDEX(Written_Premium!O:O,MATCH(Earned_Premium!A26,Written_Premium!A:A,0)-2)+INDEX(Written_Premium!O:O,MATCH(Earned_Premium!A26,Written_Premium!A:A,0)-3)+INDEX(Written_Premium!O:O,MATCH(Earned_Premium!A26,Written_Premium!A:A,0)-4)+INDEX(Written_Premium!O:O,MATCH(Earned_Premium!A26,Written_Premium!A:A,0)-5)+INDEX(Written_Premium!O:O,MATCH(Earned_Premium!A26,Written_Premium!A:A,0)-6)+INDEX(Written_Premium!O:O,MATCH(Earned_Premium!A26,Written_Premium!A:A,0)-7)+INDEX(Written_Premium!O:O,MATCH(Earned_Premium!A26,Written_Premium!A:A,0)-8)+INDEX(Written_Premium!O:O,MATCH(Earned_Premium!A26,Written_Premium!A:A,0)-9)+INDEX(Written_Premium!O:O,MATCH(Earned_Premium!A26,Written_Premium!A:A,0)-10)+INDEX(Written_Premium!O:O,MATCH(Earned_Premium!A26,Written_Premium!A:A,0)-11))/12</f>
        <v>135914732.66884023</v>
      </c>
    </row>
    <row r="27" spans="1:21" x14ac:dyDescent="0.25">
      <c r="A27" s="106" t="str">
        <f t="shared" si="0"/>
        <v>General_All Other_2026_2</v>
      </c>
      <c r="B27" t="s">
        <v>7</v>
      </c>
      <c r="C27" t="s">
        <v>4</v>
      </c>
      <c r="D27">
        <v>2026</v>
      </c>
      <c r="E27">
        <v>2</v>
      </c>
      <c r="F27" s="3" cm="1">
        <f t="array" aca="1" ref="F27" ca="1">(VLOOKUP(A27,Written_Premium!$A$2:$O$217,15,FALSE)+INDEX(Written_Premium!O:O,MATCH(Earned_Premium!A27,Written_Premium!A:A,0)-12))/24+(INDEX(Written_Premium!O:O,MATCH(Earned_Premium!A27,Written_Premium!A:A,0)-1)+INDEX(Written_Premium!O:O,MATCH(Earned_Premium!A27,Written_Premium!A:A,0)-2)+INDEX(Written_Premium!O:O,MATCH(Earned_Premium!A27,Written_Premium!A:A,0)-3)+INDEX(Written_Premium!O:O,MATCH(Earned_Premium!A27,Written_Premium!A:A,0)-4)+INDEX(Written_Premium!O:O,MATCH(Earned_Premium!A27,Written_Premium!A:A,0)-5)+INDEX(Written_Premium!O:O,MATCH(Earned_Premium!A27,Written_Premium!A:A,0)-6)+INDEX(Written_Premium!O:O,MATCH(Earned_Premium!A27,Written_Premium!A:A,0)-7)+INDEX(Written_Premium!O:O,MATCH(Earned_Premium!A27,Written_Premium!A:A,0)-8)+INDEX(Written_Premium!O:O,MATCH(Earned_Premium!A27,Written_Premium!A:A,0)-9)+INDEX(Written_Premium!O:O,MATCH(Earned_Premium!A27,Written_Premium!A:A,0)-10)+INDEX(Written_Premium!O:O,MATCH(Earned_Premium!A27,Written_Premium!A:A,0)-11))/12</f>
        <v>135428434.52045706</v>
      </c>
    </row>
    <row r="28" spans="1:21" x14ac:dyDescent="0.25">
      <c r="A28" s="106" t="str">
        <f t="shared" si="0"/>
        <v>General_All Other_2026_3</v>
      </c>
      <c r="B28" t="s">
        <v>7</v>
      </c>
      <c r="C28" t="s">
        <v>4</v>
      </c>
      <c r="D28">
        <v>2026</v>
      </c>
      <c r="E28">
        <v>3</v>
      </c>
      <c r="F28" s="3" cm="1">
        <f t="array" aca="1" ref="F28" ca="1">(VLOOKUP(A28,Written_Premium!$A$2:$O$217,15,FALSE)+INDEX(Written_Premium!O:O,MATCH(Earned_Premium!A28,Written_Premium!A:A,0)-12))/24+(INDEX(Written_Premium!O:O,MATCH(Earned_Premium!A28,Written_Premium!A:A,0)-1)+INDEX(Written_Premium!O:O,MATCH(Earned_Premium!A28,Written_Premium!A:A,0)-2)+INDEX(Written_Premium!O:O,MATCH(Earned_Premium!A28,Written_Premium!A:A,0)-3)+INDEX(Written_Premium!O:O,MATCH(Earned_Premium!A28,Written_Premium!A:A,0)-4)+INDEX(Written_Premium!O:O,MATCH(Earned_Premium!A28,Written_Premium!A:A,0)-5)+INDEX(Written_Premium!O:O,MATCH(Earned_Premium!A28,Written_Premium!A:A,0)-6)+INDEX(Written_Premium!O:O,MATCH(Earned_Premium!A28,Written_Premium!A:A,0)-7)+INDEX(Written_Premium!O:O,MATCH(Earned_Premium!A28,Written_Premium!A:A,0)-8)+INDEX(Written_Premium!O:O,MATCH(Earned_Premium!A28,Written_Premium!A:A,0)-9)+INDEX(Written_Premium!O:O,MATCH(Earned_Premium!A28,Written_Premium!A:A,0)-10)+INDEX(Written_Premium!O:O,MATCH(Earned_Premium!A28,Written_Premium!A:A,0)-11))/12</f>
        <v>134969197.76849821</v>
      </c>
    </row>
    <row r="29" spans="1:21" x14ac:dyDescent="0.25">
      <c r="A29" s="106" t="str">
        <f t="shared" si="0"/>
        <v>General_All Other_2026_4</v>
      </c>
      <c r="B29" t="s">
        <v>7</v>
      </c>
      <c r="C29" t="s">
        <v>4</v>
      </c>
      <c r="D29">
        <v>2026</v>
      </c>
      <c r="E29">
        <v>4</v>
      </c>
      <c r="F29" s="3" cm="1">
        <f t="array" aca="1" ref="F29" ca="1">(VLOOKUP(A29,Written_Premium!$A$2:$O$217,15,FALSE)+INDEX(Written_Premium!O:O,MATCH(Earned_Premium!A29,Written_Premium!A:A,0)-12))/24+(INDEX(Written_Premium!O:O,MATCH(Earned_Premium!A29,Written_Premium!A:A,0)-1)+INDEX(Written_Premium!O:O,MATCH(Earned_Premium!A29,Written_Premium!A:A,0)-2)+INDEX(Written_Premium!O:O,MATCH(Earned_Premium!A29,Written_Premium!A:A,0)-3)+INDEX(Written_Premium!O:O,MATCH(Earned_Premium!A29,Written_Premium!A:A,0)-4)+INDEX(Written_Premium!O:O,MATCH(Earned_Premium!A29,Written_Premium!A:A,0)-5)+INDEX(Written_Premium!O:O,MATCH(Earned_Premium!A29,Written_Premium!A:A,0)-6)+INDEX(Written_Premium!O:O,MATCH(Earned_Premium!A29,Written_Premium!A:A,0)-7)+INDEX(Written_Premium!O:O,MATCH(Earned_Premium!A29,Written_Premium!A:A,0)-8)+INDEX(Written_Premium!O:O,MATCH(Earned_Premium!A29,Written_Premium!A:A,0)-9)+INDEX(Written_Premium!O:O,MATCH(Earned_Premium!A29,Written_Premium!A:A,0)-10)+INDEX(Written_Premium!O:O,MATCH(Earned_Premium!A29,Written_Premium!A:A,0)-11))/12</f>
        <v>134541994.91767567</v>
      </c>
    </row>
    <row r="30" spans="1:21" x14ac:dyDescent="0.25">
      <c r="A30" s="106" t="str">
        <f t="shared" si="0"/>
        <v>General_All Other_2026_5</v>
      </c>
      <c r="B30" t="s">
        <v>7</v>
      </c>
      <c r="C30" t="s">
        <v>4</v>
      </c>
      <c r="D30">
        <v>2026</v>
      </c>
      <c r="E30">
        <v>5</v>
      </c>
      <c r="F30" s="3" cm="1">
        <f t="array" aca="1" ref="F30" ca="1">(VLOOKUP(A30,Written_Premium!$A$2:$O$217,15,FALSE)+INDEX(Written_Premium!O:O,MATCH(Earned_Premium!A30,Written_Premium!A:A,0)-12))/24+(INDEX(Written_Premium!O:O,MATCH(Earned_Premium!A30,Written_Premium!A:A,0)-1)+INDEX(Written_Premium!O:O,MATCH(Earned_Premium!A30,Written_Premium!A:A,0)-2)+INDEX(Written_Premium!O:O,MATCH(Earned_Premium!A30,Written_Premium!A:A,0)-3)+INDEX(Written_Premium!O:O,MATCH(Earned_Premium!A30,Written_Premium!A:A,0)-4)+INDEX(Written_Premium!O:O,MATCH(Earned_Premium!A30,Written_Premium!A:A,0)-5)+INDEX(Written_Premium!O:O,MATCH(Earned_Premium!A30,Written_Premium!A:A,0)-6)+INDEX(Written_Premium!O:O,MATCH(Earned_Premium!A30,Written_Premium!A:A,0)-7)+INDEX(Written_Premium!O:O,MATCH(Earned_Premium!A30,Written_Premium!A:A,0)-8)+INDEX(Written_Premium!O:O,MATCH(Earned_Premium!A30,Written_Premium!A:A,0)-9)+INDEX(Written_Premium!O:O,MATCH(Earned_Premium!A30,Written_Premium!A:A,0)-10)+INDEX(Written_Premium!O:O,MATCH(Earned_Premium!A30,Written_Premium!A:A,0)-11))/12</f>
        <v>134160301.19430794</v>
      </c>
    </row>
    <row r="31" spans="1:21" x14ac:dyDescent="0.25">
      <c r="A31" s="106" t="str">
        <f t="shared" si="0"/>
        <v>General_All Other_2026_6</v>
      </c>
      <c r="B31" t="s">
        <v>7</v>
      </c>
      <c r="C31" t="s">
        <v>4</v>
      </c>
      <c r="D31">
        <v>2026</v>
      </c>
      <c r="E31">
        <v>6</v>
      </c>
      <c r="F31" s="3" cm="1">
        <f t="array" aca="1" ref="F31" ca="1">(VLOOKUP(A31,Written_Premium!$A$2:$O$217,15,FALSE)+INDEX(Written_Premium!O:O,MATCH(Earned_Premium!A31,Written_Premium!A:A,0)-12))/24+(INDEX(Written_Premium!O:O,MATCH(Earned_Premium!A31,Written_Premium!A:A,0)-1)+INDEX(Written_Premium!O:O,MATCH(Earned_Premium!A31,Written_Premium!A:A,0)-2)+INDEX(Written_Premium!O:O,MATCH(Earned_Premium!A31,Written_Premium!A:A,0)-3)+INDEX(Written_Premium!O:O,MATCH(Earned_Premium!A31,Written_Premium!A:A,0)-4)+INDEX(Written_Premium!O:O,MATCH(Earned_Premium!A31,Written_Premium!A:A,0)-5)+INDEX(Written_Premium!O:O,MATCH(Earned_Premium!A31,Written_Premium!A:A,0)-6)+INDEX(Written_Premium!O:O,MATCH(Earned_Premium!A31,Written_Premium!A:A,0)-7)+INDEX(Written_Premium!O:O,MATCH(Earned_Premium!A31,Written_Premium!A:A,0)-8)+INDEX(Written_Premium!O:O,MATCH(Earned_Premium!A31,Written_Premium!A:A,0)-9)+INDEX(Written_Premium!O:O,MATCH(Earned_Premium!A31,Written_Premium!A:A,0)-10)+INDEX(Written_Premium!O:O,MATCH(Earned_Premium!A31,Written_Premium!A:A,0)-11))/12</f>
        <v>133805119.22664788</v>
      </c>
    </row>
    <row r="32" spans="1:21" x14ac:dyDescent="0.25">
      <c r="A32" s="106" t="str">
        <f t="shared" si="0"/>
        <v>General_All Other_2026_7</v>
      </c>
      <c r="B32" t="s">
        <v>7</v>
      </c>
      <c r="C32" t="s">
        <v>4</v>
      </c>
      <c r="D32">
        <v>2026</v>
      </c>
      <c r="E32">
        <v>7</v>
      </c>
      <c r="F32" s="3" cm="1">
        <f t="array" aca="1" ref="F32" ca="1">(VLOOKUP(A32,Written_Premium!$A$2:$O$217,15,FALSE)+INDEX(Written_Premium!O:O,MATCH(Earned_Premium!A32,Written_Premium!A:A,0)-12))/24+(INDEX(Written_Premium!O:O,MATCH(Earned_Premium!A32,Written_Premium!A:A,0)-1)+INDEX(Written_Premium!O:O,MATCH(Earned_Premium!A32,Written_Premium!A:A,0)-2)+INDEX(Written_Premium!O:O,MATCH(Earned_Premium!A32,Written_Premium!A:A,0)-3)+INDEX(Written_Premium!O:O,MATCH(Earned_Premium!A32,Written_Premium!A:A,0)-4)+INDEX(Written_Premium!O:O,MATCH(Earned_Premium!A32,Written_Premium!A:A,0)-5)+INDEX(Written_Premium!O:O,MATCH(Earned_Premium!A32,Written_Premium!A:A,0)-6)+INDEX(Written_Premium!O:O,MATCH(Earned_Premium!A32,Written_Premium!A:A,0)-7)+INDEX(Written_Premium!O:O,MATCH(Earned_Premium!A32,Written_Premium!A:A,0)-8)+INDEX(Written_Premium!O:O,MATCH(Earned_Premium!A32,Written_Premium!A:A,0)-9)+INDEX(Written_Premium!O:O,MATCH(Earned_Premium!A32,Written_Premium!A:A,0)-10)+INDEX(Written_Premium!O:O,MATCH(Earned_Premium!A32,Written_Premium!A:A,0)-11))/12</f>
        <v>133476525.40481955</v>
      </c>
    </row>
    <row r="33" spans="1:6" x14ac:dyDescent="0.25">
      <c r="A33" s="106" t="str">
        <f t="shared" si="0"/>
        <v>General_All Other_2026_8</v>
      </c>
      <c r="B33" t="s">
        <v>7</v>
      </c>
      <c r="C33" t="s">
        <v>4</v>
      </c>
      <c r="D33">
        <v>2026</v>
      </c>
      <c r="E33">
        <v>8</v>
      </c>
      <c r="F33" s="3" cm="1">
        <f t="array" aca="1" ref="F33" ca="1">(VLOOKUP(A33,Written_Premium!$A$2:$O$217,15,FALSE)+INDEX(Written_Premium!O:O,MATCH(Earned_Premium!A33,Written_Premium!A:A,0)-12))/24+(INDEX(Written_Premium!O:O,MATCH(Earned_Premium!A33,Written_Premium!A:A,0)-1)+INDEX(Written_Premium!O:O,MATCH(Earned_Premium!A33,Written_Premium!A:A,0)-2)+INDEX(Written_Premium!O:O,MATCH(Earned_Premium!A33,Written_Premium!A:A,0)-3)+INDEX(Written_Premium!O:O,MATCH(Earned_Premium!A33,Written_Premium!A:A,0)-4)+INDEX(Written_Premium!O:O,MATCH(Earned_Premium!A33,Written_Premium!A:A,0)-5)+INDEX(Written_Premium!O:O,MATCH(Earned_Premium!A33,Written_Premium!A:A,0)-6)+INDEX(Written_Premium!O:O,MATCH(Earned_Premium!A33,Written_Premium!A:A,0)-7)+INDEX(Written_Premium!O:O,MATCH(Earned_Premium!A33,Written_Premium!A:A,0)-8)+INDEX(Written_Premium!O:O,MATCH(Earned_Premium!A33,Written_Premium!A:A,0)-9)+INDEX(Written_Premium!O:O,MATCH(Earned_Premium!A33,Written_Premium!A:A,0)-10)+INDEX(Written_Premium!O:O,MATCH(Earned_Premium!A33,Written_Premium!A:A,0)-11))/12</f>
        <v>133160748.36851718</v>
      </c>
    </row>
    <row r="34" spans="1:6" x14ac:dyDescent="0.25">
      <c r="A34" s="106" t="str">
        <f t="shared" si="0"/>
        <v>General_All Other_2026_9</v>
      </c>
      <c r="B34" t="s">
        <v>7</v>
      </c>
      <c r="C34" t="s">
        <v>4</v>
      </c>
      <c r="D34">
        <v>2026</v>
      </c>
      <c r="E34">
        <v>9</v>
      </c>
      <c r="F34" s="3" cm="1">
        <f t="array" aca="1" ref="F34" ca="1">(VLOOKUP(A34,Written_Premium!$A$2:$O$217,15,FALSE)+INDEX(Written_Premium!O:O,MATCH(Earned_Premium!A34,Written_Premium!A:A,0)-12))/24+(INDEX(Written_Premium!O:O,MATCH(Earned_Premium!A34,Written_Premium!A:A,0)-1)+INDEX(Written_Premium!O:O,MATCH(Earned_Premium!A34,Written_Premium!A:A,0)-2)+INDEX(Written_Premium!O:O,MATCH(Earned_Premium!A34,Written_Premium!A:A,0)-3)+INDEX(Written_Premium!O:O,MATCH(Earned_Premium!A34,Written_Premium!A:A,0)-4)+INDEX(Written_Premium!O:O,MATCH(Earned_Premium!A34,Written_Premium!A:A,0)-5)+INDEX(Written_Premium!O:O,MATCH(Earned_Premium!A34,Written_Premium!A:A,0)-6)+INDEX(Written_Premium!O:O,MATCH(Earned_Premium!A34,Written_Premium!A:A,0)-7)+INDEX(Written_Premium!O:O,MATCH(Earned_Premium!A34,Written_Premium!A:A,0)-8)+INDEX(Written_Premium!O:O,MATCH(Earned_Premium!A34,Written_Premium!A:A,0)-9)+INDEX(Written_Premium!O:O,MATCH(Earned_Premium!A34,Written_Premium!A:A,0)-10)+INDEX(Written_Premium!O:O,MATCH(Earned_Premium!A34,Written_Premium!A:A,0)-11))/12</f>
        <v>132848128.4481055</v>
      </c>
    </row>
    <row r="35" spans="1:6" x14ac:dyDescent="0.25">
      <c r="A35" s="106" t="str">
        <f t="shared" si="0"/>
        <v>General_All Other_2026_10</v>
      </c>
      <c r="B35" t="s">
        <v>7</v>
      </c>
      <c r="C35" t="s">
        <v>4</v>
      </c>
      <c r="D35">
        <v>2026</v>
      </c>
      <c r="E35">
        <v>10</v>
      </c>
      <c r="F35" s="3" cm="1">
        <f t="array" aca="1" ref="F35" ca="1">(VLOOKUP(A35,Written_Premium!$A$2:$O$217,15,FALSE)+INDEX(Written_Premium!O:O,MATCH(Earned_Premium!A35,Written_Premium!A:A,0)-12))/24+(INDEX(Written_Premium!O:O,MATCH(Earned_Premium!A35,Written_Premium!A:A,0)-1)+INDEX(Written_Premium!O:O,MATCH(Earned_Premium!A35,Written_Premium!A:A,0)-2)+INDEX(Written_Premium!O:O,MATCH(Earned_Premium!A35,Written_Premium!A:A,0)-3)+INDEX(Written_Premium!O:O,MATCH(Earned_Premium!A35,Written_Premium!A:A,0)-4)+INDEX(Written_Premium!O:O,MATCH(Earned_Premium!A35,Written_Premium!A:A,0)-5)+INDEX(Written_Premium!O:O,MATCH(Earned_Premium!A35,Written_Premium!A:A,0)-6)+INDEX(Written_Premium!O:O,MATCH(Earned_Premium!A35,Written_Premium!A:A,0)-7)+INDEX(Written_Premium!O:O,MATCH(Earned_Premium!A35,Written_Premium!A:A,0)-8)+INDEX(Written_Premium!O:O,MATCH(Earned_Premium!A35,Written_Premium!A:A,0)-9)+INDEX(Written_Premium!O:O,MATCH(Earned_Premium!A35,Written_Premium!A:A,0)-10)+INDEX(Written_Premium!O:O,MATCH(Earned_Premium!A35,Written_Premium!A:A,0)-11))/12</f>
        <v>132541239.39704807</v>
      </c>
    </row>
    <row r="36" spans="1:6" x14ac:dyDescent="0.25">
      <c r="A36" s="106" t="str">
        <f t="shared" si="0"/>
        <v>General_All Other_2026_11</v>
      </c>
      <c r="B36" t="s">
        <v>7</v>
      </c>
      <c r="C36" t="s">
        <v>4</v>
      </c>
      <c r="D36">
        <v>2026</v>
      </c>
      <c r="E36">
        <v>11</v>
      </c>
      <c r="F36" s="3" cm="1">
        <f t="array" aca="1" ref="F36" ca="1">(VLOOKUP(A36,Written_Premium!$A$2:$O$217,15,FALSE)+INDEX(Written_Premium!O:O,MATCH(Earned_Premium!A36,Written_Premium!A:A,0)-12))/24+(INDEX(Written_Premium!O:O,MATCH(Earned_Premium!A36,Written_Premium!A:A,0)-1)+INDEX(Written_Premium!O:O,MATCH(Earned_Premium!A36,Written_Premium!A:A,0)-2)+INDEX(Written_Premium!O:O,MATCH(Earned_Premium!A36,Written_Premium!A:A,0)-3)+INDEX(Written_Premium!O:O,MATCH(Earned_Premium!A36,Written_Premium!A:A,0)-4)+INDEX(Written_Premium!O:O,MATCH(Earned_Premium!A36,Written_Premium!A:A,0)-5)+INDEX(Written_Premium!O:O,MATCH(Earned_Premium!A36,Written_Premium!A:A,0)-6)+INDEX(Written_Premium!O:O,MATCH(Earned_Premium!A36,Written_Premium!A:A,0)-7)+INDEX(Written_Premium!O:O,MATCH(Earned_Premium!A36,Written_Premium!A:A,0)-8)+INDEX(Written_Premium!O:O,MATCH(Earned_Premium!A36,Written_Premium!A:A,0)-9)+INDEX(Written_Premium!O:O,MATCH(Earned_Premium!A36,Written_Premium!A:A,0)-10)+INDEX(Written_Premium!O:O,MATCH(Earned_Premium!A36,Written_Premium!A:A,0)-11))/12</f>
        <v>132243714.12036389</v>
      </c>
    </row>
    <row r="37" spans="1:6" x14ac:dyDescent="0.25">
      <c r="A37" s="106" t="str">
        <f t="shared" si="0"/>
        <v>General_All Other_2026_12</v>
      </c>
      <c r="B37" t="s">
        <v>7</v>
      </c>
      <c r="C37" t="s">
        <v>4</v>
      </c>
      <c r="D37">
        <v>2026</v>
      </c>
      <c r="E37">
        <v>12</v>
      </c>
      <c r="F37" s="3" cm="1">
        <f t="array" aca="1" ref="F37" ca="1">(VLOOKUP(A37,Written_Premium!$A$2:$O$217,15,FALSE)+INDEX(Written_Premium!O:O,MATCH(Earned_Premium!A37,Written_Premium!A:A,0)-12))/24+(INDEX(Written_Premium!O:O,MATCH(Earned_Premium!A37,Written_Premium!A:A,0)-1)+INDEX(Written_Premium!O:O,MATCH(Earned_Premium!A37,Written_Premium!A:A,0)-2)+INDEX(Written_Premium!O:O,MATCH(Earned_Premium!A37,Written_Premium!A:A,0)-3)+INDEX(Written_Premium!O:O,MATCH(Earned_Premium!A37,Written_Premium!A:A,0)-4)+INDEX(Written_Premium!O:O,MATCH(Earned_Premium!A37,Written_Premium!A:A,0)-5)+INDEX(Written_Premium!O:O,MATCH(Earned_Premium!A37,Written_Premium!A:A,0)-6)+INDEX(Written_Premium!O:O,MATCH(Earned_Premium!A37,Written_Premium!A:A,0)-7)+INDEX(Written_Premium!O:O,MATCH(Earned_Premium!A37,Written_Premium!A:A,0)-8)+INDEX(Written_Premium!O:O,MATCH(Earned_Premium!A37,Written_Premium!A:A,0)-9)+INDEX(Written_Premium!O:O,MATCH(Earned_Premium!A37,Written_Premium!A:A,0)-10)+INDEX(Written_Premium!O:O,MATCH(Earned_Premium!A37,Written_Premium!A:A,0)-11))/12</f>
        <v>131951057.71152884</v>
      </c>
    </row>
    <row r="38" spans="1:6" x14ac:dyDescent="0.25">
      <c r="A38" s="106" t="str">
        <f t="shared" si="0"/>
        <v>General_All Other_2027_1</v>
      </c>
      <c r="B38" t="s">
        <v>7</v>
      </c>
      <c r="C38" t="s">
        <v>4</v>
      </c>
      <c r="D38">
        <v>2027</v>
      </c>
      <c r="E38">
        <v>1</v>
      </c>
      <c r="F38" s="3" cm="1">
        <f t="array" aca="1" ref="F38" ca="1">(VLOOKUP(A38,Written_Premium!$A$2:$O$217,15,FALSE)+INDEX(Written_Premium!O:O,MATCH(Earned_Premium!A38,Written_Premium!A:A,0)-12))/24+(INDEX(Written_Premium!O:O,MATCH(Earned_Premium!A38,Written_Premium!A:A,0)-1)+INDEX(Written_Premium!O:O,MATCH(Earned_Premium!A38,Written_Premium!A:A,0)-2)+INDEX(Written_Premium!O:O,MATCH(Earned_Premium!A38,Written_Premium!A:A,0)-3)+INDEX(Written_Premium!O:O,MATCH(Earned_Premium!A38,Written_Premium!A:A,0)-4)+INDEX(Written_Premium!O:O,MATCH(Earned_Premium!A38,Written_Premium!A:A,0)-5)+INDEX(Written_Premium!O:O,MATCH(Earned_Premium!A38,Written_Premium!A:A,0)-6)+INDEX(Written_Premium!O:O,MATCH(Earned_Premium!A38,Written_Premium!A:A,0)-7)+INDEX(Written_Premium!O:O,MATCH(Earned_Premium!A38,Written_Premium!A:A,0)-8)+INDEX(Written_Premium!O:O,MATCH(Earned_Premium!A38,Written_Premium!A:A,0)-9)+INDEX(Written_Premium!O:O,MATCH(Earned_Premium!A38,Written_Premium!A:A,0)-10)+INDEX(Written_Premium!O:O,MATCH(Earned_Premium!A38,Written_Premium!A:A,0)-11))/12</f>
        <v>131649210.19353758</v>
      </c>
    </row>
    <row r="39" spans="1:6" x14ac:dyDescent="0.25">
      <c r="A39" s="106" t="str">
        <f t="shared" si="0"/>
        <v>General_All Other_2027_2</v>
      </c>
      <c r="B39" t="s">
        <v>7</v>
      </c>
      <c r="C39" t="s">
        <v>4</v>
      </c>
      <c r="D39">
        <v>2027</v>
      </c>
      <c r="E39">
        <v>2</v>
      </c>
      <c r="F39" s="3" cm="1">
        <f t="array" aca="1" ref="F39" ca="1">(VLOOKUP(A39,Written_Premium!$A$2:$O$217,15,FALSE)+INDEX(Written_Premium!O:O,MATCH(Earned_Premium!A39,Written_Premium!A:A,0)-12))/24+(INDEX(Written_Premium!O:O,MATCH(Earned_Premium!A39,Written_Premium!A:A,0)-1)+INDEX(Written_Premium!O:O,MATCH(Earned_Premium!A39,Written_Premium!A:A,0)-2)+INDEX(Written_Premium!O:O,MATCH(Earned_Premium!A39,Written_Premium!A:A,0)-3)+INDEX(Written_Premium!O:O,MATCH(Earned_Premium!A39,Written_Premium!A:A,0)-4)+INDEX(Written_Premium!O:O,MATCH(Earned_Premium!A39,Written_Premium!A:A,0)-5)+INDEX(Written_Premium!O:O,MATCH(Earned_Premium!A39,Written_Premium!A:A,0)-6)+INDEX(Written_Premium!O:O,MATCH(Earned_Premium!A39,Written_Premium!A:A,0)-7)+INDEX(Written_Premium!O:O,MATCH(Earned_Premium!A39,Written_Premium!A:A,0)-8)+INDEX(Written_Premium!O:O,MATCH(Earned_Premium!A39,Written_Premium!A:A,0)-9)+INDEX(Written_Premium!O:O,MATCH(Earned_Premium!A39,Written_Premium!A:A,0)-10)+INDEX(Written_Premium!O:O,MATCH(Earned_Premium!A39,Written_Premium!A:A,0)-11))/12</f>
        <v>131346671.1544881</v>
      </c>
    </row>
    <row r="40" spans="1:6" x14ac:dyDescent="0.25">
      <c r="A40" s="106" t="str">
        <f t="shared" si="0"/>
        <v>General_All Other_2027_3</v>
      </c>
      <c r="B40" t="s">
        <v>7</v>
      </c>
      <c r="C40" t="s">
        <v>4</v>
      </c>
      <c r="D40">
        <v>2027</v>
      </c>
      <c r="E40">
        <v>3</v>
      </c>
      <c r="F40" s="3" cm="1">
        <f t="array" aca="1" ref="F40" ca="1">(VLOOKUP(A40,Written_Premium!$A$2:$O$217,15,FALSE)+INDEX(Written_Premium!O:O,MATCH(Earned_Premium!A40,Written_Premium!A:A,0)-12))/24+(INDEX(Written_Premium!O:O,MATCH(Earned_Premium!A40,Written_Premium!A:A,0)-1)+INDEX(Written_Premium!O:O,MATCH(Earned_Premium!A40,Written_Premium!A:A,0)-2)+INDEX(Written_Premium!O:O,MATCH(Earned_Premium!A40,Written_Premium!A:A,0)-3)+INDEX(Written_Premium!O:O,MATCH(Earned_Premium!A40,Written_Premium!A:A,0)-4)+INDEX(Written_Premium!O:O,MATCH(Earned_Premium!A40,Written_Premium!A:A,0)-5)+INDEX(Written_Premium!O:O,MATCH(Earned_Premium!A40,Written_Premium!A:A,0)-6)+INDEX(Written_Premium!O:O,MATCH(Earned_Premium!A40,Written_Premium!A:A,0)-7)+INDEX(Written_Premium!O:O,MATCH(Earned_Premium!A40,Written_Premium!A:A,0)-8)+INDEX(Written_Premium!O:O,MATCH(Earned_Premium!A40,Written_Premium!A:A,0)-9)+INDEX(Written_Premium!O:O,MATCH(Earned_Premium!A40,Written_Premium!A:A,0)-10)+INDEX(Written_Premium!O:O,MATCH(Earned_Premium!A40,Written_Premium!A:A,0)-11))/12</f>
        <v>131037000.14062756</v>
      </c>
    </row>
    <row r="41" spans="1:6" x14ac:dyDescent="0.25">
      <c r="A41" s="106" t="str">
        <f t="shared" si="0"/>
        <v>General_All Other_2027_4</v>
      </c>
      <c r="B41" t="s">
        <v>7</v>
      </c>
      <c r="C41" t="s">
        <v>4</v>
      </c>
      <c r="D41">
        <v>2027</v>
      </c>
      <c r="E41">
        <v>4</v>
      </c>
      <c r="F41" s="3" cm="1">
        <f t="array" aca="1" ref="F41" ca="1">(VLOOKUP(A41,Written_Premium!$A$2:$O$217,15,FALSE)+INDEX(Written_Premium!O:O,MATCH(Earned_Premium!A41,Written_Premium!A:A,0)-12))/24+(INDEX(Written_Premium!O:O,MATCH(Earned_Premium!A41,Written_Premium!A:A,0)-1)+INDEX(Written_Premium!O:O,MATCH(Earned_Premium!A41,Written_Premium!A:A,0)-2)+INDEX(Written_Premium!O:O,MATCH(Earned_Premium!A41,Written_Premium!A:A,0)-3)+INDEX(Written_Premium!O:O,MATCH(Earned_Premium!A41,Written_Premium!A:A,0)-4)+INDEX(Written_Premium!O:O,MATCH(Earned_Premium!A41,Written_Premium!A:A,0)-5)+INDEX(Written_Premium!O:O,MATCH(Earned_Premium!A41,Written_Premium!A:A,0)-6)+INDEX(Written_Premium!O:O,MATCH(Earned_Premium!A41,Written_Premium!A:A,0)-7)+INDEX(Written_Premium!O:O,MATCH(Earned_Premium!A41,Written_Premium!A:A,0)-8)+INDEX(Written_Premium!O:O,MATCH(Earned_Premium!A41,Written_Premium!A:A,0)-9)+INDEX(Written_Premium!O:O,MATCH(Earned_Premium!A41,Written_Premium!A:A,0)-10)+INDEX(Written_Premium!O:O,MATCH(Earned_Premium!A41,Written_Premium!A:A,0)-11))/12</f>
        <v>130723980.25648174</v>
      </c>
    </row>
    <row r="42" spans="1:6" x14ac:dyDescent="0.25">
      <c r="A42" s="106" t="str">
        <f t="shared" si="0"/>
        <v>General_All Other_2027_5</v>
      </c>
      <c r="B42" t="s">
        <v>7</v>
      </c>
      <c r="C42" t="s">
        <v>4</v>
      </c>
      <c r="D42">
        <v>2027</v>
      </c>
      <c r="E42">
        <v>5</v>
      </c>
      <c r="F42" s="3" cm="1">
        <f t="array" aca="1" ref="F42" ca="1">(VLOOKUP(A42,Written_Premium!$A$2:$O$217,15,FALSE)+INDEX(Written_Premium!O:O,MATCH(Earned_Premium!A42,Written_Premium!A:A,0)-12))/24+(INDEX(Written_Premium!O:O,MATCH(Earned_Premium!A42,Written_Premium!A:A,0)-1)+INDEX(Written_Premium!O:O,MATCH(Earned_Premium!A42,Written_Premium!A:A,0)-2)+INDEX(Written_Premium!O:O,MATCH(Earned_Premium!A42,Written_Premium!A:A,0)-3)+INDEX(Written_Premium!O:O,MATCH(Earned_Premium!A42,Written_Premium!A:A,0)-4)+INDEX(Written_Premium!O:O,MATCH(Earned_Premium!A42,Written_Premium!A:A,0)-5)+INDEX(Written_Premium!O:O,MATCH(Earned_Premium!A42,Written_Premium!A:A,0)-6)+INDEX(Written_Premium!O:O,MATCH(Earned_Premium!A42,Written_Premium!A:A,0)-7)+INDEX(Written_Premium!O:O,MATCH(Earned_Premium!A42,Written_Premium!A:A,0)-8)+INDEX(Written_Premium!O:O,MATCH(Earned_Premium!A42,Written_Premium!A:A,0)-9)+INDEX(Written_Premium!O:O,MATCH(Earned_Premium!A42,Written_Premium!A:A,0)-10)+INDEX(Written_Premium!O:O,MATCH(Earned_Premium!A42,Written_Premium!A:A,0)-11))/12</f>
        <v>130415849.42587698</v>
      </c>
    </row>
    <row r="43" spans="1:6" x14ac:dyDescent="0.25">
      <c r="A43" s="106" t="str">
        <f t="shared" si="0"/>
        <v>General_All Other_2027_6</v>
      </c>
      <c r="B43" t="s">
        <v>7</v>
      </c>
      <c r="C43" t="s">
        <v>4</v>
      </c>
      <c r="D43">
        <v>2027</v>
      </c>
      <c r="E43">
        <v>6</v>
      </c>
      <c r="F43" s="3" cm="1">
        <f t="array" aca="1" ref="F43" ca="1">(VLOOKUP(A43,Written_Premium!$A$2:$O$217,15,FALSE)+INDEX(Written_Premium!O:O,MATCH(Earned_Premium!A43,Written_Premium!A:A,0)-12))/24+(INDEX(Written_Premium!O:O,MATCH(Earned_Premium!A43,Written_Premium!A:A,0)-1)+INDEX(Written_Premium!O:O,MATCH(Earned_Premium!A43,Written_Premium!A:A,0)-2)+INDEX(Written_Premium!O:O,MATCH(Earned_Premium!A43,Written_Premium!A:A,0)-3)+INDEX(Written_Premium!O:O,MATCH(Earned_Premium!A43,Written_Premium!A:A,0)-4)+INDEX(Written_Premium!O:O,MATCH(Earned_Premium!A43,Written_Premium!A:A,0)-5)+INDEX(Written_Premium!O:O,MATCH(Earned_Premium!A43,Written_Premium!A:A,0)-6)+INDEX(Written_Premium!O:O,MATCH(Earned_Premium!A43,Written_Premium!A:A,0)-7)+INDEX(Written_Premium!O:O,MATCH(Earned_Premium!A43,Written_Premium!A:A,0)-8)+INDEX(Written_Premium!O:O,MATCH(Earned_Premium!A43,Written_Premium!A:A,0)-9)+INDEX(Written_Premium!O:O,MATCH(Earned_Premium!A43,Written_Premium!A:A,0)-10)+INDEX(Written_Premium!O:O,MATCH(Earned_Premium!A43,Written_Premium!A:A,0)-11))/12</f>
        <v>130096811.92048395</v>
      </c>
    </row>
    <row r="44" spans="1:6" x14ac:dyDescent="0.25">
      <c r="A44" s="106" t="str">
        <f t="shared" si="0"/>
        <v>General_All Other_2027_7</v>
      </c>
      <c r="B44" t="s">
        <v>7</v>
      </c>
      <c r="C44" t="s">
        <v>4</v>
      </c>
      <c r="D44">
        <v>2027</v>
      </c>
      <c r="E44">
        <v>7</v>
      </c>
      <c r="F44" s="3" cm="1">
        <f t="array" aca="1" ref="F44" ca="1">(VLOOKUP(A44,Written_Premium!$A$2:$O$217,15,FALSE)+INDEX(Written_Premium!O:O,MATCH(Earned_Premium!A44,Written_Premium!A:A,0)-12))/24+(INDEX(Written_Premium!O:O,MATCH(Earned_Premium!A44,Written_Premium!A:A,0)-1)+INDEX(Written_Premium!O:O,MATCH(Earned_Premium!A44,Written_Premium!A:A,0)-2)+INDEX(Written_Premium!O:O,MATCH(Earned_Premium!A44,Written_Premium!A:A,0)-3)+INDEX(Written_Premium!O:O,MATCH(Earned_Premium!A44,Written_Premium!A:A,0)-4)+INDEX(Written_Premium!O:O,MATCH(Earned_Premium!A44,Written_Premium!A:A,0)-5)+INDEX(Written_Premium!O:O,MATCH(Earned_Premium!A44,Written_Premium!A:A,0)-6)+INDEX(Written_Premium!O:O,MATCH(Earned_Premium!A44,Written_Premium!A:A,0)-7)+INDEX(Written_Premium!O:O,MATCH(Earned_Premium!A44,Written_Premium!A:A,0)-8)+INDEX(Written_Premium!O:O,MATCH(Earned_Premium!A44,Written_Premium!A:A,0)-9)+INDEX(Written_Premium!O:O,MATCH(Earned_Premium!A44,Written_Premium!A:A,0)-10)+INDEX(Written_Premium!O:O,MATCH(Earned_Premium!A44,Written_Premium!A:A,0)-11))/12</f>
        <v>129783897.71958759</v>
      </c>
    </row>
    <row r="45" spans="1:6" x14ac:dyDescent="0.25">
      <c r="A45" s="106" t="str">
        <f t="shared" si="0"/>
        <v>General_All Other_2027_8</v>
      </c>
      <c r="B45" t="s">
        <v>7</v>
      </c>
      <c r="C45" t="s">
        <v>4</v>
      </c>
      <c r="D45">
        <v>2027</v>
      </c>
      <c r="E45">
        <v>8</v>
      </c>
      <c r="F45" s="3" cm="1">
        <f t="array" aca="1" ref="F45" ca="1">(VLOOKUP(A45,Written_Premium!$A$2:$O$217,15,FALSE)+INDEX(Written_Premium!O:O,MATCH(Earned_Premium!A45,Written_Premium!A:A,0)-12))/24+(INDEX(Written_Premium!O:O,MATCH(Earned_Premium!A45,Written_Premium!A:A,0)-1)+INDEX(Written_Premium!O:O,MATCH(Earned_Premium!A45,Written_Premium!A:A,0)-2)+INDEX(Written_Premium!O:O,MATCH(Earned_Premium!A45,Written_Premium!A:A,0)-3)+INDEX(Written_Premium!O:O,MATCH(Earned_Premium!A45,Written_Premium!A:A,0)-4)+INDEX(Written_Premium!O:O,MATCH(Earned_Premium!A45,Written_Premium!A:A,0)-5)+INDEX(Written_Premium!O:O,MATCH(Earned_Premium!A45,Written_Premium!A:A,0)-6)+INDEX(Written_Premium!O:O,MATCH(Earned_Premium!A45,Written_Premium!A:A,0)-7)+INDEX(Written_Premium!O:O,MATCH(Earned_Premium!A45,Written_Premium!A:A,0)-8)+INDEX(Written_Premium!O:O,MATCH(Earned_Premium!A45,Written_Premium!A:A,0)-9)+INDEX(Written_Premium!O:O,MATCH(Earned_Premium!A45,Written_Premium!A:A,0)-10)+INDEX(Written_Premium!O:O,MATCH(Earned_Premium!A45,Written_Premium!A:A,0)-11))/12</f>
        <v>129482054.47628668</v>
      </c>
    </row>
    <row r="46" spans="1:6" x14ac:dyDescent="0.25">
      <c r="A46" s="106" t="str">
        <f t="shared" si="0"/>
        <v>General_All Other_2027_9</v>
      </c>
      <c r="B46" t="s">
        <v>7</v>
      </c>
      <c r="C46" t="s">
        <v>4</v>
      </c>
      <c r="D46">
        <v>2027</v>
      </c>
      <c r="E46">
        <v>9</v>
      </c>
      <c r="F46" s="3" cm="1">
        <f t="array" aca="1" ref="F46" ca="1">(VLOOKUP(A46,Written_Premium!$A$2:$O$217,15,FALSE)+INDEX(Written_Premium!O:O,MATCH(Earned_Premium!A46,Written_Premium!A:A,0)-12))/24+(INDEX(Written_Premium!O:O,MATCH(Earned_Premium!A46,Written_Premium!A:A,0)-1)+INDEX(Written_Premium!O:O,MATCH(Earned_Premium!A46,Written_Premium!A:A,0)-2)+INDEX(Written_Premium!O:O,MATCH(Earned_Premium!A46,Written_Premium!A:A,0)-3)+INDEX(Written_Premium!O:O,MATCH(Earned_Premium!A46,Written_Premium!A:A,0)-4)+INDEX(Written_Premium!O:O,MATCH(Earned_Premium!A46,Written_Premium!A:A,0)-5)+INDEX(Written_Premium!O:O,MATCH(Earned_Premium!A46,Written_Premium!A:A,0)-6)+INDEX(Written_Premium!O:O,MATCH(Earned_Premium!A46,Written_Premium!A:A,0)-7)+INDEX(Written_Premium!O:O,MATCH(Earned_Premium!A46,Written_Premium!A:A,0)-8)+INDEX(Written_Premium!O:O,MATCH(Earned_Premium!A46,Written_Premium!A:A,0)-9)+INDEX(Written_Premium!O:O,MATCH(Earned_Premium!A46,Written_Premium!A:A,0)-10)+INDEX(Written_Premium!O:O,MATCH(Earned_Premium!A46,Written_Premium!A:A,0)-11))/12</f>
        <v>129182124.58985978</v>
      </c>
    </row>
    <row r="47" spans="1:6" x14ac:dyDescent="0.25">
      <c r="A47" s="106" t="str">
        <f t="shared" si="0"/>
        <v>General_All Other_2027_10</v>
      </c>
      <c r="B47" t="s">
        <v>7</v>
      </c>
      <c r="C47" t="s">
        <v>4</v>
      </c>
      <c r="D47">
        <v>2027</v>
      </c>
      <c r="E47">
        <v>10</v>
      </c>
      <c r="F47" s="3" cm="1">
        <f t="array" aca="1" ref="F47" ca="1">(VLOOKUP(A47,Written_Premium!$A$2:$O$217,15,FALSE)+INDEX(Written_Premium!O:O,MATCH(Earned_Premium!A47,Written_Premium!A:A,0)-12))/24+(INDEX(Written_Premium!O:O,MATCH(Earned_Premium!A47,Written_Premium!A:A,0)-1)+INDEX(Written_Premium!O:O,MATCH(Earned_Premium!A47,Written_Premium!A:A,0)-2)+INDEX(Written_Premium!O:O,MATCH(Earned_Premium!A47,Written_Premium!A:A,0)-3)+INDEX(Written_Premium!O:O,MATCH(Earned_Premium!A47,Written_Premium!A:A,0)-4)+INDEX(Written_Premium!O:O,MATCH(Earned_Premium!A47,Written_Premium!A:A,0)-5)+INDEX(Written_Premium!O:O,MATCH(Earned_Premium!A47,Written_Premium!A:A,0)-6)+INDEX(Written_Premium!O:O,MATCH(Earned_Premium!A47,Written_Premium!A:A,0)-7)+INDEX(Written_Premium!O:O,MATCH(Earned_Premium!A47,Written_Premium!A:A,0)-8)+INDEX(Written_Premium!O:O,MATCH(Earned_Premium!A47,Written_Premium!A:A,0)-9)+INDEX(Written_Premium!O:O,MATCH(Earned_Premium!A47,Written_Premium!A:A,0)-10)+INDEX(Written_Premium!O:O,MATCH(Earned_Premium!A47,Written_Premium!A:A,0)-11))/12</f>
        <v>128886570.79695763</v>
      </c>
    </row>
    <row r="48" spans="1:6" x14ac:dyDescent="0.25">
      <c r="A48" s="106" t="str">
        <f t="shared" si="0"/>
        <v>General_All Other_2027_11</v>
      </c>
      <c r="B48" t="s">
        <v>7</v>
      </c>
      <c r="C48" t="s">
        <v>4</v>
      </c>
      <c r="D48">
        <v>2027</v>
      </c>
      <c r="E48">
        <v>11</v>
      </c>
      <c r="F48" s="3" cm="1">
        <f t="array" aca="1" ref="F48" ca="1">(VLOOKUP(A48,Written_Premium!$A$2:$O$217,15,FALSE)+INDEX(Written_Premium!O:O,MATCH(Earned_Premium!A48,Written_Premium!A:A,0)-12))/24+(INDEX(Written_Premium!O:O,MATCH(Earned_Premium!A48,Written_Premium!A:A,0)-1)+INDEX(Written_Premium!O:O,MATCH(Earned_Premium!A48,Written_Premium!A:A,0)-2)+INDEX(Written_Premium!O:O,MATCH(Earned_Premium!A48,Written_Premium!A:A,0)-3)+INDEX(Written_Premium!O:O,MATCH(Earned_Premium!A48,Written_Premium!A:A,0)-4)+INDEX(Written_Premium!O:O,MATCH(Earned_Premium!A48,Written_Premium!A:A,0)-5)+INDEX(Written_Premium!O:O,MATCH(Earned_Premium!A48,Written_Premium!A:A,0)-6)+INDEX(Written_Premium!O:O,MATCH(Earned_Premium!A48,Written_Premium!A:A,0)-7)+INDEX(Written_Premium!O:O,MATCH(Earned_Premium!A48,Written_Premium!A:A,0)-8)+INDEX(Written_Premium!O:O,MATCH(Earned_Premium!A48,Written_Premium!A:A,0)-9)+INDEX(Written_Premium!O:O,MATCH(Earned_Premium!A48,Written_Premium!A:A,0)-10)+INDEX(Written_Premium!O:O,MATCH(Earned_Premium!A48,Written_Premium!A:A,0)-11))/12</f>
        <v>128598947.73749797</v>
      </c>
    </row>
    <row r="49" spans="1:6" x14ac:dyDescent="0.25">
      <c r="A49" s="106" t="str">
        <f t="shared" si="0"/>
        <v>General_All Other_2027_12</v>
      </c>
      <c r="B49" t="s">
        <v>7</v>
      </c>
      <c r="C49" t="s">
        <v>4</v>
      </c>
      <c r="D49">
        <v>2027</v>
      </c>
      <c r="E49">
        <v>12</v>
      </c>
      <c r="F49" s="3" cm="1">
        <f t="array" aca="1" ref="F49" ca="1">(VLOOKUP(A49,Written_Premium!$A$2:$O$217,15,FALSE)+INDEX(Written_Premium!O:O,MATCH(Earned_Premium!A49,Written_Premium!A:A,0)-12))/24+(INDEX(Written_Premium!O:O,MATCH(Earned_Premium!A49,Written_Premium!A:A,0)-1)+INDEX(Written_Premium!O:O,MATCH(Earned_Premium!A49,Written_Premium!A:A,0)-2)+INDEX(Written_Premium!O:O,MATCH(Earned_Premium!A49,Written_Premium!A:A,0)-3)+INDEX(Written_Premium!O:O,MATCH(Earned_Premium!A49,Written_Premium!A:A,0)-4)+INDEX(Written_Premium!O:O,MATCH(Earned_Premium!A49,Written_Premium!A:A,0)-5)+INDEX(Written_Premium!O:O,MATCH(Earned_Premium!A49,Written_Premium!A:A,0)-6)+INDEX(Written_Premium!O:O,MATCH(Earned_Premium!A49,Written_Premium!A:A,0)-7)+INDEX(Written_Premium!O:O,MATCH(Earned_Premium!A49,Written_Premium!A:A,0)-8)+INDEX(Written_Premium!O:O,MATCH(Earned_Premium!A49,Written_Premium!A:A,0)-9)+INDEX(Written_Premium!O:O,MATCH(Earned_Premium!A49,Written_Premium!A:A,0)-10)+INDEX(Written_Premium!O:O,MATCH(Earned_Premium!A49,Written_Premium!A:A,0)-11))/12</f>
        <v>128314905.98322797</v>
      </c>
    </row>
    <row r="50" spans="1:6" x14ac:dyDescent="0.25">
      <c r="A50" s="106" t="str">
        <f t="shared" si="0"/>
        <v>General_All Other_2028_1</v>
      </c>
      <c r="B50" t="s">
        <v>7</v>
      </c>
      <c r="C50" t="s">
        <v>4</v>
      </c>
      <c r="D50">
        <v>2028</v>
      </c>
      <c r="E50">
        <v>1</v>
      </c>
      <c r="F50" s="3" cm="1">
        <f t="array" aca="1" ref="F50" ca="1">(VLOOKUP(A50,Written_Premium!$A$2:$O$217,15,FALSE)+INDEX(Written_Premium!O:O,MATCH(Earned_Premium!A50,Written_Premium!A:A,0)-12))/24+(INDEX(Written_Premium!O:O,MATCH(Earned_Premium!A50,Written_Premium!A:A,0)-1)+INDEX(Written_Premium!O:O,MATCH(Earned_Premium!A50,Written_Premium!A:A,0)-2)+INDEX(Written_Premium!O:O,MATCH(Earned_Premium!A50,Written_Premium!A:A,0)-3)+INDEX(Written_Premium!O:O,MATCH(Earned_Premium!A50,Written_Premium!A:A,0)-4)+INDEX(Written_Premium!O:O,MATCH(Earned_Premium!A50,Written_Premium!A:A,0)-5)+INDEX(Written_Premium!O:O,MATCH(Earned_Premium!A50,Written_Premium!A:A,0)-6)+INDEX(Written_Premium!O:O,MATCH(Earned_Premium!A50,Written_Premium!A:A,0)-7)+INDEX(Written_Premium!O:O,MATCH(Earned_Premium!A50,Written_Premium!A:A,0)-8)+INDEX(Written_Premium!O:O,MATCH(Earned_Premium!A50,Written_Premium!A:A,0)-9)+INDEX(Written_Premium!O:O,MATCH(Earned_Premium!A50,Written_Premium!A:A,0)-10)+INDEX(Written_Premium!O:O,MATCH(Earned_Premium!A50,Written_Premium!A:A,0)-11))/12</f>
        <v>128021376.42337409</v>
      </c>
    </row>
    <row r="51" spans="1:6" x14ac:dyDescent="0.25">
      <c r="A51" s="106" t="str">
        <f t="shared" si="0"/>
        <v>General_All Other_2028_2</v>
      </c>
      <c r="B51" t="s">
        <v>7</v>
      </c>
      <c r="C51" t="s">
        <v>4</v>
      </c>
      <c r="D51">
        <v>2028</v>
      </c>
      <c r="E51">
        <v>2</v>
      </c>
      <c r="F51" s="3" cm="1">
        <f t="array" aca="1" ref="F51" ca="1">(VLOOKUP(A51,Written_Premium!$A$2:$O$217,15,FALSE)+INDEX(Written_Premium!O:O,MATCH(Earned_Premium!A51,Written_Premium!A:A,0)-12))/24+(INDEX(Written_Premium!O:O,MATCH(Earned_Premium!A51,Written_Premium!A:A,0)-1)+INDEX(Written_Premium!O:O,MATCH(Earned_Premium!A51,Written_Premium!A:A,0)-2)+INDEX(Written_Premium!O:O,MATCH(Earned_Premium!A51,Written_Premium!A:A,0)-3)+INDEX(Written_Premium!O:O,MATCH(Earned_Premium!A51,Written_Premium!A:A,0)-4)+INDEX(Written_Premium!O:O,MATCH(Earned_Premium!A51,Written_Premium!A:A,0)-5)+INDEX(Written_Premium!O:O,MATCH(Earned_Premium!A51,Written_Premium!A:A,0)-6)+INDEX(Written_Premium!O:O,MATCH(Earned_Premium!A51,Written_Premium!A:A,0)-7)+INDEX(Written_Premium!O:O,MATCH(Earned_Premium!A51,Written_Premium!A:A,0)-8)+INDEX(Written_Premium!O:O,MATCH(Earned_Premium!A51,Written_Premium!A:A,0)-9)+INDEX(Written_Premium!O:O,MATCH(Earned_Premium!A51,Written_Premium!A:A,0)-10)+INDEX(Written_Premium!O:O,MATCH(Earned_Premium!A51,Written_Premium!A:A,0)-11))/12</f>
        <v>127727174.39858428</v>
      </c>
    </row>
    <row r="52" spans="1:6" x14ac:dyDescent="0.25">
      <c r="A52" s="106" t="str">
        <f t="shared" si="0"/>
        <v>General_All Other_2028_3</v>
      </c>
      <c r="B52" t="s">
        <v>7</v>
      </c>
      <c r="C52" t="s">
        <v>4</v>
      </c>
      <c r="D52">
        <v>2028</v>
      </c>
      <c r="E52">
        <v>3</v>
      </c>
      <c r="F52" s="3" cm="1">
        <f t="array" aca="1" ref="F52" ca="1">(VLOOKUP(A52,Written_Premium!$A$2:$O$217,15,FALSE)+INDEX(Written_Premium!O:O,MATCH(Earned_Premium!A52,Written_Premium!A:A,0)-12))/24+(INDEX(Written_Premium!O:O,MATCH(Earned_Premium!A52,Written_Premium!A:A,0)-1)+INDEX(Written_Premium!O:O,MATCH(Earned_Premium!A52,Written_Premium!A:A,0)-2)+INDEX(Written_Premium!O:O,MATCH(Earned_Premium!A52,Written_Premium!A:A,0)-3)+INDEX(Written_Premium!O:O,MATCH(Earned_Premium!A52,Written_Premium!A:A,0)-4)+INDEX(Written_Premium!O:O,MATCH(Earned_Premium!A52,Written_Premium!A:A,0)-5)+INDEX(Written_Premium!O:O,MATCH(Earned_Premium!A52,Written_Premium!A:A,0)-6)+INDEX(Written_Premium!O:O,MATCH(Earned_Premium!A52,Written_Premium!A:A,0)-7)+INDEX(Written_Premium!O:O,MATCH(Earned_Premium!A52,Written_Premium!A:A,0)-8)+INDEX(Written_Premium!O:O,MATCH(Earned_Premium!A52,Written_Premium!A:A,0)-9)+INDEX(Written_Premium!O:O,MATCH(Earned_Premium!A52,Written_Premium!A:A,0)-10)+INDEX(Written_Premium!O:O,MATCH(Earned_Premium!A52,Written_Premium!A:A,0)-11))/12</f>
        <v>127426036.93353938</v>
      </c>
    </row>
    <row r="53" spans="1:6" x14ac:dyDescent="0.25">
      <c r="A53" s="106" t="str">
        <f t="shared" si="0"/>
        <v>General_All Other_2028_4</v>
      </c>
      <c r="B53" t="s">
        <v>7</v>
      </c>
      <c r="C53" t="s">
        <v>4</v>
      </c>
      <c r="D53">
        <v>2028</v>
      </c>
      <c r="E53">
        <v>4</v>
      </c>
      <c r="F53" s="3" cm="1">
        <f t="array" aca="1" ref="F53" ca="1">(VLOOKUP(A53,Written_Premium!$A$2:$O$217,15,FALSE)+INDEX(Written_Premium!O:O,MATCH(Earned_Premium!A53,Written_Premium!A:A,0)-12))/24+(INDEX(Written_Premium!O:O,MATCH(Earned_Premium!A53,Written_Premium!A:A,0)-1)+INDEX(Written_Premium!O:O,MATCH(Earned_Premium!A53,Written_Premium!A:A,0)-2)+INDEX(Written_Premium!O:O,MATCH(Earned_Premium!A53,Written_Premium!A:A,0)-3)+INDEX(Written_Premium!O:O,MATCH(Earned_Premium!A53,Written_Premium!A:A,0)-4)+INDEX(Written_Premium!O:O,MATCH(Earned_Premium!A53,Written_Premium!A:A,0)-5)+INDEX(Written_Premium!O:O,MATCH(Earned_Premium!A53,Written_Premium!A:A,0)-6)+INDEX(Written_Premium!O:O,MATCH(Earned_Premium!A53,Written_Premium!A:A,0)-7)+INDEX(Written_Premium!O:O,MATCH(Earned_Premium!A53,Written_Premium!A:A,0)-8)+INDEX(Written_Premium!O:O,MATCH(Earned_Premium!A53,Written_Premium!A:A,0)-9)+INDEX(Written_Premium!O:O,MATCH(Earned_Premium!A53,Written_Premium!A:A,0)-10)+INDEX(Written_Premium!O:O,MATCH(Earned_Premium!A53,Written_Premium!A:A,0)-11))/12</f>
        <v>127121642.88242941</v>
      </c>
    </row>
    <row r="54" spans="1:6" x14ac:dyDescent="0.25">
      <c r="A54" s="106" t="str">
        <f t="shared" si="0"/>
        <v>General_All Other_2028_5</v>
      </c>
      <c r="B54" t="s">
        <v>7</v>
      </c>
      <c r="C54" t="s">
        <v>4</v>
      </c>
      <c r="D54">
        <v>2028</v>
      </c>
      <c r="E54">
        <v>5</v>
      </c>
      <c r="F54" s="3" cm="1">
        <f t="array" aca="1" ref="F54" ca="1">(VLOOKUP(A54,Written_Premium!$A$2:$O$217,15,FALSE)+INDEX(Written_Premium!O:O,MATCH(Earned_Premium!A54,Written_Premium!A:A,0)-12))/24+(INDEX(Written_Premium!O:O,MATCH(Earned_Premium!A54,Written_Premium!A:A,0)-1)+INDEX(Written_Premium!O:O,MATCH(Earned_Premium!A54,Written_Premium!A:A,0)-2)+INDEX(Written_Premium!O:O,MATCH(Earned_Premium!A54,Written_Premium!A:A,0)-3)+INDEX(Written_Premium!O:O,MATCH(Earned_Premium!A54,Written_Premium!A:A,0)-4)+INDEX(Written_Premium!O:O,MATCH(Earned_Premium!A54,Written_Premium!A:A,0)-5)+INDEX(Written_Premium!O:O,MATCH(Earned_Premium!A54,Written_Premium!A:A,0)-6)+INDEX(Written_Premium!O:O,MATCH(Earned_Premium!A54,Written_Premium!A:A,0)-7)+INDEX(Written_Premium!O:O,MATCH(Earned_Premium!A54,Written_Premium!A:A,0)-8)+INDEX(Written_Premium!O:O,MATCH(Earned_Premium!A54,Written_Premium!A:A,0)-9)+INDEX(Written_Premium!O:O,MATCH(Earned_Premium!A54,Written_Premium!A:A,0)-10)+INDEX(Written_Premium!O:O,MATCH(Earned_Premium!A54,Written_Premium!A:A,0)-11))/12</f>
        <v>126822003.15808542</v>
      </c>
    </row>
    <row r="55" spans="1:6" x14ac:dyDescent="0.25">
      <c r="A55" s="106" t="str">
        <f t="shared" ref="A55:A106" si="1">B55&amp;"_"&amp;C55&amp;"_"&amp;D55&amp;"_"&amp;E55</f>
        <v>General_All Other_2028_6</v>
      </c>
      <c r="B55" t="s">
        <v>7</v>
      </c>
      <c r="C55" t="s">
        <v>4</v>
      </c>
      <c r="D55">
        <v>2028</v>
      </c>
      <c r="E55">
        <v>6</v>
      </c>
      <c r="F55" s="3" cm="1">
        <f t="array" aca="1" ref="F55" ca="1">(VLOOKUP(A55,Written_Premium!$A$2:$O$217,15,FALSE)+INDEX(Written_Premium!O:O,MATCH(Earned_Premium!A55,Written_Premium!A:A,0)-12))/24+(INDEX(Written_Premium!O:O,MATCH(Earned_Premium!A55,Written_Premium!A:A,0)-1)+INDEX(Written_Premium!O:O,MATCH(Earned_Premium!A55,Written_Premium!A:A,0)-2)+INDEX(Written_Premium!O:O,MATCH(Earned_Premium!A55,Written_Premium!A:A,0)-3)+INDEX(Written_Premium!O:O,MATCH(Earned_Premium!A55,Written_Premium!A:A,0)-4)+INDEX(Written_Premium!O:O,MATCH(Earned_Premium!A55,Written_Premium!A:A,0)-5)+INDEX(Written_Premium!O:O,MATCH(Earned_Premium!A55,Written_Premium!A:A,0)-6)+INDEX(Written_Premium!O:O,MATCH(Earned_Premium!A55,Written_Premium!A:A,0)-7)+INDEX(Written_Premium!O:O,MATCH(Earned_Premium!A55,Written_Premium!A:A,0)-8)+INDEX(Written_Premium!O:O,MATCH(Earned_Premium!A55,Written_Premium!A:A,0)-9)+INDEX(Written_Premium!O:O,MATCH(Earned_Premium!A55,Written_Premium!A:A,0)-10)+INDEX(Written_Premium!O:O,MATCH(Earned_Premium!A55,Written_Premium!A:A,0)-11))/12</f>
        <v>126511757.31224211</v>
      </c>
    </row>
    <row r="56" spans="1:6" x14ac:dyDescent="0.25">
      <c r="A56" s="106" t="str">
        <f t="shared" si="1"/>
        <v>General_All Other_2028_7</v>
      </c>
      <c r="B56" t="s">
        <v>7</v>
      </c>
      <c r="C56" t="s">
        <v>4</v>
      </c>
      <c r="D56">
        <v>2028</v>
      </c>
      <c r="E56">
        <v>7</v>
      </c>
      <c r="F56" s="3" cm="1">
        <f t="array" aca="1" ref="F56" ca="1">(VLOOKUP(A56,Written_Premium!$A$2:$O$217,15,FALSE)+INDEX(Written_Premium!O:O,MATCH(Earned_Premium!A56,Written_Premium!A:A,0)-12))/24+(INDEX(Written_Premium!O:O,MATCH(Earned_Premium!A56,Written_Premium!A:A,0)-1)+INDEX(Written_Premium!O:O,MATCH(Earned_Premium!A56,Written_Premium!A:A,0)-2)+INDEX(Written_Premium!O:O,MATCH(Earned_Premium!A56,Written_Premium!A:A,0)-3)+INDEX(Written_Premium!O:O,MATCH(Earned_Premium!A56,Written_Premium!A:A,0)-4)+INDEX(Written_Premium!O:O,MATCH(Earned_Premium!A56,Written_Premium!A:A,0)-5)+INDEX(Written_Premium!O:O,MATCH(Earned_Premium!A56,Written_Premium!A:A,0)-6)+INDEX(Written_Premium!O:O,MATCH(Earned_Premium!A56,Written_Premium!A:A,0)-7)+INDEX(Written_Premium!O:O,MATCH(Earned_Premium!A56,Written_Premium!A:A,0)-8)+INDEX(Written_Premium!O:O,MATCH(Earned_Premium!A56,Written_Premium!A:A,0)-9)+INDEX(Written_Premium!O:O,MATCH(Earned_Premium!A56,Written_Premium!A:A,0)-10)+INDEX(Written_Premium!O:O,MATCH(Earned_Premium!A56,Written_Premium!A:A,0)-11))/12</f>
        <v>126207466.03208719</v>
      </c>
    </row>
    <row r="57" spans="1:6" x14ac:dyDescent="0.25">
      <c r="A57" s="106" t="str">
        <f t="shared" si="1"/>
        <v>General_All Other_2028_8</v>
      </c>
      <c r="B57" t="s">
        <v>7</v>
      </c>
      <c r="C57" t="s">
        <v>4</v>
      </c>
      <c r="D57">
        <v>2028</v>
      </c>
      <c r="E57">
        <v>8</v>
      </c>
      <c r="F57" s="3" cm="1">
        <f t="array" aca="1" ref="F57" ca="1">(VLOOKUP(A57,Written_Premium!$A$2:$O$217,15,FALSE)+INDEX(Written_Premium!O:O,MATCH(Earned_Premium!A57,Written_Premium!A:A,0)-12))/24+(INDEX(Written_Premium!O:O,MATCH(Earned_Premium!A57,Written_Premium!A:A,0)-1)+INDEX(Written_Premium!O:O,MATCH(Earned_Premium!A57,Written_Premium!A:A,0)-2)+INDEX(Written_Premium!O:O,MATCH(Earned_Premium!A57,Written_Premium!A:A,0)-3)+INDEX(Written_Premium!O:O,MATCH(Earned_Premium!A57,Written_Premium!A:A,0)-4)+INDEX(Written_Premium!O:O,MATCH(Earned_Premium!A57,Written_Premium!A:A,0)-5)+INDEX(Written_Premium!O:O,MATCH(Earned_Premium!A57,Written_Premium!A:A,0)-6)+INDEX(Written_Premium!O:O,MATCH(Earned_Premium!A57,Written_Premium!A:A,0)-7)+INDEX(Written_Premium!O:O,MATCH(Earned_Premium!A57,Written_Premium!A:A,0)-8)+INDEX(Written_Premium!O:O,MATCH(Earned_Premium!A57,Written_Premium!A:A,0)-9)+INDEX(Written_Premium!O:O,MATCH(Earned_Premium!A57,Written_Premium!A:A,0)-10)+INDEX(Written_Premium!O:O,MATCH(Earned_Premium!A57,Written_Premium!A:A,0)-11))/12</f>
        <v>125913940.62912679</v>
      </c>
    </row>
    <row r="58" spans="1:6" x14ac:dyDescent="0.25">
      <c r="A58" s="106" t="str">
        <f t="shared" si="1"/>
        <v>General_All Other_2028_9</v>
      </c>
      <c r="B58" t="s">
        <v>7</v>
      </c>
      <c r="C58" t="s">
        <v>4</v>
      </c>
      <c r="D58">
        <v>2028</v>
      </c>
      <c r="E58">
        <v>9</v>
      </c>
      <c r="F58" s="3" cm="1">
        <f t="array" aca="1" ref="F58" ca="1">(VLOOKUP(A58,Written_Premium!$A$2:$O$217,15,FALSE)+INDEX(Written_Premium!O:O,MATCH(Earned_Premium!A58,Written_Premium!A:A,0)-12))/24+(INDEX(Written_Premium!O:O,MATCH(Earned_Premium!A58,Written_Premium!A:A,0)-1)+INDEX(Written_Premium!O:O,MATCH(Earned_Premium!A58,Written_Premium!A:A,0)-2)+INDEX(Written_Premium!O:O,MATCH(Earned_Premium!A58,Written_Premium!A:A,0)-3)+INDEX(Written_Premium!O:O,MATCH(Earned_Premium!A58,Written_Premium!A:A,0)-4)+INDEX(Written_Premium!O:O,MATCH(Earned_Premium!A58,Written_Premium!A:A,0)-5)+INDEX(Written_Premium!O:O,MATCH(Earned_Premium!A58,Written_Premium!A:A,0)-6)+INDEX(Written_Premium!O:O,MATCH(Earned_Premium!A58,Written_Premium!A:A,0)-7)+INDEX(Written_Premium!O:O,MATCH(Earned_Premium!A58,Written_Premium!A:A,0)-8)+INDEX(Written_Premium!O:O,MATCH(Earned_Premium!A58,Written_Premium!A:A,0)-9)+INDEX(Written_Premium!O:O,MATCH(Earned_Premium!A58,Written_Premium!A:A,0)-10)+INDEX(Written_Premium!O:O,MATCH(Earned_Premium!A58,Written_Premium!A:A,0)-11))/12</f>
        <v>125622275.85700677</v>
      </c>
    </row>
    <row r="59" spans="1:6" x14ac:dyDescent="0.25">
      <c r="A59" s="106" t="str">
        <f t="shared" si="1"/>
        <v>General_All Other_2028_10</v>
      </c>
      <c r="B59" t="s">
        <v>7</v>
      </c>
      <c r="C59" t="s">
        <v>4</v>
      </c>
      <c r="D59">
        <v>2028</v>
      </c>
      <c r="E59">
        <v>10</v>
      </c>
      <c r="F59" s="3" cm="1">
        <f t="array" aca="1" ref="F59" ca="1">(VLOOKUP(A59,Written_Premium!$A$2:$O$217,15,FALSE)+INDEX(Written_Premium!O:O,MATCH(Earned_Premium!A59,Written_Premium!A:A,0)-12))/24+(INDEX(Written_Premium!O:O,MATCH(Earned_Premium!A59,Written_Premium!A:A,0)-1)+INDEX(Written_Premium!O:O,MATCH(Earned_Premium!A59,Written_Premium!A:A,0)-2)+INDEX(Written_Premium!O:O,MATCH(Earned_Premium!A59,Written_Premium!A:A,0)-3)+INDEX(Written_Premium!O:O,MATCH(Earned_Premium!A59,Written_Premium!A:A,0)-4)+INDEX(Written_Premium!O:O,MATCH(Earned_Premium!A59,Written_Premium!A:A,0)-5)+INDEX(Written_Premium!O:O,MATCH(Earned_Premium!A59,Written_Premium!A:A,0)-6)+INDEX(Written_Premium!O:O,MATCH(Earned_Premium!A59,Written_Premium!A:A,0)-7)+INDEX(Written_Premium!O:O,MATCH(Earned_Premium!A59,Written_Premium!A:A,0)-8)+INDEX(Written_Premium!O:O,MATCH(Earned_Premium!A59,Written_Premium!A:A,0)-9)+INDEX(Written_Premium!O:O,MATCH(Earned_Premium!A59,Written_Premium!A:A,0)-10)+INDEX(Written_Premium!O:O,MATCH(Earned_Premium!A59,Written_Premium!A:A,0)-11))/12</f>
        <v>125334866.58718392</v>
      </c>
    </row>
    <row r="60" spans="1:6" x14ac:dyDescent="0.25">
      <c r="A60" s="106" t="str">
        <f t="shared" si="1"/>
        <v>General_All Other_2028_11</v>
      </c>
      <c r="B60" t="s">
        <v>7</v>
      </c>
      <c r="C60" t="s">
        <v>4</v>
      </c>
      <c r="D60">
        <v>2028</v>
      </c>
      <c r="E60">
        <v>11</v>
      </c>
      <c r="F60" s="3" cm="1">
        <f t="array" aca="1" ref="F60" ca="1">(VLOOKUP(A60,Written_Premium!$A$2:$O$217,15,FALSE)+INDEX(Written_Premium!O:O,MATCH(Earned_Premium!A60,Written_Premium!A:A,0)-12))/24+(INDEX(Written_Premium!O:O,MATCH(Earned_Premium!A60,Written_Premium!A:A,0)-1)+INDEX(Written_Premium!O:O,MATCH(Earned_Premium!A60,Written_Premium!A:A,0)-2)+INDEX(Written_Premium!O:O,MATCH(Earned_Premium!A60,Written_Premium!A:A,0)-3)+INDEX(Written_Premium!O:O,MATCH(Earned_Premium!A60,Written_Premium!A:A,0)-4)+INDEX(Written_Premium!O:O,MATCH(Earned_Premium!A60,Written_Premium!A:A,0)-5)+INDEX(Written_Premium!O:O,MATCH(Earned_Premium!A60,Written_Premium!A:A,0)-6)+INDEX(Written_Premium!O:O,MATCH(Earned_Premium!A60,Written_Premium!A:A,0)-7)+INDEX(Written_Premium!O:O,MATCH(Earned_Premium!A60,Written_Premium!A:A,0)-8)+INDEX(Written_Premium!O:O,MATCH(Earned_Premium!A60,Written_Premium!A:A,0)-9)+INDEX(Written_Premium!O:O,MATCH(Earned_Premium!A60,Written_Premium!A:A,0)-10)+INDEX(Written_Premium!O:O,MATCH(Earned_Premium!A60,Written_Premium!A:A,0)-11))/12</f>
        <v>125055169.50499862</v>
      </c>
    </row>
    <row r="61" spans="1:6" x14ac:dyDescent="0.25">
      <c r="A61" s="106" t="str">
        <f t="shared" si="1"/>
        <v>General_All Other_2028_12</v>
      </c>
      <c r="B61" t="s">
        <v>7</v>
      </c>
      <c r="C61" t="s">
        <v>4</v>
      </c>
      <c r="D61">
        <v>2028</v>
      </c>
      <c r="E61">
        <v>12</v>
      </c>
      <c r="F61" s="3" cm="1">
        <f t="array" aca="1" ref="F61" ca="1">(VLOOKUP(A61,Written_Premium!$A$2:$O$217,15,FALSE)+INDEX(Written_Premium!O:O,MATCH(Earned_Premium!A61,Written_Premium!A:A,0)-12))/24+(INDEX(Written_Premium!O:O,MATCH(Earned_Premium!A61,Written_Premium!A:A,0)-1)+INDEX(Written_Premium!O:O,MATCH(Earned_Premium!A61,Written_Premium!A:A,0)-2)+INDEX(Written_Premium!O:O,MATCH(Earned_Premium!A61,Written_Premium!A:A,0)-3)+INDEX(Written_Premium!O:O,MATCH(Earned_Premium!A61,Written_Premium!A:A,0)-4)+INDEX(Written_Premium!O:O,MATCH(Earned_Premium!A61,Written_Premium!A:A,0)-5)+INDEX(Written_Premium!O:O,MATCH(Earned_Premium!A61,Written_Premium!A:A,0)-6)+INDEX(Written_Premium!O:O,MATCH(Earned_Premium!A61,Written_Premium!A:A,0)-7)+INDEX(Written_Premium!O:O,MATCH(Earned_Premium!A61,Written_Premium!A:A,0)-8)+INDEX(Written_Premium!O:O,MATCH(Earned_Premium!A61,Written_Premium!A:A,0)-9)+INDEX(Written_Premium!O:O,MATCH(Earned_Premium!A61,Written_Premium!A:A,0)-10)+INDEX(Written_Premium!O:O,MATCH(Earned_Premium!A61,Written_Premium!A:A,0)-11))/12</f>
        <v>124778955.0386156</v>
      </c>
    </row>
    <row r="62" spans="1:6" x14ac:dyDescent="0.25">
      <c r="A62" s="106" t="str">
        <f t="shared" si="1"/>
        <v>General_Non-Tenant_2024_1</v>
      </c>
      <c r="B62" t="s">
        <v>7</v>
      </c>
      <c r="C62" t="s">
        <v>5</v>
      </c>
      <c r="D62">
        <v>2024</v>
      </c>
      <c r="E62">
        <v>1</v>
      </c>
      <c r="F62" s="3" cm="1">
        <f t="array" aca="1" ref="F62" ca="1">(VLOOKUP(A62,Written_Premium!$A$2:$O$217,15,FALSE)+INDEX(Written_Premium!O:O,MATCH(Earned_Premium!A62,Written_Premium!A:A,0)-12))/24+(INDEX(Written_Premium!O:O,MATCH(Earned_Premium!A62,Written_Premium!A:A,0)-1)+INDEX(Written_Premium!O:O,MATCH(Earned_Premium!A62,Written_Premium!A:A,0)-2)+INDEX(Written_Premium!O:O,MATCH(Earned_Premium!A62,Written_Premium!A:A,0)-3)+INDEX(Written_Premium!O:O,MATCH(Earned_Premium!A62,Written_Premium!A:A,0)-4)+INDEX(Written_Premium!O:O,MATCH(Earned_Premium!A62,Written_Premium!A:A,0)-5)+INDEX(Written_Premium!O:O,MATCH(Earned_Premium!A62,Written_Premium!A:A,0)-6)+INDEX(Written_Premium!O:O,MATCH(Earned_Premium!A62,Written_Premium!A:A,0)-7)+INDEX(Written_Premium!O:O,MATCH(Earned_Premium!A62,Written_Premium!A:A,0)-8)+INDEX(Written_Premium!O:O,MATCH(Earned_Premium!A62,Written_Premium!A:A,0)-9)+INDEX(Written_Premium!O:O,MATCH(Earned_Premium!A62,Written_Premium!A:A,0)-10)+INDEX(Written_Premium!O:O,MATCH(Earned_Premium!A62,Written_Premium!A:A,0)-11))/12</f>
        <v>186490455.36743373</v>
      </c>
    </row>
    <row r="63" spans="1:6" x14ac:dyDescent="0.25">
      <c r="A63" s="106" t="str">
        <f t="shared" si="1"/>
        <v>General_Non-Tenant_2024_2</v>
      </c>
      <c r="B63" t="s">
        <v>7</v>
      </c>
      <c r="C63" t="s">
        <v>5</v>
      </c>
      <c r="D63">
        <v>2024</v>
      </c>
      <c r="E63">
        <v>2</v>
      </c>
      <c r="F63" s="3" cm="1">
        <f t="array" aca="1" ref="F63" ca="1">(VLOOKUP(A63,Written_Premium!$A$2:$O$217,15,FALSE)+INDEX(Written_Premium!O:O,MATCH(Earned_Premium!A63,Written_Premium!A:A,0)-12))/24+(INDEX(Written_Premium!O:O,MATCH(Earned_Premium!A63,Written_Premium!A:A,0)-1)+INDEX(Written_Premium!O:O,MATCH(Earned_Premium!A63,Written_Premium!A:A,0)-2)+INDEX(Written_Premium!O:O,MATCH(Earned_Premium!A63,Written_Premium!A:A,0)-3)+INDEX(Written_Premium!O:O,MATCH(Earned_Premium!A63,Written_Premium!A:A,0)-4)+INDEX(Written_Premium!O:O,MATCH(Earned_Premium!A63,Written_Premium!A:A,0)-5)+INDEX(Written_Premium!O:O,MATCH(Earned_Premium!A63,Written_Premium!A:A,0)-6)+INDEX(Written_Premium!O:O,MATCH(Earned_Premium!A63,Written_Premium!A:A,0)-7)+INDEX(Written_Premium!O:O,MATCH(Earned_Premium!A63,Written_Premium!A:A,0)-8)+INDEX(Written_Premium!O:O,MATCH(Earned_Premium!A63,Written_Premium!A:A,0)-9)+INDEX(Written_Premium!O:O,MATCH(Earned_Premium!A63,Written_Premium!A:A,0)-10)+INDEX(Written_Premium!O:O,MATCH(Earned_Premium!A63,Written_Premium!A:A,0)-11))/12</f>
        <v>187561448.45938262</v>
      </c>
    </row>
    <row r="64" spans="1:6" x14ac:dyDescent="0.25">
      <c r="A64" s="106" t="str">
        <f t="shared" si="1"/>
        <v>General_Non-Tenant_2024_3</v>
      </c>
      <c r="B64" t="s">
        <v>7</v>
      </c>
      <c r="C64" t="s">
        <v>5</v>
      </c>
      <c r="D64">
        <v>2024</v>
      </c>
      <c r="E64">
        <v>3</v>
      </c>
      <c r="F64" s="3" cm="1">
        <f t="array" aca="1" ref="F64" ca="1">(VLOOKUP(A64,Written_Premium!$A$2:$O$217,15,FALSE)+INDEX(Written_Premium!O:O,MATCH(Earned_Premium!A64,Written_Premium!A:A,0)-12))/24+(INDEX(Written_Premium!O:O,MATCH(Earned_Premium!A64,Written_Premium!A:A,0)-1)+INDEX(Written_Premium!O:O,MATCH(Earned_Premium!A64,Written_Premium!A:A,0)-2)+INDEX(Written_Premium!O:O,MATCH(Earned_Premium!A64,Written_Premium!A:A,0)-3)+INDEX(Written_Premium!O:O,MATCH(Earned_Premium!A64,Written_Premium!A:A,0)-4)+INDEX(Written_Premium!O:O,MATCH(Earned_Premium!A64,Written_Premium!A:A,0)-5)+INDEX(Written_Premium!O:O,MATCH(Earned_Premium!A64,Written_Premium!A:A,0)-6)+INDEX(Written_Premium!O:O,MATCH(Earned_Premium!A64,Written_Premium!A:A,0)-7)+INDEX(Written_Premium!O:O,MATCH(Earned_Premium!A64,Written_Premium!A:A,0)-8)+INDEX(Written_Premium!O:O,MATCH(Earned_Premium!A64,Written_Premium!A:A,0)-9)+INDEX(Written_Premium!O:O,MATCH(Earned_Premium!A64,Written_Premium!A:A,0)-10)+INDEX(Written_Premium!O:O,MATCH(Earned_Premium!A64,Written_Premium!A:A,0)-11))/12</f>
        <v>189349639.87465733</v>
      </c>
    </row>
    <row r="65" spans="1:6" x14ac:dyDescent="0.25">
      <c r="A65" s="106" t="str">
        <f t="shared" si="1"/>
        <v>General_Non-Tenant_2024_4</v>
      </c>
      <c r="B65" t="s">
        <v>7</v>
      </c>
      <c r="C65" t="s">
        <v>5</v>
      </c>
      <c r="D65">
        <v>2024</v>
      </c>
      <c r="E65">
        <v>4</v>
      </c>
      <c r="F65" s="3" cm="1">
        <f t="array" aca="1" ref="F65" ca="1">(VLOOKUP(A65,Written_Premium!$A$2:$O$217,15,FALSE)+INDEX(Written_Premium!O:O,MATCH(Earned_Premium!A65,Written_Premium!A:A,0)-12))/24+(INDEX(Written_Premium!O:O,MATCH(Earned_Premium!A65,Written_Premium!A:A,0)-1)+INDEX(Written_Premium!O:O,MATCH(Earned_Premium!A65,Written_Premium!A:A,0)-2)+INDEX(Written_Premium!O:O,MATCH(Earned_Premium!A65,Written_Premium!A:A,0)-3)+INDEX(Written_Premium!O:O,MATCH(Earned_Premium!A65,Written_Premium!A:A,0)-4)+INDEX(Written_Premium!O:O,MATCH(Earned_Premium!A65,Written_Premium!A:A,0)-5)+INDEX(Written_Premium!O:O,MATCH(Earned_Premium!A65,Written_Premium!A:A,0)-6)+INDEX(Written_Premium!O:O,MATCH(Earned_Premium!A65,Written_Premium!A:A,0)-7)+INDEX(Written_Premium!O:O,MATCH(Earned_Premium!A65,Written_Premium!A:A,0)-8)+INDEX(Written_Premium!O:O,MATCH(Earned_Premium!A65,Written_Premium!A:A,0)-9)+INDEX(Written_Premium!O:O,MATCH(Earned_Premium!A65,Written_Premium!A:A,0)-10)+INDEX(Written_Premium!O:O,MATCH(Earned_Premium!A65,Written_Premium!A:A,0)-11))/12</f>
        <v>192632456.3403236</v>
      </c>
    </row>
    <row r="66" spans="1:6" x14ac:dyDescent="0.25">
      <c r="A66" s="106" t="str">
        <f t="shared" si="1"/>
        <v>General_Non-Tenant_2024_5</v>
      </c>
      <c r="B66" t="s">
        <v>7</v>
      </c>
      <c r="C66" t="s">
        <v>5</v>
      </c>
      <c r="D66">
        <v>2024</v>
      </c>
      <c r="E66">
        <v>5</v>
      </c>
      <c r="F66" s="3" cm="1">
        <f t="array" aca="1" ref="F66" ca="1">(VLOOKUP(A66,Written_Premium!$A$2:$O$217,15,FALSE)+INDEX(Written_Premium!O:O,MATCH(Earned_Premium!A66,Written_Premium!A:A,0)-12))/24+(INDEX(Written_Premium!O:O,MATCH(Earned_Premium!A66,Written_Premium!A:A,0)-1)+INDEX(Written_Premium!O:O,MATCH(Earned_Premium!A66,Written_Premium!A:A,0)-2)+INDEX(Written_Premium!O:O,MATCH(Earned_Premium!A66,Written_Premium!A:A,0)-3)+INDEX(Written_Premium!O:O,MATCH(Earned_Premium!A66,Written_Premium!A:A,0)-4)+INDEX(Written_Premium!O:O,MATCH(Earned_Premium!A66,Written_Premium!A:A,0)-5)+INDEX(Written_Premium!O:O,MATCH(Earned_Premium!A66,Written_Premium!A:A,0)-6)+INDEX(Written_Premium!O:O,MATCH(Earned_Premium!A66,Written_Premium!A:A,0)-7)+INDEX(Written_Premium!O:O,MATCH(Earned_Premium!A66,Written_Premium!A:A,0)-8)+INDEX(Written_Premium!O:O,MATCH(Earned_Premium!A66,Written_Premium!A:A,0)-9)+INDEX(Written_Premium!O:O,MATCH(Earned_Premium!A66,Written_Premium!A:A,0)-10)+INDEX(Written_Premium!O:O,MATCH(Earned_Premium!A66,Written_Premium!A:A,0)-11))/12</f>
        <v>196551586.39176482</v>
      </c>
    </row>
    <row r="67" spans="1:6" x14ac:dyDescent="0.25">
      <c r="A67" s="106" t="str">
        <f t="shared" si="1"/>
        <v>General_Non-Tenant_2024_6</v>
      </c>
      <c r="B67" t="s">
        <v>7</v>
      </c>
      <c r="C67" t="s">
        <v>5</v>
      </c>
      <c r="D67">
        <v>2024</v>
      </c>
      <c r="E67">
        <v>6</v>
      </c>
      <c r="F67" s="3" cm="1">
        <f t="array" aca="1" ref="F67" ca="1">(VLOOKUP(A67,Written_Premium!$A$2:$O$217,15,FALSE)+INDEX(Written_Premium!O:O,MATCH(Earned_Premium!A67,Written_Premium!A:A,0)-12))/24+(INDEX(Written_Premium!O:O,MATCH(Earned_Premium!A67,Written_Premium!A:A,0)-1)+INDEX(Written_Premium!O:O,MATCH(Earned_Premium!A67,Written_Premium!A:A,0)-2)+INDEX(Written_Premium!O:O,MATCH(Earned_Premium!A67,Written_Premium!A:A,0)-3)+INDEX(Written_Premium!O:O,MATCH(Earned_Premium!A67,Written_Premium!A:A,0)-4)+INDEX(Written_Premium!O:O,MATCH(Earned_Premium!A67,Written_Premium!A:A,0)-5)+INDEX(Written_Premium!O:O,MATCH(Earned_Premium!A67,Written_Premium!A:A,0)-6)+INDEX(Written_Premium!O:O,MATCH(Earned_Premium!A67,Written_Premium!A:A,0)-7)+INDEX(Written_Premium!O:O,MATCH(Earned_Premium!A67,Written_Premium!A:A,0)-8)+INDEX(Written_Premium!O:O,MATCH(Earned_Premium!A67,Written_Premium!A:A,0)-9)+INDEX(Written_Premium!O:O,MATCH(Earned_Premium!A67,Written_Premium!A:A,0)-10)+INDEX(Written_Premium!O:O,MATCH(Earned_Premium!A67,Written_Premium!A:A,0)-11))/12</f>
        <v>199862102.08084044</v>
      </c>
    </row>
    <row r="68" spans="1:6" x14ac:dyDescent="0.25">
      <c r="A68" s="106" t="str">
        <f t="shared" si="1"/>
        <v>General_Non-Tenant_2024_7</v>
      </c>
      <c r="B68" t="s">
        <v>7</v>
      </c>
      <c r="C68" t="s">
        <v>5</v>
      </c>
      <c r="D68">
        <v>2024</v>
      </c>
      <c r="E68">
        <v>7</v>
      </c>
      <c r="F68" s="3" cm="1">
        <f t="array" aca="1" ref="F68" ca="1">(VLOOKUP(A68,Written_Premium!$A$2:$O$217,15,FALSE)+INDEX(Written_Premium!O:O,MATCH(Earned_Premium!A68,Written_Premium!A:A,0)-12))/24+(INDEX(Written_Premium!O:O,MATCH(Earned_Premium!A68,Written_Premium!A:A,0)-1)+INDEX(Written_Premium!O:O,MATCH(Earned_Premium!A68,Written_Premium!A:A,0)-2)+INDEX(Written_Premium!O:O,MATCH(Earned_Premium!A68,Written_Premium!A:A,0)-3)+INDEX(Written_Premium!O:O,MATCH(Earned_Premium!A68,Written_Premium!A:A,0)-4)+INDEX(Written_Premium!O:O,MATCH(Earned_Premium!A68,Written_Premium!A:A,0)-5)+INDEX(Written_Premium!O:O,MATCH(Earned_Premium!A68,Written_Premium!A:A,0)-6)+INDEX(Written_Premium!O:O,MATCH(Earned_Premium!A68,Written_Premium!A:A,0)-7)+INDEX(Written_Premium!O:O,MATCH(Earned_Premium!A68,Written_Premium!A:A,0)-8)+INDEX(Written_Premium!O:O,MATCH(Earned_Premium!A68,Written_Premium!A:A,0)-9)+INDEX(Written_Premium!O:O,MATCH(Earned_Premium!A68,Written_Premium!A:A,0)-10)+INDEX(Written_Premium!O:O,MATCH(Earned_Premium!A68,Written_Premium!A:A,0)-11))/12</f>
        <v>202659319.1915136</v>
      </c>
    </row>
    <row r="69" spans="1:6" x14ac:dyDescent="0.25">
      <c r="A69" s="106" t="str">
        <f t="shared" si="1"/>
        <v>General_Non-Tenant_2024_8</v>
      </c>
      <c r="B69" t="s">
        <v>7</v>
      </c>
      <c r="C69" t="s">
        <v>5</v>
      </c>
      <c r="D69">
        <v>2024</v>
      </c>
      <c r="E69">
        <v>8</v>
      </c>
      <c r="F69" s="3" cm="1">
        <f t="array" aca="1" ref="F69" ca="1">(VLOOKUP(A69,Written_Premium!$A$2:$O$217,15,FALSE)+INDEX(Written_Premium!O:O,MATCH(Earned_Premium!A69,Written_Premium!A:A,0)-12))/24+(INDEX(Written_Premium!O:O,MATCH(Earned_Premium!A69,Written_Premium!A:A,0)-1)+INDEX(Written_Premium!O:O,MATCH(Earned_Premium!A69,Written_Premium!A:A,0)-2)+INDEX(Written_Premium!O:O,MATCH(Earned_Premium!A69,Written_Premium!A:A,0)-3)+INDEX(Written_Premium!O:O,MATCH(Earned_Premium!A69,Written_Premium!A:A,0)-4)+INDEX(Written_Premium!O:O,MATCH(Earned_Premium!A69,Written_Premium!A:A,0)-5)+INDEX(Written_Premium!O:O,MATCH(Earned_Premium!A69,Written_Premium!A:A,0)-6)+INDEX(Written_Premium!O:O,MATCH(Earned_Premium!A69,Written_Premium!A:A,0)-7)+INDEX(Written_Premium!O:O,MATCH(Earned_Premium!A69,Written_Premium!A:A,0)-8)+INDEX(Written_Premium!O:O,MATCH(Earned_Premium!A69,Written_Premium!A:A,0)-9)+INDEX(Written_Premium!O:O,MATCH(Earned_Premium!A69,Written_Premium!A:A,0)-10)+INDEX(Written_Premium!O:O,MATCH(Earned_Premium!A69,Written_Premium!A:A,0)-11))/12</f>
        <v>205430076.43101984</v>
      </c>
    </row>
    <row r="70" spans="1:6" x14ac:dyDescent="0.25">
      <c r="A70" s="106" t="str">
        <f t="shared" si="1"/>
        <v>General_Non-Tenant_2024_9</v>
      </c>
      <c r="B70" t="s">
        <v>7</v>
      </c>
      <c r="C70" t="s">
        <v>5</v>
      </c>
      <c r="D70">
        <v>2024</v>
      </c>
      <c r="E70">
        <v>9</v>
      </c>
      <c r="F70" s="3" cm="1">
        <f t="array" aca="1" ref="F70" ca="1">(VLOOKUP(A70,Written_Premium!$A$2:$O$217,15,FALSE)+INDEX(Written_Premium!O:O,MATCH(Earned_Premium!A70,Written_Premium!A:A,0)-12))/24+(INDEX(Written_Premium!O:O,MATCH(Earned_Premium!A70,Written_Premium!A:A,0)-1)+INDEX(Written_Premium!O:O,MATCH(Earned_Premium!A70,Written_Premium!A:A,0)-2)+INDEX(Written_Premium!O:O,MATCH(Earned_Premium!A70,Written_Premium!A:A,0)-3)+INDEX(Written_Premium!O:O,MATCH(Earned_Premium!A70,Written_Premium!A:A,0)-4)+INDEX(Written_Premium!O:O,MATCH(Earned_Premium!A70,Written_Premium!A:A,0)-5)+INDEX(Written_Premium!O:O,MATCH(Earned_Premium!A70,Written_Premium!A:A,0)-6)+INDEX(Written_Premium!O:O,MATCH(Earned_Premium!A70,Written_Premium!A:A,0)-7)+INDEX(Written_Premium!O:O,MATCH(Earned_Premium!A70,Written_Premium!A:A,0)-8)+INDEX(Written_Premium!O:O,MATCH(Earned_Premium!A70,Written_Premium!A:A,0)-9)+INDEX(Written_Premium!O:O,MATCH(Earned_Premium!A70,Written_Premium!A:A,0)-10)+INDEX(Written_Premium!O:O,MATCH(Earned_Premium!A70,Written_Premium!A:A,0)-11))/12</f>
        <v>208164231.60113421</v>
      </c>
    </row>
    <row r="71" spans="1:6" x14ac:dyDescent="0.25">
      <c r="A71" s="106" t="str">
        <f t="shared" si="1"/>
        <v>General_Non-Tenant_2024_10</v>
      </c>
      <c r="B71" t="s">
        <v>7</v>
      </c>
      <c r="C71" t="s">
        <v>5</v>
      </c>
      <c r="D71">
        <v>2024</v>
      </c>
      <c r="E71">
        <v>10</v>
      </c>
      <c r="F71" s="3" cm="1">
        <f t="array" aca="1" ref="F71" ca="1">(VLOOKUP(A71,Written_Premium!$A$2:$O$217,15,FALSE)+INDEX(Written_Premium!O:O,MATCH(Earned_Premium!A71,Written_Premium!A:A,0)-12))/24+(INDEX(Written_Premium!O:O,MATCH(Earned_Premium!A71,Written_Premium!A:A,0)-1)+INDEX(Written_Premium!O:O,MATCH(Earned_Premium!A71,Written_Premium!A:A,0)-2)+INDEX(Written_Premium!O:O,MATCH(Earned_Premium!A71,Written_Premium!A:A,0)-3)+INDEX(Written_Premium!O:O,MATCH(Earned_Premium!A71,Written_Premium!A:A,0)-4)+INDEX(Written_Premium!O:O,MATCH(Earned_Premium!A71,Written_Premium!A:A,0)-5)+INDEX(Written_Premium!O:O,MATCH(Earned_Premium!A71,Written_Premium!A:A,0)-6)+INDEX(Written_Premium!O:O,MATCH(Earned_Premium!A71,Written_Premium!A:A,0)-7)+INDEX(Written_Premium!O:O,MATCH(Earned_Premium!A71,Written_Premium!A:A,0)-8)+INDEX(Written_Premium!O:O,MATCH(Earned_Premium!A71,Written_Premium!A:A,0)-9)+INDEX(Written_Premium!O:O,MATCH(Earned_Premium!A71,Written_Premium!A:A,0)-10)+INDEX(Written_Premium!O:O,MATCH(Earned_Premium!A71,Written_Premium!A:A,0)-11))/12</f>
        <v>210859325.37121788</v>
      </c>
    </row>
    <row r="72" spans="1:6" x14ac:dyDescent="0.25">
      <c r="A72" s="106" t="str">
        <f t="shared" si="1"/>
        <v>General_Non-Tenant_2024_11</v>
      </c>
      <c r="B72" t="s">
        <v>7</v>
      </c>
      <c r="C72" t="s">
        <v>5</v>
      </c>
      <c r="D72">
        <v>2024</v>
      </c>
      <c r="E72">
        <v>11</v>
      </c>
      <c r="F72" s="3" cm="1">
        <f t="array" aca="1" ref="F72" ca="1">(VLOOKUP(A72,Written_Premium!$A$2:$O$217,15,FALSE)+INDEX(Written_Premium!O:O,MATCH(Earned_Premium!A72,Written_Premium!A:A,0)-12))/24+(INDEX(Written_Premium!O:O,MATCH(Earned_Premium!A72,Written_Premium!A:A,0)-1)+INDEX(Written_Premium!O:O,MATCH(Earned_Premium!A72,Written_Premium!A:A,0)-2)+INDEX(Written_Premium!O:O,MATCH(Earned_Premium!A72,Written_Premium!A:A,0)-3)+INDEX(Written_Premium!O:O,MATCH(Earned_Premium!A72,Written_Premium!A:A,0)-4)+INDEX(Written_Premium!O:O,MATCH(Earned_Premium!A72,Written_Premium!A:A,0)-5)+INDEX(Written_Premium!O:O,MATCH(Earned_Premium!A72,Written_Premium!A:A,0)-6)+INDEX(Written_Premium!O:O,MATCH(Earned_Premium!A72,Written_Premium!A:A,0)-7)+INDEX(Written_Premium!O:O,MATCH(Earned_Premium!A72,Written_Premium!A:A,0)-8)+INDEX(Written_Premium!O:O,MATCH(Earned_Premium!A72,Written_Premium!A:A,0)-9)+INDEX(Written_Premium!O:O,MATCH(Earned_Premium!A72,Written_Premium!A:A,0)-10)+INDEX(Written_Premium!O:O,MATCH(Earned_Premium!A72,Written_Premium!A:A,0)-11))/12</f>
        <v>213525496.75764567</v>
      </c>
    </row>
    <row r="73" spans="1:6" x14ac:dyDescent="0.25">
      <c r="A73" s="106" t="str">
        <f t="shared" si="1"/>
        <v>General_Non-Tenant_2024_12</v>
      </c>
      <c r="B73" t="s">
        <v>7</v>
      </c>
      <c r="C73" t="s">
        <v>5</v>
      </c>
      <c r="D73">
        <v>2024</v>
      </c>
      <c r="E73">
        <v>12</v>
      </c>
      <c r="F73" s="3" cm="1">
        <f t="array" aca="1" ref="F73" ca="1">(VLOOKUP(A73,Written_Premium!$A$2:$O$217,15,FALSE)+INDEX(Written_Premium!O:O,MATCH(Earned_Premium!A73,Written_Premium!A:A,0)-12))/24+(INDEX(Written_Premium!O:O,MATCH(Earned_Premium!A73,Written_Premium!A:A,0)-1)+INDEX(Written_Premium!O:O,MATCH(Earned_Premium!A73,Written_Premium!A:A,0)-2)+INDEX(Written_Premium!O:O,MATCH(Earned_Premium!A73,Written_Premium!A:A,0)-3)+INDEX(Written_Premium!O:O,MATCH(Earned_Premium!A73,Written_Premium!A:A,0)-4)+INDEX(Written_Premium!O:O,MATCH(Earned_Premium!A73,Written_Premium!A:A,0)-5)+INDEX(Written_Premium!O:O,MATCH(Earned_Premium!A73,Written_Premium!A:A,0)-6)+INDEX(Written_Premium!O:O,MATCH(Earned_Premium!A73,Written_Premium!A:A,0)-7)+INDEX(Written_Premium!O:O,MATCH(Earned_Premium!A73,Written_Premium!A:A,0)-8)+INDEX(Written_Premium!O:O,MATCH(Earned_Premium!A73,Written_Premium!A:A,0)-9)+INDEX(Written_Premium!O:O,MATCH(Earned_Premium!A73,Written_Premium!A:A,0)-10)+INDEX(Written_Premium!O:O,MATCH(Earned_Premium!A73,Written_Premium!A:A,0)-11))/12</f>
        <v>216153571.87628984</v>
      </c>
    </row>
    <row r="74" spans="1:6" x14ac:dyDescent="0.25">
      <c r="A74" s="106" t="str">
        <f t="shared" si="1"/>
        <v>General_Non-Tenant_2025_1</v>
      </c>
      <c r="B74" t="s">
        <v>7</v>
      </c>
      <c r="C74" t="s">
        <v>5</v>
      </c>
      <c r="D74">
        <v>2025</v>
      </c>
      <c r="E74">
        <v>1</v>
      </c>
      <c r="F74" s="3" cm="1">
        <f t="array" aca="1" ref="F74" ca="1">(VLOOKUP(A74,Written_Premium!$A$2:$O$217,15,FALSE)+INDEX(Written_Premium!O:O,MATCH(Earned_Premium!A74,Written_Premium!A:A,0)-12))/24+(INDEX(Written_Premium!O:O,MATCH(Earned_Premium!A74,Written_Premium!A:A,0)-1)+INDEX(Written_Premium!O:O,MATCH(Earned_Premium!A74,Written_Premium!A:A,0)-2)+INDEX(Written_Premium!O:O,MATCH(Earned_Premium!A74,Written_Premium!A:A,0)-3)+INDEX(Written_Premium!O:O,MATCH(Earned_Premium!A74,Written_Premium!A:A,0)-4)+INDEX(Written_Premium!O:O,MATCH(Earned_Premium!A74,Written_Premium!A:A,0)-5)+INDEX(Written_Premium!O:O,MATCH(Earned_Premium!A74,Written_Premium!A:A,0)-6)+INDEX(Written_Premium!O:O,MATCH(Earned_Premium!A74,Written_Premium!A:A,0)-7)+INDEX(Written_Premium!O:O,MATCH(Earned_Premium!A74,Written_Premium!A:A,0)-8)+INDEX(Written_Premium!O:O,MATCH(Earned_Premium!A74,Written_Premium!A:A,0)-9)+INDEX(Written_Premium!O:O,MATCH(Earned_Premium!A74,Written_Premium!A:A,0)-10)+INDEX(Written_Premium!O:O,MATCH(Earned_Premium!A74,Written_Premium!A:A,0)-11))/12</f>
        <v>221373261.98173255</v>
      </c>
    </row>
    <row r="75" spans="1:6" x14ac:dyDescent="0.25">
      <c r="A75" s="106" t="str">
        <f t="shared" si="1"/>
        <v>General_Non-Tenant_2025_2</v>
      </c>
      <c r="B75" t="s">
        <v>7</v>
      </c>
      <c r="C75" t="s">
        <v>5</v>
      </c>
      <c r="D75">
        <v>2025</v>
      </c>
      <c r="E75">
        <v>2</v>
      </c>
      <c r="F75" s="3" cm="1">
        <f t="array" aca="1" ref="F75" ca="1">(VLOOKUP(A75,Written_Premium!$A$2:$O$217,15,FALSE)+INDEX(Written_Premium!O:O,MATCH(Earned_Premium!A75,Written_Premium!A:A,0)-12))/24+(INDEX(Written_Premium!O:O,MATCH(Earned_Premium!A75,Written_Premium!A:A,0)-1)+INDEX(Written_Premium!O:O,MATCH(Earned_Premium!A75,Written_Premium!A:A,0)-2)+INDEX(Written_Premium!O:O,MATCH(Earned_Premium!A75,Written_Premium!A:A,0)-3)+INDEX(Written_Premium!O:O,MATCH(Earned_Premium!A75,Written_Premium!A:A,0)-4)+INDEX(Written_Premium!O:O,MATCH(Earned_Premium!A75,Written_Premium!A:A,0)-5)+INDEX(Written_Premium!O:O,MATCH(Earned_Premium!A75,Written_Premium!A:A,0)-6)+INDEX(Written_Premium!O:O,MATCH(Earned_Premium!A75,Written_Premium!A:A,0)-7)+INDEX(Written_Premium!O:O,MATCH(Earned_Premium!A75,Written_Premium!A:A,0)-8)+INDEX(Written_Premium!O:O,MATCH(Earned_Premium!A75,Written_Premium!A:A,0)-9)+INDEX(Written_Premium!O:O,MATCH(Earned_Premium!A75,Written_Premium!A:A,0)-10)+INDEX(Written_Premium!O:O,MATCH(Earned_Premium!A75,Written_Premium!A:A,0)-11))/12</f>
        <v>229207569.38592556</v>
      </c>
    </row>
    <row r="76" spans="1:6" x14ac:dyDescent="0.25">
      <c r="A76" s="106" t="str">
        <f t="shared" si="1"/>
        <v>General_Non-Tenant_2025_3</v>
      </c>
      <c r="B76" t="s">
        <v>7</v>
      </c>
      <c r="C76" t="s">
        <v>5</v>
      </c>
      <c r="D76">
        <v>2025</v>
      </c>
      <c r="E76">
        <v>3</v>
      </c>
      <c r="F76" s="3" cm="1">
        <f t="array" aca="1" ref="F76" ca="1">(VLOOKUP(A76,Written_Premium!$A$2:$O$217,15,FALSE)+INDEX(Written_Premium!O:O,MATCH(Earned_Premium!A76,Written_Premium!A:A,0)-12))/24+(INDEX(Written_Premium!O:O,MATCH(Earned_Premium!A76,Written_Premium!A:A,0)-1)+INDEX(Written_Premium!O:O,MATCH(Earned_Premium!A76,Written_Premium!A:A,0)-2)+INDEX(Written_Premium!O:O,MATCH(Earned_Premium!A76,Written_Premium!A:A,0)-3)+INDEX(Written_Premium!O:O,MATCH(Earned_Premium!A76,Written_Premium!A:A,0)-4)+INDEX(Written_Premium!O:O,MATCH(Earned_Premium!A76,Written_Premium!A:A,0)-5)+INDEX(Written_Premium!O:O,MATCH(Earned_Premium!A76,Written_Premium!A:A,0)-6)+INDEX(Written_Premium!O:O,MATCH(Earned_Premium!A76,Written_Premium!A:A,0)-7)+INDEX(Written_Premium!O:O,MATCH(Earned_Premium!A76,Written_Premium!A:A,0)-8)+INDEX(Written_Premium!O:O,MATCH(Earned_Premium!A76,Written_Premium!A:A,0)-9)+INDEX(Written_Premium!O:O,MATCH(Earned_Premium!A76,Written_Premium!A:A,0)-10)+INDEX(Written_Premium!O:O,MATCH(Earned_Premium!A76,Written_Premium!A:A,0)-11))/12</f>
        <v>236145984.62714913</v>
      </c>
    </row>
    <row r="77" spans="1:6" x14ac:dyDescent="0.25">
      <c r="A77" s="106" t="str">
        <f t="shared" si="1"/>
        <v>General_Non-Tenant_2025_4</v>
      </c>
      <c r="B77" t="s">
        <v>7</v>
      </c>
      <c r="C77" t="s">
        <v>5</v>
      </c>
      <c r="D77">
        <v>2025</v>
      </c>
      <c r="E77">
        <v>4</v>
      </c>
      <c r="F77" s="3" cm="1">
        <f t="array" aca="1" ref="F77" ca="1">(VLOOKUP(A77,Written_Premium!$A$2:$O$217,15,FALSE)+INDEX(Written_Premium!O:O,MATCH(Earned_Premium!A77,Written_Premium!A:A,0)-12))/24+(INDEX(Written_Premium!O:O,MATCH(Earned_Premium!A77,Written_Premium!A:A,0)-1)+INDEX(Written_Premium!O:O,MATCH(Earned_Premium!A77,Written_Premium!A:A,0)-2)+INDEX(Written_Premium!O:O,MATCH(Earned_Premium!A77,Written_Premium!A:A,0)-3)+INDEX(Written_Premium!O:O,MATCH(Earned_Premium!A77,Written_Premium!A:A,0)-4)+INDEX(Written_Premium!O:O,MATCH(Earned_Premium!A77,Written_Premium!A:A,0)-5)+INDEX(Written_Premium!O:O,MATCH(Earned_Premium!A77,Written_Premium!A:A,0)-6)+INDEX(Written_Premium!O:O,MATCH(Earned_Premium!A77,Written_Premium!A:A,0)-7)+INDEX(Written_Premium!O:O,MATCH(Earned_Premium!A77,Written_Premium!A:A,0)-8)+INDEX(Written_Premium!O:O,MATCH(Earned_Premium!A77,Written_Premium!A:A,0)-9)+INDEX(Written_Premium!O:O,MATCH(Earned_Premium!A77,Written_Premium!A:A,0)-10)+INDEX(Written_Premium!O:O,MATCH(Earned_Premium!A77,Written_Premium!A:A,0)-11))/12</f>
        <v>241378026.02961543</v>
      </c>
    </row>
    <row r="78" spans="1:6" x14ac:dyDescent="0.25">
      <c r="A78" s="106" t="str">
        <f t="shared" si="1"/>
        <v>General_Non-Tenant_2025_5</v>
      </c>
      <c r="B78" t="s">
        <v>7</v>
      </c>
      <c r="C78" t="s">
        <v>5</v>
      </c>
      <c r="D78">
        <v>2025</v>
      </c>
      <c r="E78">
        <v>5</v>
      </c>
      <c r="F78" s="3" cm="1">
        <f t="array" aca="1" ref="F78" ca="1">(VLOOKUP(A78,Written_Premium!$A$2:$O$217,15,FALSE)+INDEX(Written_Premium!O:O,MATCH(Earned_Premium!A78,Written_Premium!A:A,0)-12))/24+(INDEX(Written_Premium!O:O,MATCH(Earned_Premium!A78,Written_Premium!A:A,0)-1)+INDEX(Written_Premium!O:O,MATCH(Earned_Premium!A78,Written_Premium!A:A,0)-2)+INDEX(Written_Premium!O:O,MATCH(Earned_Premium!A78,Written_Premium!A:A,0)-3)+INDEX(Written_Premium!O:O,MATCH(Earned_Premium!A78,Written_Premium!A:A,0)-4)+INDEX(Written_Premium!O:O,MATCH(Earned_Premium!A78,Written_Premium!A:A,0)-5)+INDEX(Written_Premium!O:O,MATCH(Earned_Premium!A78,Written_Premium!A:A,0)-6)+INDEX(Written_Premium!O:O,MATCH(Earned_Premium!A78,Written_Premium!A:A,0)-7)+INDEX(Written_Premium!O:O,MATCH(Earned_Premium!A78,Written_Premium!A:A,0)-8)+INDEX(Written_Premium!O:O,MATCH(Earned_Premium!A78,Written_Premium!A:A,0)-9)+INDEX(Written_Premium!O:O,MATCH(Earned_Premium!A78,Written_Premium!A:A,0)-10)+INDEX(Written_Premium!O:O,MATCH(Earned_Premium!A78,Written_Premium!A:A,0)-11))/12</f>
        <v>245735219.43779513</v>
      </c>
    </row>
    <row r="79" spans="1:6" x14ac:dyDescent="0.25">
      <c r="A79" s="106" t="str">
        <f t="shared" si="1"/>
        <v>General_Non-Tenant_2025_6</v>
      </c>
      <c r="B79" t="s">
        <v>7</v>
      </c>
      <c r="C79" t="s">
        <v>5</v>
      </c>
      <c r="D79">
        <v>2025</v>
      </c>
      <c r="E79">
        <v>6</v>
      </c>
      <c r="F79" s="3" cm="1">
        <f t="array" aca="1" ref="F79" ca="1">(VLOOKUP(A79,Written_Premium!$A$2:$O$217,15,FALSE)+INDEX(Written_Premium!O:O,MATCH(Earned_Premium!A79,Written_Premium!A:A,0)-12))/24+(INDEX(Written_Premium!O:O,MATCH(Earned_Premium!A79,Written_Premium!A:A,0)-1)+INDEX(Written_Premium!O:O,MATCH(Earned_Premium!A79,Written_Premium!A:A,0)-2)+INDEX(Written_Premium!O:O,MATCH(Earned_Premium!A79,Written_Premium!A:A,0)-3)+INDEX(Written_Premium!O:O,MATCH(Earned_Premium!A79,Written_Premium!A:A,0)-4)+INDEX(Written_Premium!O:O,MATCH(Earned_Premium!A79,Written_Premium!A:A,0)-5)+INDEX(Written_Premium!O:O,MATCH(Earned_Premium!A79,Written_Premium!A:A,0)-6)+INDEX(Written_Premium!O:O,MATCH(Earned_Premium!A79,Written_Premium!A:A,0)-7)+INDEX(Written_Premium!O:O,MATCH(Earned_Premium!A79,Written_Premium!A:A,0)-8)+INDEX(Written_Premium!O:O,MATCH(Earned_Premium!A79,Written_Premium!A:A,0)-9)+INDEX(Written_Premium!O:O,MATCH(Earned_Premium!A79,Written_Premium!A:A,0)-10)+INDEX(Written_Premium!O:O,MATCH(Earned_Premium!A79,Written_Premium!A:A,0)-11))/12</f>
        <v>249995228.71981698</v>
      </c>
    </row>
    <row r="80" spans="1:6" x14ac:dyDescent="0.25">
      <c r="A80" s="106" t="str">
        <f t="shared" si="1"/>
        <v>General_Non-Tenant_2025_7</v>
      </c>
      <c r="B80" t="s">
        <v>7</v>
      </c>
      <c r="C80" t="s">
        <v>5</v>
      </c>
      <c r="D80">
        <v>2025</v>
      </c>
      <c r="E80">
        <v>7</v>
      </c>
      <c r="F80" s="3" cm="1">
        <f t="array" aca="1" ref="F80" ca="1">(VLOOKUP(A80,Written_Premium!$A$2:$O$217,15,FALSE)+INDEX(Written_Premium!O:O,MATCH(Earned_Premium!A80,Written_Premium!A:A,0)-12))/24+(INDEX(Written_Premium!O:O,MATCH(Earned_Premium!A80,Written_Premium!A:A,0)-1)+INDEX(Written_Premium!O:O,MATCH(Earned_Premium!A80,Written_Premium!A:A,0)-2)+INDEX(Written_Premium!O:O,MATCH(Earned_Premium!A80,Written_Premium!A:A,0)-3)+INDEX(Written_Premium!O:O,MATCH(Earned_Premium!A80,Written_Premium!A:A,0)-4)+INDEX(Written_Premium!O:O,MATCH(Earned_Premium!A80,Written_Premium!A:A,0)-5)+INDEX(Written_Premium!O:O,MATCH(Earned_Premium!A80,Written_Premium!A:A,0)-6)+INDEX(Written_Premium!O:O,MATCH(Earned_Premium!A80,Written_Premium!A:A,0)-7)+INDEX(Written_Premium!O:O,MATCH(Earned_Premium!A80,Written_Premium!A:A,0)-8)+INDEX(Written_Premium!O:O,MATCH(Earned_Premium!A80,Written_Premium!A:A,0)-9)+INDEX(Written_Premium!O:O,MATCH(Earned_Premium!A80,Written_Premium!A:A,0)-10)+INDEX(Written_Premium!O:O,MATCH(Earned_Premium!A80,Written_Premium!A:A,0)-11))/12</f>
        <v>254283126.52419096</v>
      </c>
    </row>
    <row r="81" spans="1:6" x14ac:dyDescent="0.25">
      <c r="A81" s="106" t="str">
        <f t="shared" si="1"/>
        <v>General_Non-Tenant_2025_8</v>
      </c>
      <c r="B81" t="s">
        <v>7</v>
      </c>
      <c r="C81" t="s">
        <v>5</v>
      </c>
      <c r="D81">
        <v>2025</v>
      </c>
      <c r="E81">
        <v>8</v>
      </c>
      <c r="F81" s="3" cm="1">
        <f t="array" aca="1" ref="F81" ca="1">(VLOOKUP(A81,Written_Premium!$A$2:$O$217,15,FALSE)+INDEX(Written_Premium!O:O,MATCH(Earned_Premium!A81,Written_Premium!A:A,0)-12))/24+(INDEX(Written_Premium!O:O,MATCH(Earned_Premium!A81,Written_Premium!A:A,0)-1)+INDEX(Written_Premium!O:O,MATCH(Earned_Premium!A81,Written_Premium!A:A,0)-2)+INDEX(Written_Premium!O:O,MATCH(Earned_Premium!A81,Written_Premium!A:A,0)-3)+INDEX(Written_Premium!O:O,MATCH(Earned_Premium!A81,Written_Premium!A:A,0)-4)+INDEX(Written_Premium!O:O,MATCH(Earned_Premium!A81,Written_Premium!A:A,0)-5)+INDEX(Written_Premium!O:O,MATCH(Earned_Premium!A81,Written_Premium!A:A,0)-6)+INDEX(Written_Premium!O:O,MATCH(Earned_Premium!A81,Written_Premium!A:A,0)-7)+INDEX(Written_Premium!O:O,MATCH(Earned_Premium!A81,Written_Premium!A:A,0)-8)+INDEX(Written_Premium!O:O,MATCH(Earned_Premium!A81,Written_Premium!A:A,0)-9)+INDEX(Written_Premium!O:O,MATCH(Earned_Premium!A81,Written_Premium!A:A,0)-10)+INDEX(Written_Premium!O:O,MATCH(Earned_Premium!A81,Written_Premium!A:A,0)-11))/12</f>
        <v>258662247.16925544</v>
      </c>
    </row>
    <row r="82" spans="1:6" x14ac:dyDescent="0.25">
      <c r="A82" s="106" t="str">
        <f t="shared" si="1"/>
        <v>General_Non-Tenant_2025_9</v>
      </c>
      <c r="B82" t="s">
        <v>7</v>
      </c>
      <c r="C82" t="s">
        <v>5</v>
      </c>
      <c r="D82">
        <v>2025</v>
      </c>
      <c r="E82">
        <v>9</v>
      </c>
      <c r="F82" s="3" cm="1">
        <f t="array" aca="1" ref="F82" ca="1">(VLOOKUP(A82,Written_Premium!$A$2:$O$217,15,FALSE)+INDEX(Written_Premium!O:O,MATCH(Earned_Premium!A82,Written_Premium!A:A,0)-12))/24+(INDEX(Written_Premium!O:O,MATCH(Earned_Premium!A82,Written_Premium!A:A,0)-1)+INDEX(Written_Premium!O:O,MATCH(Earned_Premium!A82,Written_Premium!A:A,0)-2)+INDEX(Written_Premium!O:O,MATCH(Earned_Premium!A82,Written_Premium!A:A,0)-3)+INDEX(Written_Premium!O:O,MATCH(Earned_Premium!A82,Written_Premium!A:A,0)-4)+INDEX(Written_Premium!O:O,MATCH(Earned_Premium!A82,Written_Premium!A:A,0)-5)+INDEX(Written_Premium!O:O,MATCH(Earned_Premium!A82,Written_Premium!A:A,0)-6)+INDEX(Written_Premium!O:O,MATCH(Earned_Premium!A82,Written_Premium!A:A,0)-7)+INDEX(Written_Premium!O:O,MATCH(Earned_Premium!A82,Written_Premium!A:A,0)-8)+INDEX(Written_Premium!O:O,MATCH(Earned_Premium!A82,Written_Premium!A:A,0)-9)+INDEX(Written_Premium!O:O,MATCH(Earned_Premium!A82,Written_Premium!A:A,0)-10)+INDEX(Written_Premium!O:O,MATCH(Earned_Premium!A82,Written_Premium!A:A,0)-11))/12</f>
        <v>263109538.87375498</v>
      </c>
    </row>
    <row r="83" spans="1:6" x14ac:dyDescent="0.25">
      <c r="A83" s="106" t="str">
        <f t="shared" si="1"/>
        <v>General_Non-Tenant_2025_10</v>
      </c>
      <c r="B83" t="s">
        <v>7</v>
      </c>
      <c r="C83" t="s">
        <v>5</v>
      </c>
      <c r="D83">
        <v>2025</v>
      </c>
      <c r="E83">
        <v>10</v>
      </c>
      <c r="F83" s="3" cm="1">
        <f t="array" aca="1" ref="F83" ca="1">(VLOOKUP(A83,Written_Premium!$A$2:$O$217,15,FALSE)+INDEX(Written_Premium!O:O,MATCH(Earned_Premium!A83,Written_Premium!A:A,0)-12))/24+(INDEX(Written_Premium!O:O,MATCH(Earned_Premium!A83,Written_Premium!A:A,0)-1)+INDEX(Written_Premium!O:O,MATCH(Earned_Premium!A83,Written_Premium!A:A,0)-2)+INDEX(Written_Premium!O:O,MATCH(Earned_Premium!A83,Written_Premium!A:A,0)-3)+INDEX(Written_Premium!O:O,MATCH(Earned_Premium!A83,Written_Premium!A:A,0)-4)+INDEX(Written_Premium!O:O,MATCH(Earned_Premium!A83,Written_Premium!A:A,0)-5)+INDEX(Written_Premium!O:O,MATCH(Earned_Premium!A83,Written_Premium!A:A,0)-6)+INDEX(Written_Premium!O:O,MATCH(Earned_Premium!A83,Written_Premium!A:A,0)-7)+INDEX(Written_Premium!O:O,MATCH(Earned_Premium!A83,Written_Premium!A:A,0)-8)+INDEX(Written_Premium!O:O,MATCH(Earned_Premium!A83,Written_Premium!A:A,0)-9)+INDEX(Written_Premium!O:O,MATCH(Earned_Premium!A83,Written_Premium!A:A,0)-10)+INDEX(Written_Premium!O:O,MATCH(Earned_Premium!A83,Written_Premium!A:A,0)-11))/12</f>
        <v>267629611.15989932</v>
      </c>
    </row>
    <row r="84" spans="1:6" x14ac:dyDescent="0.25">
      <c r="A84" s="106" t="str">
        <f t="shared" si="1"/>
        <v>General_Non-Tenant_2025_11</v>
      </c>
      <c r="B84" t="s">
        <v>7</v>
      </c>
      <c r="C84" t="s">
        <v>5</v>
      </c>
      <c r="D84">
        <v>2025</v>
      </c>
      <c r="E84">
        <v>11</v>
      </c>
      <c r="F84" s="3" cm="1">
        <f t="array" aca="1" ref="F84" ca="1">(VLOOKUP(A84,Written_Premium!$A$2:$O$217,15,FALSE)+INDEX(Written_Premium!O:O,MATCH(Earned_Premium!A84,Written_Premium!A:A,0)-12))/24+(INDEX(Written_Premium!O:O,MATCH(Earned_Premium!A84,Written_Premium!A:A,0)-1)+INDEX(Written_Premium!O:O,MATCH(Earned_Premium!A84,Written_Premium!A:A,0)-2)+INDEX(Written_Premium!O:O,MATCH(Earned_Premium!A84,Written_Premium!A:A,0)-3)+INDEX(Written_Premium!O:O,MATCH(Earned_Premium!A84,Written_Premium!A:A,0)-4)+INDEX(Written_Premium!O:O,MATCH(Earned_Premium!A84,Written_Premium!A:A,0)-5)+INDEX(Written_Premium!O:O,MATCH(Earned_Premium!A84,Written_Premium!A:A,0)-6)+INDEX(Written_Premium!O:O,MATCH(Earned_Premium!A84,Written_Premium!A:A,0)-7)+INDEX(Written_Premium!O:O,MATCH(Earned_Premium!A84,Written_Premium!A:A,0)-8)+INDEX(Written_Premium!O:O,MATCH(Earned_Premium!A84,Written_Premium!A:A,0)-9)+INDEX(Written_Premium!O:O,MATCH(Earned_Premium!A84,Written_Premium!A:A,0)-10)+INDEX(Written_Premium!O:O,MATCH(Earned_Premium!A84,Written_Premium!A:A,0)-11))/12</f>
        <v>272226982.45306742</v>
      </c>
    </row>
    <row r="85" spans="1:6" x14ac:dyDescent="0.25">
      <c r="A85" s="106" t="str">
        <f t="shared" si="1"/>
        <v>General_Non-Tenant_2025_12</v>
      </c>
      <c r="B85" t="s">
        <v>7</v>
      </c>
      <c r="C85" t="s">
        <v>5</v>
      </c>
      <c r="D85">
        <v>2025</v>
      </c>
      <c r="E85">
        <v>12</v>
      </c>
      <c r="F85" s="3" cm="1">
        <f t="array" aca="1" ref="F85" ca="1">(VLOOKUP(A85,Written_Premium!$A$2:$O$217,15,FALSE)+INDEX(Written_Premium!O:O,MATCH(Earned_Premium!A85,Written_Premium!A:A,0)-12))/24+(INDEX(Written_Premium!O:O,MATCH(Earned_Premium!A85,Written_Premium!A:A,0)-1)+INDEX(Written_Premium!O:O,MATCH(Earned_Premium!A85,Written_Premium!A:A,0)-2)+INDEX(Written_Premium!O:O,MATCH(Earned_Premium!A85,Written_Premium!A:A,0)-3)+INDEX(Written_Premium!O:O,MATCH(Earned_Premium!A85,Written_Premium!A:A,0)-4)+INDEX(Written_Premium!O:O,MATCH(Earned_Premium!A85,Written_Premium!A:A,0)-5)+INDEX(Written_Premium!O:O,MATCH(Earned_Premium!A85,Written_Premium!A:A,0)-6)+INDEX(Written_Premium!O:O,MATCH(Earned_Premium!A85,Written_Premium!A:A,0)-7)+INDEX(Written_Premium!O:O,MATCH(Earned_Premium!A85,Written_Premium!A:A,0)-8)+INDEX(Written_Premium!O:O,MATCH(Earned_Premium!A85,Written_Premium!A:A,0)-9)+INDEX(Written_Premium!O:O,MATCH(Earned_Premium!A85,Written_Premium!A:A,0)-10)+INDEX(Written_Premium!O:O,MATCH(Earned_Premium!A85,Written_Premium!A:A,0)-11))/12</f>
        <v>276898969.75608194</v>
      </c>
    </row>
    <row r="86" spans="1:6" x14ac:dyDescent="0.25">
      <c r="A86" s="106" t="str">
        <f t="shared" si="1"/>
        <v>General_Non-Tenant_2026_1</v>
      </c>
      <c r="B86" t="s">
        <v>7</v>
      </c>
      <c r="C86" t="s">
        <v>5</v>
      </c>
      <c r="D86">
        <v>2026</v>
      </c>
      <c r="E86">
        <v>1</v>
      </c>
      <c r="F86" s="3" cm="1">
        <f t="array" aca="1" ref="F86" ca="1">(VLOOKUP(A86,Written_Premium!$A$2:$O$217,15,FALSE)+INDEX(Written_Premium!O:O,MATCH(Earned_Premium!A86,Written_Premium!A:A,0)-12))/24+(INDEX(Written_Premium!O:O,MATCH(Earned_Premium!A86,Written_Premium!A:A,0)-1)+INDEX(Written_Premium!O:O,MATCH(Earned_Premium!A86,Written_Premium!A:A,0)-2)+INDEX(Written_Premium!O:O,MATCH(Earned_Premium!A86,Written_Premium!A:A,0)-3)+INDEX(Written_Premium!O:O,MATCH(Earned_Premium!A86,Written_Premium!A:A,0)-4)+INDEX(Written_Premium!O:O,MATCH(Earned_Premium!A86,Written_Premium!A:A,0)-5)+INDEX(Written_Premium!O:O,MATCH(Earned_Premium!A86,Written_Premium!A:A,0)-6)+INDEX(Written_Premium!O:O,MATCH(Earned_Premium!A86,Written_Premium!A:A,0)-7)+INDEX(Written_Premium!O:O,MATCH(Earned_Premium!A86,Written_Premium!A:A,0)-8)+INDEX(Written_Premium!O:O,MATCH(Earned_Premium!A86,Written_Premium!A:A,0)-9)+INDEX(Written_Premium!O:O,MATCH(Earned_Premium!A86,Written_Premium!A:A,0)-10)+INDEX(Written_Premium!O:O,MATCH(Earned_Premium!A86,Written_Premium!A:A,0)-11))/12</f>
        <v>278905084.88669771</v>
      </c>
    </row>
    <row r="87" spans="1:6" x14ac:dyDescent="0.25">
      <c r="A87" s="106" t="str">
        <f t="shared" si="1"/>
        <v>General_Non-Tenant_2026_2</v>
      </c>
      <c r="B87" t="s">
        <v>7</v>
      </c>
      <c r="C87" t="s">
        <v>5</v>
      </c>
      <c r="D87">
        <v>2026</v>
      </c>
      <c r="E87">
        <v>2</v>
      </c>
      <c r="F87" s="3" cm="1">
        <f t="array" aca="1" ref="F87" ca="1">(VLOOKUP(A87,Written_Premium!$A$2:$O$217,15,FALSE)+INDEX(Written_Premium!O:O,MATCH(Earned_Premium!A87,Written_Premium!A:A,0)-12))/24+(INDEX(Written_Premium!O:O,MATCH(Earned_Premium!A87,Written_Premium!A:A,0)-1)+INDEX(Written_Premium!O:O,MATCH(Earned_Premium!A87,Written_Premium!A:A,0)-2)+INDEX(Written_Premium!O:O,MATCH(Earned_Premium!A87,Written_Premium!A:A,0)-3)+INDEX(Written_Premium!O:O,MATCH(Earned_Premium!A87,Written_Premium!A:A,0)-4)+INDEX(Written_Premium!O:O,MATCH(Earned_Premium!A87,Written_Premium!A:A,0)-5)+INDEX(Written_Premium!O:O,MATCH(Earned_Premium!A87,Written_Premium!A:A,0)-6)+INDEX(Written_Premium!O:O,MATCH(Earned_Premium!A87,Written_Premium!A:A,0)-7)+INDEX(Written_Premium!O:O,MATCH(Earned_Premium!A87,Written_Premium!A:A,0)-8)+INDEX(Written_Premium!O:O,MATCH(Earned_Premium!A87,Written_Premium!A:A,0)-9)+INDEX(Written_Premium!O:O,MATCH(Earned_Premium!A87,Written_Premium!A:A,0)-10)+INDEX(Written_Premium!O:O,MATCH(Earned_Premium!A87,Written_Premium!A:A,0)-11))/12</f>
        <v>278257051.27937627</v>
      </c>
    </row>
    <row r="88" spans="1:6" x14ac:dyDescent="0.25">
      <c r="A88" s="106" t="str">
        <f t="shared" si="1"/>
        <v>General_Non-Tenant_2026_3</v>
      </c>
      <c r="B88" t="s">
        <v>7</v>
      </c>
      <c r="C88" t="s">
        <v>5</v>
      </c>
      <c r="D88">
        <v>2026</v>
      </c>
      <c r="E88">
        <v>3</v>
      </c>
      <c r="F88" s="3" cm="1">
        <f t="array" aca="1" ref="F88" ca="1">(VLOOKUP(A88,Written_Premium!$A$2:$O$217,15,FALSE)+INDEX(Written_Premium!O:O,MATCH(Earned_Premium!A88,Written_Premium!A:A,0)-12))/24+(INDEX(Written_Premium!O:O,MATCH(Earned_Premium!A88,Written_Premium!A:A,0)-1)+INDEX(Written_Premium!O:O,MATCH(Earned_Premium!A88,Written_Premium!A:A,0)-2)+INDEX(Written_Premium!O:O,MATCH(Earned_Premium!A88,Written_Premium!A:A,0)-3)+INDEX(Written_Premium!O:O,MATCH(Earned_Premium!A88,Written_Premium!A:A,0)-4)+INDEX(Written_Premium!O:O,MATCH(Earned_Premium!A88,Written_Premium!A:A,0)-5)+INDEX(Written_Premium!O:O,MATCH(Earned_Premium!A88,Written_Premium!A:A,0)-6)+INDEX(Written_Premium!O:O,MATCH(Earned_Premium!A88,Written_Premium!A:A,0)-7)+INDEX(Written_Premium!O:O,MATCH(Earned_Premium!A88,Written_Premium!A:A,0)-8)+INDEX(Written_Premium!O:O,MATCH(Earned_Premium!A88,Written_Premium!A:A,0)-9)+INDEX(Written_Premium!O:O,MATCH(Earned_Premium!A88,Written_Premium!A:A,0)-10)+INDEX(Written_Premium!O:O,MATCH(Earned_Premium!A88,Written_Premium!A:A,0)-11))/12</f>
        <v>277619151.50770843</v>
      </c>
    </row>
    <row r="89" spans="1:6" x14ac:dyDescent="0.25">
      <c r="A89" s="106" t="str">
        <f t="shared" si="1"/>
        <v>General_Non-Tenant_2026_4</v>
      </c>
      <c r="B89" t="s">
        <v>7</v>
      </c>
      <c r="C89" t="s">
        <v>5</v>
      </c>
      <c r="D89">
        <v>2026</v>
      </c>
      <c r="E89">
        <v>4</v>
      </c>
      <c r="F89" s="3" cm="1">
        <f t="array" aca="1" ref="F89" ca="1">(VLOOKUP(A89,Written_Premium!$A$2:$O$217,15,FALSE)+INDEX(Written_Premium!O:O,MATCH(Earned_Premium!A89,Written_Premium!A:A,0)-12))/24+(INDEX(Written_Premium!O:O,MATCH(Earned_Premium!A89,Written_Premium!A:A,0)-1)+INDEX(Written_Premium!O:O,MATCH(Earned_Premium!A89,Written_Premium!A:A,0)-2)+INDEX(Written_Premium!O:O,MATCH(Earned_Premium!A89,Written_Premium!A:A,0)-3)+INDEX(Written_Premium!O:O,MATCH(Earned_Premium!A89,Written_Premium!A:A,0)-4)+INDEX(Written_Premium!O:O,MATCH(Earned_Premium!A89,Written_Premium!A:A,0)-5)+INDEX(Written_Premium!O:O,MATCH(Earned_Premium!A89,Written_Premium!A:A,0)-6)+INDEX(Written_Premium!O:O,MATCH(Earned_Premium!A89,Written_Premium!A:A,0)-7)+INDEX(Written_Premium!O:O,MATCH(Earned_Premium!A89,Written_Premium!A:A,0)-8)+INDEX(Written_Premium!O:O,MATCH(Earned_Premium!A89,Written_Premium!A:A,0)-9)+INDEX(Written_Premium!O:O,MATCH(Earned_Premium!A89,Written_Premium!A:A,0)-10)+INDEX(Written_Premium!O:O,MATCH(Earned_Premium!A89,Written_Premium!A:A,0)-11))/12</f>
        <v>276984917.00628656</v>
      </c>
    </row>
    <row r="90" spans="1:6" x14ac:dyDescent="0.25">
      <c r="A90" s="106" t="str">
        <f t="shared" si="1"/>
        <v>General_Non-Tenant_2026_5</v>
      </c>
      <c r="B90" t="s">
        <v>7</v>
      </c>
      <c r="C90" t="s">
        <v>5</v>
      </c>
      <c r="D90">
        <v>2026</v>
      </c>
      <c r="E90">
        <v>5</v>
      </c>
      <c r="F90" s="3" cm="1">
        <f t="array" aca="1" ref="F90" ca="1">(VLOOKUP(A90,Written_Premium!$A$2:$O$217,15,FALSE)+INDEX(Written_Premium!O:O,MATCH(Earned_Premium!A90,Written_Premium!A:A,0)-12))/24+(INDEX(Written_Premium!O:O,MATCH(Earned_Premium!A90,Written_Premium!A:A,0)-1)+INDEX(Written_Premium!O:O,MATCH(Earned_Premium!A90,Written_Premium!A:A,0)-2)+INDEX(Written_Premium!O:O,MATCH(Earned_Premium!A90,Written_Premium!A:A,0)-3)+INDEX(Written_Premium!O:O,MATCH(Earned_Premium!A90,Written_Premium!A:A,0)-4)+INDEX(Written_Premium!O:O,MATCH(Earned_Premium!A90,Written_Premium!A:A,0)-5)+INDEX(Written_Premium!O:O,MATCH(Earned_Premium!A90,Written_Premium!A:A,0)-6)+INDEX(Written_Premium!O:O,MATCH(Earned_Premium!A90,Written_Premium!A:A,0)-7)+INDEX(Written_Premium!O:O,MATCH(Earned_Premium!A90,Written_Premium!A:A,0)-8)+INDEX(Written_Premium!O:O,MATCH(Earned_Premium!A90,Written_Premium!A:A,0)-9)+INDEX(Written_Premium!O:O,MATCH(Earned_Premium!A90,Written_Premium!A:A,0)-10)+INDEX(Written_Premium!O:O,MATCH(Earned_Premium!A90,Written_Premium!A:A,0)-11))/12</f>
        <v>276390594.67060655</v>
      </c>
    </row>
    <row r="91" spans="1:6" x14ac:dyDescent="0.25">
      <c r="A91" s="106" t="str">
        <f t="shared" si="1"/>
        <v>General_Non-Tenant_2026_6</v>
      </c>
      <c r="B91" t="s">
        <v>7</v>
      </c>
      <c r="C91" t="s">
        <v>5</v>
      </c>
      <c r="D91">
        <v>2026</v>
      </c>
      <c r="E91">
        <v>6</v>
      </c>
      <c r="F91" s="3" cm="1">
        <f t="array" aca="1" ref="F91" ca="1">(VLOOKUP(A91,Written_Premium!$A$2:$O$217,15,FALSE)+INDEX(Written_Premium!O:O,MATCH(Earned_Premium!A91,Written_Premium!A:A,0)-12))/24+(INDEX(Written_Premium!O:O,MATCH(Earned_Premium!A91,Written_Premium!A:A,0)-1)+INDEX(Written_Premium!O:O,MATCH(Earned_Premium!A91,Written_Premium!A:A,0)-2)+INDEX(Written_Premium!O:O,MATCH(Earned_Premium!A91,Written_Premium!A:A,0)-3)+INDEX(Written_Premium!O:O,MATCH(Earned_Premium!A91,Written_Premium!A:A,0)-4)+INDEX(Written_Premium!O:O,MATCH(Earned_Premium!A91,Written_Premium!A:A,0)-5)+INDEX(Written_Premium!O:O,MATCH(Earned_Premium!A91,Written_Premium!A:A,0)-6)+INDEX(Written_Premium!O:O,MATCH(Earned_Premium!A91,Written_Premium!A:A,0)-7)+INDEX(Written_Premium!O:O,MATCH(Earned_Premium!A91,Written_Premium!A:A,0)-8)+INDEX(Written_Premium!O:O,MATCH(Earned_Premium!A91,Written_Premium!A:A,0)-9)+INDEX(Written_Premium!O:O,MATCH(Earned_Premium!A91,Written_Premium!A:A,0)-10)+INDEX(Written_Premium!O:O,MATCH(Earned_Premium!A91,Written_Premium!A:A,0)-11))/12</f>
        <v>275831985.22294307</v>
      </c>
    </row>
    <row r="92" spans="1:6" x14ac:dyDescent="0.25">
      <c r="A92" s="106" t="str">
        <f t="shared" si="1"/>
        <v>General_Non-Tenant_2026_7</v>
      </c>
      <c r="B92" t="s">
        <v>7</v>
      </c>
      <c r="C92" t="s">
        <v>5</v>
      </c>
      <c r="D92">
        <v>2026</v>
      </c>
      <c r="E92">
        <v>7</v>
      </c>
      <c r="F92" s="3" cm="1">
        <f t="array" aca="1" ref="F92" ca="1">(VLOOKUP(A92,Written_Premium!$A$2:$O$217,15,FALSE)+INDEX(Written_Premium!O:O,MATCH(Earned_Premium!A92,Written_Premium!A:A,0)-12))/24+(INDEX(Written_Premium!O:O,MATCH(Earned_Premium!A92,Written_Premium!A:A,0)-1)+INDEX(Written_Premium!O:O,MATCH(Earned_Premium!A92,Written_Premium!A:A,0)-2)+INDEX(Written_Premium!O:O,MATCH(Earned_Premium!A92,Written_Premium!A:A,0)-3)+INDEX(Written_Premium!O:O,MATCH(Earned_Premium!A92,Written_Premium!A:A,0)-4)+INDEX(Written_Premium!O:O,MATCH(Earned_Premium!A92,Written_Premium!A:A,0)-5)+INDEX(Written_Premium!O:O,MATCH(Earned_Premium!A92,Written_Premium!A:A,0)-6)+INDEX(Written_Premium!O:O,MATCH(Earned_Premium!A92,Written_Premium!A:A,0)-7)+INDEX(Written_Premium!O:O,MATCH(Earned_Premium!A92,Written_Premium!A:A,0)-8)+INDEX(Written_Premium!O:O,MATCH(Earned_Premium!A92,Written_Premium!A:A,0)-9)+INDEX(Written_Premium!O:O,MATCH(Earned_Premium!A92,Written_Premium!A:A,0)-10)+INDEX(Written_Premium!O:O,MATCH(Earned_Premium!A92,Written_Premium!A:A,0)-11))/12</f>
        <v>275315964.57216191</v>
      </c>
    </row>
    <row r="93" spans="1:6" x14ac:dyDescent="0.25">
      <c r="A93" s="106" t="str">
        <f t="shared" si="1"/>
        <v>General_Non-Tenant_2026_8</v>
      </c>
      <c r="B93" t="s">
        <v>7</v>
      </c>
      <c r="C93" t="s">
        <v>5</v>
      </c>
      <c r="D93">
        <v>2026</v>
      </c>
      <c r="E93">
        <v>8</v>
      </c>
      <c r="F93" s="3" cm="1">
        <f t="array" aca="1" ref="F93" ca="1">(VLOOKUP(A93,Written_Premium!$A$2:$O$217,15,FALSE)+INDEX(Written_Premium!O:O,MATCH(Earned_Premium!A93,Written_Premium!A:A,0)-12))/24+(INDEX(Written_Premium!O:O,MATCH(Earned_Premium!A93,Written_Premium!A:A,0)-1)+INDEX(Written_Premium!O:O,MATCH(Earned_Premium!A93,Written_Premium!A:A,0)-2)+INDEX(Written_Premium!O:O,MATCH(Earned_Premium!A93,Written_Premium!A:A,0)-3)+INDEX(Written_Premium!O:O,MATCH(Earned_Premium!A93,Written_Premium!A:A,0)-4)+INDEX(Written_Premium!O:O,MATCH(Earned_Premium!A93,Written_Premium!A:A,0)-5)+INDEX(Written_Premium!O:O,MATCH(Earned_Premium!A93,Written_Premium!A:A,0)-6)+INDEX(Written_Premium!O:O,MATCH(Earned_Premium!A93,Written_Premium!A:A,0)-7)+INDEX(Written_Premium!O:O,MATCH(Earned_Premium!A93,Written_Premium!A:A,0)-8)+INDEX(Written_Premium!O:O,MATCH(Earned_Premium!A93,Written_Premium!A:A,0)-9)+INDEX(Written_Premium!O:O,MATCH(Earned_Premium!A93,Written_Premium!A:A,0)-10)+INDEX(Written_Premium!O:O,MATCH(Earned_Premium!A93,Written_Premium!A:A,0)-11))/12</f>
        <v>274818343.58530706</v>
      </c>
    </row>
    <row r="94" spans="1:6" x14ac:dyDescent="0.25">
      <c r="A94" s="106" t="str">
        <f t="shared" si="1"/>
        <v>General_Non-Tenant_2026_9</v>
      </c>
      <c r="B94" t="s">
        <v>7</v>
      </c>
      <c r="C94" t="s">
        <v>5</v>
      </c>
      <c r="D94">
        <v>2026</v>
      </c>
      <c r="E94">
        <v>9</v>
      </c>
      <c r="F94" s="3" cm="1">
        <f t="array" aca="1" ref="F94" ca="1">(VLOOKUP(A94,Written_Premium!$A$2:$O$217,15,FALSE)+INDEX(Written_Premium!O:O,MATCH(Earned_Premium!A94,Written_Premium!A:A,0)-12))/24+(INDEX(Written_Premium!O:O,MATCH(Earned_Premium!A94,Written_Premium!A:A,0)-1)+INDEX(Written_Premium!O:O,MATCH(Earned_Premium!A94,Written_Premium!A:A,0)-2)+INDEX(Written_Premium!O:O,MATCH(Earned_Premium!A94,Written_Premium!A:A,0)-3)+INDEX(Written_Premium!O:O,MATCH(Earned_Premium!A94,Written_Premium!A:A,0)-4)+INDEX(Written_Premium!O:O,MATCH(Earned_Premium!A94,Written_Premium!A:A,0)-5)+INDEX(Written_Premium!O:O,MATCH(Earned_Premium!A94,Written_Premium!A:A,0)-6)+INDEX(Written_Premium!O:O,MATCH(Earned_Premium!A94,Written_Premium!A:A,0)-7)+INDEX(Written_Premium!O:O,MATCH(Earned_Premium!A94,Written_Premium!A:A,0)-8)+INDEX(Written_Premium!O:O,MATCH(Earned_Premium!A94,Written_Premium!A:A,0)-9)+INDEX(Written_Premium!O:O,MATCH(Earned_Premium!A94,Written_Premium!A:A,0)-10)+INDEX(Written_Premium!O:O,MATCH(Earned_Premium!A94,Written_Premium!A:A,0)-11))/12</f>
        <v>274330331.3820169</v>
      </c>
    </row>
    <row r="95" spans="1:6" x14ac:dyDescent="0.25">
      <c r="A95" s="106" t="str">
        <f t="shared" si="1"/>
        <v>General_Non-Tenant_2026_10</v>
      </c>
      <c r="B95" t="s">
        <v>7</v>
      </c>
      <c r="C95" t="s">
        <v>5</v>
      </c>
      <c r="D95">
        <v>2026</v>
      </c>
      <c r="E95">
        <v>10</v>
      </c>
      <c r="F95" s="3" cm="1">
        <f t="array" aca="1" ref="F95" ca="1">(VLOOKUP(A95,Written_Premium!$A$2:$O$217,15,FALSE)+INDEX(Written_Premium!O:O,MATCH(Earned_Premium!A95,Written_Premium!A:A,0)-12))/24+(INDEX(Written_Premium!O:O,MATCH(Earned_Premium!A95,Written_Premium!A:A,0)-1)+INDEX(Written_Premium!O:O,MATCH(Earned_Premium!A95,Written_Premium!A:A,0)-2)+INDEX(Written_Premium!O:O,MATCH(Earned_Premium!A95,Written_Premium!A:A,0)-3)+INDEX(Written_Premium!O:O,MATCH(Earned_Premium!A95,Written_Premium!A:A,0)-4)+INDEX(Written_Premium!O:O,MATCH(Earned_Premium!A95,Written_Premium!A:A,0)-5)+INDEX(Written_Premium!O:O,MATCH(Earned_Premium!A95,Written_Premium!A:A,0)-6)+INDEX(Written_Premium!O:O,MATCH(Earned_Premium!A95,Written_Premium!A:A,0)-7)+INDEX(Written_Premium!O:O,MATCH(Earned_Premium!A95,Written_Premium!A:A,0)-8)+INDEX(Written_Premium!O:O,MATCH(Earned_Premium!A95,Written_Premium!A:A,0)-9)+INDEX(Written_Premium!O:O,MATCH(Earned_Premium!A95,Written_Premium!A:A,0)-10)+INDEX(Written_Premium!O:O,MATCH(Earned_Premium!A95,Written_Premium!A:A,0)-11))/12</f>
        <v>273854232.9542945</v>
      </c>
    </row>
    <row r="96" spans="1:6" x14ac:dyDescent="0.25">
      <c r="A96" s="106" t="str">
        <f t="shared" si="1"/>
        <v>General_Non-Tenant_2026_11</v>
      </c>
      <c r="B96" t="s">
        <v>7</v>
      </c>
      <c r="C96" t="s">
        <v>5</v>
      </c>
      <c r="D96">
        <v>2026</v>
      </c>
      <c r="E96">
        <v>11</v>
      </c>
      <c r="F96" s="3" cm="1">
        <f t="array" aca="1" ref="F96" ca="1">(VLOOKUP(A96,Written_Premium!$A$2:$O$217,15,FALSE)+INDEX(Written_Premium!O:O,MATCH(Earned_Premium!A96,Written_Premium!A:A,0)-12))/24+(INDEX(Written_Premium!O:O,MATCH(Earned_Premium!A96,Written_Premium!A:A,0)-1)+INDEX(Written_Premium!O:O,MATCH(Earned_Premium!A96,Written_Premium!A:A,0)-2)+INDEX(Written_Premium!O:O,MATCH(Earned_Premium!A96,Written_Premium!A:A,0)-3)+INDEX(Written_Premium!O:O,MATCH(Earned_Premium!A96,Written_Premium!A:A,0)-4)+INDEX(Written_Premium!O:O,MATCH(Earned_Premium!A96,Written_Premium!A:A,0)-5)+INDEX(Written_Premium!O:O,MATCH(Earned_Premium!A96,Written_Premium!A:A,0)-6)+INDEX(Written_Premium!O:O,MATCH(Earned_Premium!A96,Written_Premium!A:A,0)-7)+INDEX(Written_Premium!O:O,MATCH(Earned_Premium!A96,Written_Premium!A:A,0)-8)+INDEX(Written_Premium!O:O,MATCH(Earned_Premium!A96,Written_Premium!A:A,0)-9)+INDEX(Written_Premium!O:O,MATCH(Earned_Premium!A96,Written_Premium!A:A,0)-10)+INDEX(Written_Premium!O:O,MATCH(Earned_Premium!A96,Written_Premium!A:A,0)-11))/12</f>
        <v>273394241.07553416</v>
      </c>
    </row>
    <row r="97" spans="1:6" x14ac:dyDescent="0.25">
      <c r="A97" s="106" t="str">
        <f t="shared" si="1"/>
        <v>General_Non-Tenant_2026_12</v>
      </c>
      <c r="B97" t="s">
        <v>7</v>
      </c>
      <c r="C97" t="s">
        <v>5</v>
      </c>
      <c r="D97">
        <v>2026</v>
      </c>
      <c r="E97">
        <v>12</v>
      </c>
      <c r="F97" s="3" cm="1">
        <f t="array" aca="1" ref="F97" ca="1">(VLOOKUP(A97,Written_Premium!$A$2:$O$217,15,FALSE)+INDEX(Written_Premium!O:O,MATCH(Earned_Premium!A97,Written_Premium!A:A,0)-12))/24+(INDEX(Written_Premium!O:O,MATCH(Earned_Premium!A97,Written_Premium!A:A,0)-1)+INDEX(Written_Premium!O:O,MATCH(Earned_Premium!A97,Written_Premium!A:A,0)-2)+INDEX(Written_Premium!O:O,MATCH(Earned_Premium!A97,Written_Premium!A:A,0)-3)+INDEX(Written_Premium!O:O,MATCH(Earned_Premium!A97,Written_Premium!A:A,0)-4)+INDEX(Written_Premium!O:O,MATCH(Earned_Premium!A97,Written_Premium!A:A,0)-5)+INDEX(Written_Premium!O:O,MATCH(Earned_Premium!A97,Written_Premium!A:A,0)-6)+INDEX(Written_Premium!O:O,MATCH(Earned_Premium!A97,Written_Premium!A:A,0)-7)+INDEX(Written_Premium!O:O,MATCH(Earned_Premium!A97,Written_Premium!A:A,0)-8)+INDEX(Written_Premium!O:O,MATCH(Earned_Premium!A97,Written_Premium!A:A,0)-9)+INDEX(Written_Premium!O:O,MATCH(Earned_Premium!A97,Written_Premium!A:A,0)-10)+INDEX(Written_Premium!O:O,MATCH(Earned_Premium!A97,Written_Premium!A:A,0)-11))/12</f>
        <v>272949333.72046822</v>
      </c>
    </row>
    <row r="98" spans="1:6" x14ac:dyDescent="0.25">
      <c r="A98" s="106" t="str">
        <f t="shared" si="1"/>
        <v>General_Non-Tenant_2027_1</v>
      </c>
      <c r="B98" t="s">
        <v>7</v>
      </c>
      <c r="C98" t="s">
        <v>5</v>
      </c>
      <c r="D98">
        <v>2027</v>
      </c>
      <c r="E98">
        <v>1</v>
      </c>
      <c r="F98" s="3" cm="1">
        <f t="array" aca="1" ref="F98" ca="1">(VLOOKUP(A98,Written_Premium!$A$2:$O$217,15,FALSE)+INDEX(Written_Premium!O:O,MATCH(Earned_Premium!A98,Written_Premium!A:A,0)-12))/24+(INDEX(Written_Premium!O:O,MATCH(Earned_Premium!A98,Written_Premium!A:A,0)-1)+INDEX(Written_Premium!O:O,MATCH(Earned_Premium!A98,Written_Premium!A:A,0)-2)+INDEX(Written_Premium!O:O,MATCH(Earned_Premium!A98,Written_Premium!A:A,0)-3)+INDEX(Written_Premium!O:O,MATCH(Earned_Premium!A98,Written_Premium!A:A,0)-4)+INDEX(Written_Premium!O:O,MATCH(Earned_Premium!A98,Written_Premium!A:A,0)-5)+INDEX(Written_Premium!O:O,MATCH(Earned_Premium!A98,Written_Premium!A:A,0)-6)+INDEX(Written_Premium!O:O,MATCH(Earned_Premium!A98,Written_Premium!A:A,0)-7)+INDEX(Written_Premium!O:O,MATCH(Earned_Premium!A98,Written_Premium!A:A,0)-8)+INDEX(Written_Premium!O:O,MATCH(Earned_Premium!A98,Written_Premium!A:A,0)-9)+INDEX(Written_Premium!O:O,MATCH(Earned_Premium!A98,Written_Premium!A:A,0)-10)+INDEX(Written_Premium!O:O,MATCH(Earned_Premium!A98,Written_Premium!A:A,0)-11))/12</f>
        <v>272512676.9856565</v>
      </c>
    </row>
    <row r="99" spans="1:6" x14ac:dyDescent="0.25">
      <c r="A99" s="106" t="str">
        <f t="shared" si="1"/>
        <v>General_Non-Tenant_2027_2</v>
      </c>
      <c r="B99" t="s">
        <v>7</v>
      </c>
      <c r="C99" t="s">
        <v>5</v>
      </c>
      <c r="D99">
        <v>2027</v>
      </c>
      <c r="E99">
        <v>2</v>
      </c>
      <c r="F99" s="3" cm="1">
        <f t="array" aca="1" ref="F99" ca="1">(VLOOKUP(A99,Written_Premium!$A$2:$O$217,15,FALSE)+INDEX(Written_Premium!O:O,MATCH(Earned_Premium!A99,Written_Premium!A:A,0)-12))/24+(INDEX(Written_Premium!O:O,MATCH(Earned_Premium!A99,Written_Premium!A:A,0)-1)+INDEX(Written_Premium!O:O,MATCH(Earned_Premium!A99,Written_Premium!A:A,0)-2)+INDEX(Written_Premium!O:O,MATCH(Earned_Premium!A99,Written_Premium!A:A,0)-3)+INDEX(Written_Premium!O:O,MATCH(Earned_Premium!A99,Written_Premium!A:A,0)-4)+INDEX(Written_Premium!O:O,MATCH(Earned_Premium!A99,Written_Premium!A:A,0)-5)+INDEX(Written_Premium!O:O,MATCH(Earned_Premium!A99,Written_Premium!A:A,0)-6)+INDEX(Written_Premium!O:O,MATCH(Earned_Premium!A99,Written_Premium!A:A,0)-7)+INDEX(Written_Premium!O:O,MATCH(Earned_Premium!A99,Written_Premium!A:A,0)-8)+INDEX(Written_Premium!O:O,MATCH(Earned_Premium!A99,Written_Premium!A:A,0)-9)+INDEX(Written_Premium!O:O,MATCH(Earned_Premium!A99,Written_Premium!A:A,0)-10)+INDEX(Written_Premium!O:O,MATCH(Earned_Premium!A99,Written_Premium!A:A,0)-11))/12</f>
        <v>272091613.62880993</v>
      </c>
    </row>
    <row r="100" spans="1:6" x14ac:dyDescent="0.25">
      <c r="A100" s="106" t="str">
        <f t="shared" si="1"/>
        <v>General_Non-Tenant_2027_3</v>
      </c>
      <c r="B100" t="s">
        <v>7</v>
      </c>
      <c r="C100" t="s">
        <v>5</v>
      </c>
      <c r="D100">
        <v>2027</v>
      </c>
      <c r="E100">
        <v>3</v>
      </c>
      <c r="F100" s="3" cm="1">
        <f t="array" aca="1" ref="F100" ca="1">(VLOOKUP(A100,Written_Premium!$A$2:$O$217,15,FALSE)+INDEX(Written_Premium!O:O,MATCH(Earned_Premium!A100,Written_Premium!A:A,0)-12))/24+(INDEX(Written_Premium!O:O,MATCH(Earned_Premium!A100,Written_Premium!A:A,0)-1)+INDEX(Written_Premium!O:O,MATCH(Earned_Premium!A100,Written_Premium!A:A,0)-2)+INDEX(Written_Premium!O:O,MATCH(Earned_Premium!A100,Written_Premium!A:A,0)-3)+INDEX(Written_Premium!O:O,MATCH(Earned_Premium!A100,Written_Premium!A:A,0)-4)+INDEX(Written_Premium!O:O,MATCH(Earned_Premium!A100,Written_Premium!A:A,0)-5)+INDEX(Written_Premium!O:O,MATCH(Earned_Premium!A100,Written_Premium!A:A,0)-6)+INDEX(Written_Premium!O:O,MATCH(Earned_Premium!A100,Written_Premium!A:A,0)-7)+INDEX(Written_Premium!O:O,MATCH(Earned_Premium!A100,Written_Premium!A:A,0)-8)+INDEX(Written_Premium!O:O,MATCH(Earned_Premium!A100,Written_Premium!A:A,0)-9)+INDEX(Written_Premium!O:O,MATCH(Earned_Premium!A100,Written_Premium!A:A,0)-10)+INDEX(Written_Premium!O:O,MATCH(Earned_Premium!A100,Written_Premium!A:A,0)-11))/12</f>
        <v>271643697.41443306</v>
      </c>
    </row>
    <row r="101" spans="1:6" x14ac:dyDescent="0.25">
      <c r="A101" s="106" t="str">
        <f t="shared" si="1"/>
        <v>General_Non-Tenant_2027_4</v>
      </c>
      <c r="B101" t="s">
        <v>7</v>
      </c>
      <c r="C101" t="s">
        <v>5</v>
      </c>
      <c r="D101">
        <v>2027</v>
      </c>
      <c r="E101">
        <v>4</v>
      </c>
      <c r="F101" s="3" cm="1">
        <f t="array" aca="1" ref="F101" ca="1">(VLOOKUP(A101,Written_Premium!$A$2:$O$217,15,FALSE)+INDEX(Written_Premium!O:O,MATCH(Earned_Premium!A101,Written_Premium!A:A,0)-12))/24+(INDEX(Written_Premium!O:O,MATCH(Earned_Premium!A101,Written_Premium!A:A,0)-1)+INDEX(Written_Premium!O:O,MATCH(Earned_Premium!A101,Written_Premium!A:A,0)-2)+INDEX(Written_Premium!O:O,MATCH(Earned_Premium!A101,Written_Premium!A:A,0)-3)+INDEX(Written_Premium!O:O,MATCH(Earned_Premium!A101,Written_Premium!A:A,0)-4)+INDEX(Written_Premium!O:O,MATCH(Earned_Premium!A101,Written_Premium!A:A,0)-5)+INDEX(Written_Premium!O:O,MATCH(Earned_Premium!A101,Written_Premium!A:A,0)-6)+INDEX(Written_Premium!O:O,MATCH(Earned_Premium!A101,Written_Premium!A:A,0)-7)+INDEX(Written_Premium!O:O,MATCH(Earned_Premium!A101,Written_Premium!A:A,0)-8)+INDEX(Written_Premium!O:O,MATCH(Earned_Premium!A101,Written_Premium!A:A,0)-9)+INDEX(Written_Premium!O:O,MATCH(Earned_Premium!A101,Written_Premium!A:A,0)-10)+INDEX(Written_Premium!O:O,MATCH(Earned_Premium!A101,Written_Premium!A:A,0)-11))/12</f>
        <v>271162177.13561261</v>
      </c>
    </row>
    <row r="102" spans="1:6" x14ac:dyDescent="0.25">
      <c r="A102" s="106" t="str">
        <f t="shared" si="1"/>
        <v>General_Non-Tenant_2027_5</v>
      </c>
      <c r="B102" t="s">
        <v>7</v>
      </c>
      <c r="C102" t="s">
        <v>5</v>
      </c>
      <c r="D102">
        <v>2027</v>
      </c>
      <c r="E102">
        <v>5</v>
      </c>
      <c r="F102" s="3" cm="1">
        <f t="array" aca="1" ref="F102" ca="1">(VLOOKUP(A102,Written_Premium!$A$2:$O$217,15,FALSE)+INDEX(Written_Premium!O:O,MATCH(Earned_Premium!A102,Written_Premium!A:A,0)-12))/24+(INDEX(Written_Premium!O:O,MATCH(Earned_Premium!A102,Written_Premium!A:A,0)-1)+INDEX(Written_Premium!O:O,MATCH(Earned_Premium!A102,Written_Premium!A:A,0)-2)+INDEX(Written_Premium!O:O,MATCH(Earned_Premium!A102,Written_Premium!A:A,0)-3)+INDEX(Written_Premium!O:O,MATCH(Earned_Premium!A102,Written_Premium!A:A,0)-4)+INDEX(Written_Premium!O:O,MATCH(Earned_Premium!A102,Written_Premium!A:A,0)-5)+INDEX(Written_Premium!O:O,MATCH(Earned_Premium!A102,Written_Premium!A:A,0)-6)+INDEX(Written_Premium!O:O,MATCH(Earned_Premium!A102,Written_Premium!A:A,0)-7)+INDEX(Written_Premium!O:O,MATCH(Earned_Premium!A102,Written_Premium!A:A,0)-8)+INDEX(Written_Premium!O:O,MATCH(Earned_Premium!A102,Written_Premium!A:A,0)-9)+INDEX(Written_Premium!O:O,MATCH(Earned_Premium!A102,Written_Premium!A:A,0)-10)+INDEX(Written_Premium!O:O,MATCH(Earned_Premium!A102,Written_Premium!A:A,0)-11))/12</f>
        <v>270668651.3256647</v>
      </c>
    </row>
    <row r="103" spans="1:6" x14ac:dyDescent="0.25">
      <c r="A103" s="106" t="str">
        <f t="shared" si="1"/>
        <v>General_Non-Tenant_2027_6</v>
      </c>
      <c r="B103" t="s">
        <v>7</v>
      </c>
      <c r="C103" t="s">
        <v>5</v>
      </c>
      <c r="D103">
        <v>2027</v>
      </c>
      <c r="E103">
        <v>6</v>
      </c>
      <c r="F103" s="3" cm="1">
        <f t="array" aca="1" ref="F103" ca="1">(VLOOKUP(A103,Written_Premium!$A$2:$O$217,15,FALSE)+INDEX(Written_Premium!O:O,MATCH(Earned_Premium!A103,Written_Premium!A:A,0)-12))/24+(INDEX(Written_Premium!O:O,MATCH(Earned_Premium!A103,Written_Premium!A:A,0)-1)+INDEX(Written_Premium!O:O,MATCH(Earned_Premium!A103,Written_Premium!A:A,0)-2)+INDEX(Written_Premium!O:O,MATCH(Earned_Premium!A103,Written_Premium!A:A,0)-3)+INDEX(Written_Premium!O:O,MATCH(Earned_Premium!A103,Written_Premium!A:A,0)-4)+INDEX(Written_Premium!O:O,MATCH(Earned_Premium!A103,Written_Premium!A:A,0)-5)+INDEX(Written_Premium!O:O,MATCH(Earned_Premium!A103,Written_Premium!A:A,0)-6)+INDEX(Written_Premium!O:O,MATCH(Earned_Premium!A103,Written_Premium!A:A,0)-7)+INDEX(Written_Premium!O:O,MATCH(Earned_Premium!A103,Written_Premium!A:A,0)-8)+INDEX(Written_Premium!O:O,MATCH(Earned_Premium!A103,Written_Premium!A:A,0)-9)+INDEX(Written_Premium!O:O,MATCH(Earned_Premium!A103,Written_Premium!A:A,0)-10)+INDEX(Written_Premium!O:O,MATCH(Earned_Premium!A103,Written_Premium!A:A,0)-11))/12</f>
        <v>270157167.2578755</v>
      </c>
    </row>
    <row r="104" spans="1:6" x14ac:dyDescent="0.25">
      <c r="A104" s="106" t="str">
        <f t="shared" si="1"/>
        <v>General_Non-Tenant_2027_7</v>
      </c>
      <c r="B104" t="s">
        <v>7</v>
      </c>
      <c r="C104" t="s">
        <v>5</v>
      </c>
      <c r="D104">
        <v>2027</v>
      </c>
      <c r="E104">
        <v>7</v>
      </c>
      <c r="F104" s="3" cm="1">
        <f t="array" aca="1" ref="F104" ca="1">(VLOOKUP(A104,Written_Premium!$A$2:$O$217,15,FALSE)+INDEX(Written_Premium!O:O,MATCH(Earned_Premium!A104,Written_Premium!A:A,0)-12))/24+(INDEX(Written_Premium!O:O,MATCH(Earned_Premium!A104,Written_Premium!A:A,0)-1)+INDEX(Written_Premium!O:O,MATCH(Earned_Premium!A104,Written_Premium!A:A,0)-2)+INDEX(Written_Premium!O:O,MATCH(Earned_Premium!A104,Written_Premium!A:A,0)-3)+INDEX(Written_Premium!O:O,MATCH(Earned_Premium!A104,Written_Premium!A:A,0)-4)+INDEX(Written_Premium!O:O,MATCH(Earned_Premium!A104,Written_Premium!A:A,0)-5)+INDEX(Written_Premium!O:O,MATCH(Earned_Premium!A104,Written_Premium!A:A,0)-6)+INDEX(Written_Premium!O:O,MATCH(Earned_Premium!A104,Written_Premium!A:A,0)-7)+INDEX(Written_Premium!O:O,MATCH(Earned_Premium!A104,Written_Premium!A:A,0)-8)+INDEX(Written_Premium!O:O,MATCH(Earned_Premium!A104,Written_Premium!A:A,0)-9)+INDEX(Written_Premium!O:O,MATCH(Earned_Premium!A104,Written_Premium!A:A,0)-10)+INDEX(Written_Premium!O:O,MATCH(Earned_Premium!A104,Written_Premium!A:A,0)-11))/12</f>
        <v>269658677.01865858</v>
      </c>
    </row>
    <row r="105" spans="1:6" x14ac:dyDescent="0.25">
      <c r="A105" s="106" t="str">
        <f t="shared" si="1"/>
        <v>General_Non-Tenant_2027_8</v>
      </c>
      <c r="B105" t="s">
        <v>7</v>
      </c>
      <c r="C105" t="s">
        <v>5</v>
      </c>
      <c r="D105">
        <v>2027</v>
      </c>
      <c r="E105">
        <v>8</v>
      </c>
      <c r="F105" s="3" cm="1">
        <f t="array" aca="1" ref="F105" ca="1">(VLOOKUP(A105,Written_Premium!$A$2:$O$217,15,FALSE)+INDEX(Written_Premium!O:O,MATCH(Earned_Premium!A105,Written_Premium!A:A,0)-12))/24+(INDEX(Written_Premium!O:O,MATCH(Earned_Premium!A105,Written_Premium!A:A,0)-1)+INDEX(Written_Premium!O:O,MATCH(Earned_Premium!A105,Written_Premium!A:A,0)-2)+INDEX(Written_Premium!O:O,MATCH(Earned_Premium!A105,Written_Premium!A:A,0)-3)+INDEX(Written_Premium!O:O,MATCH(Earned_Premium!A105,Written_Premium!A:A,0)-4)+INDEX(Written_Premium!O:O,MATCH(Earned_Premium!A105,Written_Premium!A:A,0)-5)+INDEX(Written_Premium!O:O,MATCH(Earned_Premium!A105,Written_Premium!A:A,0)-6)+INDEX(Written_Premium!O:O,MATCH(Earned_Premium!A105,Written_Premium!A:A,0)-7)+INDEX(Written_Premium!O:O,MATCH(Earned_Premium!A105,Written_Premium!A:A,0)-8)+INDEX(Written_Premium!O:O,MATCH(Earned_Premium!A105,Written_Premium!A:A,0)-9)+INDEX(Written_Premium!O:O,MATCH(Earned_Premium!A105,Written_Premium!A:A,0)-10)+INDEX(Written_Premium!O:O,MATCH(Earned_Premium!A105,Written_Premium!A:A,0)-11))/12</f>
        <v>269176752.74781775</v>
      </c>
    </row>
    <row r="106" spans="1:6" x14ac:dyDescent="0.25">
      <c r="A106" s="106" t="str">
        <f t="shared" si="1"/>
        <v>General_Non-Tenant_2027_9</v>
      </c>
      <c r="B106" t="s">
        <v>7</v>
      </c>
      <c r="C106" t="s">
        <v>5</v>
      </c>
      <c r="D106">
        <v>2027</v>
      </c>
      <c r="E106">
        <v>9</v>
      </c>
      <c r="F106" s="3" cm="1">
        <f t="array" aca="1" ref="F106" ca="1">(VLOOKUP(A106,Written_Premium!$A$2:$O$217,15,FALSE)+INDEX(Written_Premium!O:O,MATCH(Earned_Premium!A106,Written_Premium!A:A,0)-12))/24+(INDEX(Written_Premium!O:O,MATCH(Earned_Premium!A106,Written_Premium!A:A,0)-1)+INDEX(Written_Premium!O:O,MATCH(Earned_Premium!A106,Written_Premium!A:A,0)-2)+INDEX(Written_Premium!O:O,MATCH(Earned_Premium!A106,Written_Premium!A:A,0)-3)+INDEX(Written_Premium!O:O,MATCH(Earned_Premium!A106,Written_Premium!A:A,0)-4)+INDEX(Written_Premium!O:O,MATCH(Earned_Premium!A106,Written_Premium!A:A,0)-5)+INDEX(Written_Premium!O:O,MATCH(Earned_Premium!A106,Written_Premium!A:A,0)-6)+INDEX(Written_Premium!O:O,MATCH(Earned_Premium!A106,Written_Premium!A:A,0)-7)+INDEX(Written_Premium!O:O,MATCH(Earned_Premium!A106,Written_Premium!A:A,0)-8)+INDEX(Written_Premium!O:O,MATCH(Earned_Premium!A106,Written_Premium!A:A,0)-9)+INDEX(Written_Premium!O:O,MATCH(Earned_Premium!A106,Written_Premium!A:A,0)-10)+INDEX(Written_Premium!O:O,MATCH(Earned_Premium!A106,Written_Premium!A:A,0)-11))/12</f>
        <v>268702979.45914102</v>
      </c>
    </row>
    <row r="107" spans="1:6" x14ac:dyDescent="0.25">
      <c r="A107" s="106" t="str">
        <f t="shared" ref="A107:A158" si="2">B107&amp;"_"&amp;C107&amp;"_"&amp;D107&amp;"_"&amp;E107</f>
        <v>General_Non-Tenant_2027_10</v>
      </c>
      <c r="B107" t="s">
        <v>7</v>
      </c>
      <c r="C107" t="s">
        <v>5</v>
      </c>
      <c r="D107">
        <v>2027</v>
      </c>
      <c r="E107">
        <v>10</v>
      </c>
      <c r="F107" s="3" cm="1">
        <f t="array" aca="1" ref="F107" ca="1">(VLOOKUP(A107,Written_Premium!$A$2:$O$217,15,FALSE)+INDEX(Written_Premium!O:O,MATCH(Earned_Premium!A107,Written_Premium!A:A,0)-12))/24+(INDEX(Written_Premium!O:O,MATCH(Earned_Premium!A107,Written_Premium!A:A,0)-1)+INDEX(Written_Premium!O:O,MATCH(Earned_Premium!A107,Written_Premium!A:A,0)-2)+INDEX(Written_Premium!O:O,MATCH(Earned_Premium!A107,Written_Premium!A:A,0)-3)+INDEX(Written_Premium!O:O,MATCH(Earned_Premium!A107,Written_Premium!A:A,0)-4)+INDEX(Written_Premium!O:O,MATCH(Earned_Premium!A107,Written_Premium!A:A,0)-5)+INDEX(Written_Premium!O:O,MATCH(Earned_Premium!A107,Written_Premium!A:A,0)-6)+INDEX(Written_Premium!O:O,MATCH(Earned_Premium!A107,Written_Premium!A:A,0)-7)+INDEX(Written_Premium!O:O,MATCH(Earned_Premium!A107,Written_Premium!A:A,0)-8)+INDEX(Written_Premium!O:O,MATCH(Earned_Premium!A107,Written_Premium!A:A,0)-9)+INDEX(Written_Premium!O:O,MATCH(Earned_Premium!A107,Written_Premium!A:A,0)-10)+INDEX(Written_Premium!O:O,MATCH(Earned_Premium!A107,Written_Premium!A:A,0)-11))/12</f>
        <v>268239598.21636754</v>
      </c>
    </row>
    <row r="108" spans="1:6" x14ac:dyDescent="0.25">
      <c r="A108" s="106" t="str">
        <f t="shared" si="2"/>
        <v>General_Non-Tenant_2027_11</v>
      </c>
      <c r="B108" t="s">
        <v>7</v>
      </c>
      <c r="C108" t="s">
        <v>5</v>
      </c>
      <c r="D108">
        <v>2027</v>
      </c>
      <c r="E108">
        <v>11</v>
      </c>
      <c r="F108" s="3" cm="1">
        <f t="array" aca="1" ref="F108" ca="1">(VLOOKUP(A108,Written_Premium!$A$2:$O$217,15,FALSE)+INDEX(Written_Premium!O:O,MATCH(Earned_Premium!A108,Written_Premium!A:A,0)-12))/24+(INDEX(Written_Premium!O:O,MATCH(Earned_Premium!A108,Written_Premium!A:A,0)-1)+INDEX(Written_Premium!O:O,MATCH(Earned_Premium!A108,Written_Premium!A:A,0)-2)+INDEX(Written_Premium!O:O,MATCH(Earned_Premium!A108,Written_Premium!A:A,0)-3)+INDEX(Written_Premium!O:O,MATCH(Earned_Premium!A108,Written_Premium!A:A,0)-4)+INDEX(Written_Premium!O:O,MATCH(Earned_Premium!A108,Written_Premium!A:A,0)-5)+INDEX(Written_Premium!O:O,MATCH(Earned_Premium!A108,Written_Premium!A:A,0)-6)+INDEX(Written_Premium!O:O,MATCH(Earned_Premium!A108,Written_Premium!A:A,0)-7)+INDEX(Written_Premium!O:O,MATCH(Earned_Premium!A108,Written_Premium!A:A,0)-8)+INDEX(Written_Premium!O:O,MATCH(Earned_Premium!A108,Written_Premium!A:A,0)-9)+INDEX(Written_Premium!O:O,MATCH(Earned_Premium!A108,Written_Premium!A:A,0)-10)+INDEX(Written_Premium!O:O,MATCH(Earned_Premium!A108,Written_Premium!A:A,0)-11))/12</f>
        <v>267790780.47898659</v>
      </c>
    </row>
    <row r="109" spans="1:6" x14ac:dyDescent="0.25">
      <c r="A109" s="106" t="str">
        <f t="shared" si="2"/>
        <v>General_Non-Tenant_2027_12</v>
      </c>
      <c r="B109" t="s">
        <v>7</v>
      </c>
      <c r="C109" t="s">
        <v>5</v>
      </c>
      <c r="D109">
        <v>2027</v>
      </c>
      <c r="E109">
        <v>12</v>
      </c>
      <c r="F109" s="3" cm="1">
        <f t="array" aca="1" ref="F109" ca="1">(VLOOKUP(A109,Written_Premium!$A$2:$O$217,15,FALSE)+INDEX(Written_Premium!O:O,MATCH(Earned_Premium!A109,Written_Premium!A:A,0)-12))/24+(INDEX(Written_Premium!O:O,MATCH(Earned_Premium!A109,Written_Premium!A:A,0)-1)+INDEX(Written_Premium!O:O,MATCH(Earned_Premium!A109,Written_Premium!A:A,0)-2)+INDEX(Written_Premium!O:O,MATCH(Earned_Premium!A109,Written_Premium!A:A,0)-3)+INDEX(Written_Premium!O:O,MATCH(Earned_Premium!A109,Written_Premium!A:A,0)-4)+INDEX(Written_Premium!O:O,MATCH(Earned_Premium!A109,Written_Premium!A:A,0)-5)+INDEX(Written_Premium!O:O,MATCH(Earned_Premium!A109,Written_Premium!A:A,0)-6)+INDEX(Written_Premium!O:O,MATCH(Earned_Premium!A109,Written_Premium!A:A,0)-7)+INDEX(Written_Premium!O:O,MATCH(Earned_Premium!A109,Written_Premium!A:A,0)-8)+INDEX(Written_Premium!O:O,MATCH(Earned_Premium!A109,Written_Premium!A:A,0)-9)+INDEX(Written_Premium!O:O,MATCH(Earned_Premium!A109,Written_Premium!A:A,0)-10)+INDEX(Written_Premium!O:O,MATCH(Earned_Premium!A109,Written_Premium!A:A,0)-11))/12</f>
        <v>267355548.10813299</v>
      </c>
    </row>
    <row r="110" spans="1:6" x14ac:dyDescent="0.25">
      <c r="A110" s="106" t="str">
        <f t="shared" si="2"/>
        <v>General_Non-Tenant_2028_1</v>
      </c>
      <c r="B110" t="s">
        <v>7</v>
      </c>
      <c r="C110" t="s">
        <v>5</v>
      </c>
      <c r="D110">
        <v>2028</v>
      </c>
      <c r="E110">
        <v>1</v>
      </c>
      <c r="F110" s="3" cm="1">
        <f t="array" aca="1" ref="F110" ca="1">(VLOOKUP(A110,Written_Premium!$A$2:$O$217,15,FALSE)+INDEX(Written_Premium!O:O,MATCH(Earned_Premium!A110,Written_Premium!A:A,0)-12))/24+(INDEX(Written_Premium!O:O,MATCH(Earned_Premium!A110,Written_Premium!A:A,0)-1)+INDEX(Written_Premium!O:O,MATCH(Earned_Premium!A110,Written_Premium!A:A,0)-2)+INDEX(Written_Premium!O:O,MATCH(Earned_Premium!A110,Written_Premium!A:A,0)-3)+INDEX(Written_Premium!O:O,MATCH(Earned_Premium!A110,Written_Premium!A:A,0)-4)+INDEX(Written_Premium!O:O,MATCH(Earned_Premium!A110,Written_Premium!A:A,0)-5)+INDEX(Written_Premium!O:O,MATCH(Earned_Premium!A110,Written_Premium!A:A,0)-6)+INDEX(Written_Premium!O:O,MATCH(Earned_Premium!A110,Written_Premium!A:A,0)-7)+INDEX(Written_Premium!O:O,MATCH(Earned_Premium!A110,Written_Premium!A:A,0)-8)+INDEX(Written_Premium!O:O,MATCH(Earned_Premium!A110,Written_Premium!A:A,0)-9)+INDEX(Written_Premium!O:O,MATCH(Earned_Premium!A110,Written_Premium!A:A,0)-10)+INDEX(Written_Premium!O:O,MATCH(Earned_Premium!A110,Written_Premium!A:A,0)-11))/12</f>
        <v>266927840.15560046</v>
      </c>
    </row>
    <row r="111" spans="1:6" x14ac:dyDescent="0.25">
      <c r="A111" s="106" t="str">
        <f t="shared" si="2"/>
        <v>General_Non-Tenant_2028_2</v>
      </c>
      <c r="B111" t="s">
        <v>7</v>
      </c>
      <c r="C111" t="s">
        <v>5</v>
      </c>
      <c r="D111">
        <v>2028</v>
      </c>
      <c r="E111">
        <v>2</v>
      </c>
      <c r="F111" s="3" cm="1">
        <f t="array" aca="1" ref="F111" ca="1">(VLOOKUP(A111,Written_Premium!$A$2:$O$217,15,FALSE)+INDEX(Written_Premium!O:O,MATCH(Earned_Premium!A111,Written_Premium!A:A,0)-12))/24+(INDEX(Written_Premium!O:O,MATCH(Earned_Premium!A111,Written_Premium!A:A,0)-1)+INDEX(Written_Premium!O:O,MATCH(Earned_Premium!A111,Written_Premium!A:A,0)-2)+INDEX(Written_Premium!O:O,MATCH(Earned_Premium!A111,Written_Premium!A:A,0)-3)+INDEX(Written_Premium!O:O,MATCH(Earned_Premium!A111,Written_Premium!A:A,0)-4)+INDEX(Written_Premium!O:O,MATCH(Earned_Premium!A111,Written_Premium!A:A,0)-5)+INDEX(Written_Premium!O:O,MATCH(Earned_Premium!A111,Written_Premium!A:A,0)-6)+INDEX(Written_Premium!O:O,MATCH(Earned_Premium!A111,Written_Premium!A:A,0)-7)+INDEX(Written_Premium!O:O,MATCH(Earned_Premium!A111,Written_Premium!A:A,0)-8)+INDEX(Written_Premium!O:O,MATCH(Earned_Premium!A111,Written_Premium!A:A,0)-9)+INDEX(Written_Premium!O:O,MATCH(Earned_Premium!A111,Written_Premium!A:A,0)-10)+INDEX(Written_Premium!O:O,MATCH(Earned_Premium!A111,Written_Premium!A:A,0)-11))/12</f>
        <v>266515406.01251784</v>
      </c>
    </row>
    <row r="112" spans="1:6" x14ac:dyDescent="0.25">
      <c r="A112" s="106" t="str">
        <f t="shared" si="2"/>
        <v>General_Non-Tenant_2028_3</v>
      </c>
      <c r="B112" t="s">
        <v>7</v>
      </c>
      <c r="C112" t="s">
        <v>5</v>
      </c>
      <c r="D112">
        <v>2028</v>
      </c>
      <c r="E112">
        <v>3</v>
      </c>
      <c r="F112" s="3" cm="1">
        <f t="array" aca="1" ref="F112" ca="1">(VLOOKUP(A112,Written_Premium!$A$2:$O$217,15,FALSE)+INDEX(Written_Premium!O:O,MATCH(Earned_Premium!A112,Written_Premium!A:A,0)-12))/24+(INDEX(Written_Premium!O:O,MATCH(Earned_Premium!A112,Written_Premium!A:A,0)-1)+INDEX(Written_Premium!O:O,MATCH(Earned_Premium!A112,Written_Premium!A:A,0)-2)+INDEX(Written_Premium!O:O,MATCH(Earned_Premium!A112,Written_Premium!A:A,0)-3)+INDEX(Written_Premium!O:O,MATCH(Earned_Premium!A112,Written_Premium!A:A,0)-4)+INDEX(Written_Premium!O:O,MATCH(Earned_Premium!A112,Written_Premium!A:A,0)-5)+INDEX(Written_Premium!O:O,MATCH(Earned_Premium!A112,Written_Premium!A:A,0)-6)+INDEX(Written_Premium!O:O,MATCH(Earned_Premium!A112,Written_Premium!A:A,0)-7)+INDEX(Written_Premium!O:O,MATCH(Earned_Premium!A112,Written_Premium!A:A,0)-8)+INDEX(Written_Premium!O:O,MATCH(Earned_Premium!A112,Written_Premium!A:A,0)-9)+INDEX(Written_Premium!O:O,MATCH(Earned_Premium!A112,Written_Premium!A:A,0)-10)+INDEX(Written_Premium!O:O,MATCH(Earned_Premium!A112,Written_Premium!A:A,0)-11))/12</f>
        <v>266076669.33062547</v>
      </c>
    </row>
    <row r="113" spans="1:6" x14ac:dyDescent="0.25">
      <c r="A113" s="106" t="str">
        <f t="shared" si="2"/>
        <v>General_Non-Tenant_2028_4</v>
      </c>
      <c r="B113" t="s">
        <v>7</v>
      </c>
      <c r="C113" t="s">
        <v>5</v>
      </c>
      <c r="D113">
        <v>2028</v>
      </c>
      <c r="E113">
        <v>4</v>
      </c>
      <c r="F113" s="3" cm="1">
        <f t="array" aca="1" ref="F113" ca="1">(VLOOKUP(A113,Written_Premium!$A$2:$O$217,15,FALSE)+INDEX(Written_Premium!O:O,MATCH(Earned_Premium!A113,Written_Premium!A:A,0)-12))/24+(INDEX(Written_Premium!O:O,MATCH(Earned_Premium!A113,Written_Premium!A:A,0)-1)+INDEX(Written_Premium!O:O,MATCH(Earned_Premium!A113,Written_Premium!A:A,0)-2)+INDEX(Written_Premium!O:O,MATCH(Earned_Premium!A113,Written_Premium!A:A,0)-3)+INDEX(Written_Premium!O:O,MATCH(Earned_Premium!A113,Written_Premium!A:A,0)-4)+INDEX(Written_Premium!O:O,MATCH(Earned_Premium!A113,Written_Premium!A:A,0)-5)+INDEX(Written_Premium!O:O,MATCH(Earned_Premium!A113,Written_Premium!A:A,0)-6)+INDEX(Written_Premium!O:O,MATCH(Earned_Premium!A113,Written_Premium!A:A,0)-7)+INDEX(Written_Premium!O:O,MATCH(Earned_Premium!A113,Written_Premium!A:A,0)-8)+INDEX(Written_Premium!O:O,MATCH(Earned_Premium!A113,Written_Premium!A:A,0)-9)+INDEX(Written_Premium!O:O,MATCH(Earned_Premium!A113,Written_Premium!A:A,0)-10)+INDEX(Written_Premium!O:O,MATCH(Earned_Premium!A113,Written_Premium!A:A,0)-11))/12</f>
        <v>265605017.26130378</v>
      </c>
    </row>
    <row r="114" spans="1:6" x14ac:dyDescent="0.25">
      <c r="A114" s="106" t="str">
        <f t="shared" si="2"/>
        <v>General_Non-Tenant_2028_5</v>
      </c>
      <c r="B114" t="s">
        <v>7</v>
      </c>
      <c r="C114" t="s">
        <v>5</v>
      </c>
      <c r="D114">
        <v>2028</v>
      </c>
      <c r="E114">
        <v>5</v>
      </c>
      <c r="F114" s="3" cm="1">
        <f t="array" aca="1" ref="F114" ca="1">(VLOOKUP(A114,Written_Premium!$A$2:$O$217,15,FALSE)+INDEX(Written_Premium!O:O,MATCH(Earned_Premium!A114,Written_Premium!A:A,0)-12))/24+(INDEX(Written_Premium!O:O,MATCH(Earned_Premium!A114,Written_Premium!A:A,0)-1)+INDEX(Written_Premium!O:O,MATCH(Earned_Premium!A114,Written_Premium!A:A,0)-2)+INDEX(Written_Premium!O:O,MATCH(Earned_Premium!A114,Written_Premium!A:A,0)-3)+INDEX(Written_Premium!O:O,MATCH(Earned_Premium!A114,Written_Premium!A:A,0)-4)+INDEX(Written_Premium!O:O,MATCH(Earned_Premium!A114,Written_Premium!A:A,0)-5)+INDEX(Written_Premium!O:O,MATCH(Earned_Premium!A114,Written_Premium!A:A,0)-6)+INDEX(Written_Premium!O:O,MATCH(Earned_Premium!A114,Written_Premium!A:A,0)-7)+INDEX(Written_Premium!O:O,MATCH(Earned_Premium!A114,Written_Premium!A:A,0)-8)+INDEX(Written_Premium!O:O,MATCH(Earned_Premium!A114,Written_Premium!A:A,0)-9)+INDEX(Written_Premium!O:O,MATCH(Earned_Premium!A114,Written_Premium!A:A,0)-10)+INDEX(Written_Premium!O:O,MATCH(Earned_Premium!A114,Written_Premium!A:A,0)-11))/12</f>
        <v>265121605.70053679</v>
      </c>
    </row>
    <row r="115" spans="1:6" x14ac:dyDescent="0.25">
      <c r="A115" s="106" t="str">
        <f t="shared" si="2"/>
        <v>General_Non-Tenant_2028_6</v>
      </c>
      <c r="B115" t="s">
        <v>7</v>
      </c>
      <c r="C115" t="s">
        <v>5</v>
      </c>
      <c r="D115">
        <v>2028</v>
      </c>
      <c r="E115">
        <v>6</v>
      </c>
      <c r="F115" s="3" cm="1">
        <f t="array" aca="1" ref="F115" ca="1">(VLOOKUP(A115,Written_Premium!$A$2:$O$217,15,FALSE)+INDEX(Written_Premium!O:O,MATCH(Earned_Premium!A115,Written_Premium!A:A,0)-12))/24+(INDEX(Written_Premium!O:O,MATCH(Earned_Premium!A115,Written_Premium!A:A,0)-1)+INDEX(Written_Premium!O:O,MATCH(Earned_Premium!A115,Written_Premium!A:A,0)-2)+INDEX(Written_Premium!O:O,MATCH(Earned_Premium!A115,Written_Premium!A:A,0)-3)+INDEX(Written_Premium!O:O,MATCH(Earned_Premium!A115,Written_Premium!A:A,0)-4)+INDEX(Written_Premium!O:O,MATCH(Earned_Premium!A115,Written_Premium!A:A,0)-5)+INDEX(Written_Premium!O:O,MATCH(Earned_Premium!A115,Written_Premium!A:A,0)-6)+INDEX(Written_Premium!O:O,MATCH(Earned_Premium!A115,Written_Premium!A:A,0)-7)+INDEX(Written_Premium!O:O,MATCH(Earned_Premium!A115,Written_Premium!A:A,0)-8)+INDEX(Written_Premium!O:O,MATCH(Earned_Premium!A115,Written_Premium!A:A,0)-9)+INDEX(Written_Premium!O:O,MATCH(Earned_Premium!A115,Written_Premium!A:A,0)-10)+INDEX(Written_Premium!O:O,MATCH(Earned_Premium!A115,Written_Premium!A:A,0)-11))/12</f>
        <v>264620603.91596237</v>
      </c>
    </row>
    <row r="116" spans="1:6" x14ac:dyDescent="0.25">
      <c r="A116" s="106" t="str">
        <f t="shared" si="2"/>
        <v>General_Non-Tenant_2028_7</v>
      </c>
      <c r="B116" t="s">
        <v>7</v>
      </c>
      <c r="C116" t="s">
        <v>5</v>
      </c>
      <c r="D116">
        <v>2028</v>
      </c>
      <c r="E116">
        <v>7</v>
      </c>
      <c r="F116" s="3" cm="1">
        <f t="array" aca="1" ref="F116" ca="1">(VLOOKUP(A116,Written_Premium!$A$2:$O$217,15,FALSE)+INDEX(Written_Premium!O:O,MATCH(Earned_Premium!A116,Written_Premium!A:A,0)-12))/24+(INDEX(Written_Premium!O:O,MATCH(Earned_Premium!A116,Written_Premium!A:A,0)-1)+INDEX(Written_Premium!O:O,MATCH(Earned_Premium!A116,Written_Premium!A:A,0)-2)+INDEX(Written_Premium!O:O,MATCH(Earned_Premium!A116,Written_Premium!A:A,0)-3)+INDEX(Written_Premium!O:O,MATCH(Earned_Premium!A116,Written_Premium!A:A,0)-4)+INDEX(Written_Premium!O:O,MATCH(Earned_Premium!A116,Written_Premium!A:A,0)-5)+INDEX(Written_Premium!O:O,MATCH(Earned_Premium!A116,Written_Premium!A:A,0)-6)+INDEX(Written_Premium!O:O,MATCH(Earned_Premium!A116,Written_Premium!A:A,0)-7)+INDEX(Written_Premium!O:O,MATCH(Earned_Premium!A116,Written_Premium!A:A,0)-8)+INDEX(Written_Premium!O:O,MATCH(Earned_Premium!A116,Written_Premium!A:A,0)-9)+INDEX(Written_Premium!O:O,MATCH(Earned_Premium!A116,Written_Premium!A:A,0)-10)+INDEX(Written_Premium!O:O,MATCH(Earned_Premium!A116,Written_Premium!A:A,0)-11))/12</f>
        <v>264132329.66624802</v>
      </c>
    </row>
    <row r="117" spans="1:6" x14ac:dyDescent="0.25">
      <c r="A117" s="106" t="str">
        <f t="shared" si="2"/>
        <v>General_Non-Tenant_2028_8</v>
      </c>
      <c r="B117" t="s">
        <v>7</v>
      </c>
      <c r="C117" t="s">
        <v>5</v>
      </c>
      <c r="D117">
        <v>2028</v>
      </c>
      <c r="E117">
        <v>8</v>
      </c>
      <c r="F117" s="3" cm="1">
        <f t="array" aca="1" ref="F117" ca="1">(VLOOKUP(A117,Written_Premium!$A$2:$O$217,15,FALSE)+INDEX(Written_Premium!O:O,MATCH(Earned_Premium!A117,Written_Premium!A:A,0)-12))/24+(INDEX(Written_Premium!O:O,MATCH(Earned_Premium!A117,Written_Premium!A:A,0)-1)+INDEX(Written_Premium!O:O,MATCH(Earned_Premium!A117,Written_Premium!A:A,0)-2)+INDEX(Written_Premium!O:O,MATCH(Earned_Premium!A117,Written_Premium!A:A,0)-3)+INDEX(Written_Premium!O:O,MATCH(Earned_Premium!A117,Written_Premium!A:A,0)-4)+INDEX(Written_Premium!O:O,MATCH(Earned_Premium!A117,Written_Premium!A:A,0)-5)+INDEX(Written_Premium!O:O,MATCH(Earned_Premium!A117,Written_Premium!A:A,0)-6)+INDEX(Written_Premium!O:O,MATCH(Earned_Premium!A117,Written_Premium!A:A,0)-7)+INDEX(Written_Premium!O:O,MATCH(Earned_Premium!A117,Written_Premium!A:A,0)-8)+INDEX(Written_Premium!O:O,MATCH(Earned_Premium!A117,Written_Premium!A:A,0)-9)+INDEX(Written_Premium!O:O,MATCH(Earned_Premium!A117,Written_Premium!A:A,0)-10)+INDEX(Written_Premium!O:O,MATCH(Earned_Premium!A117,Written_Premium!A:A,0)-11))/12</f>
        <v>263660281.88426217</v>
      </c>
    </row>
    <row r="118" spans="1:6" x14ac:dyDescent="0.25">
      <c r="A118" s="106" t="str">
        <f t="shared" si="2"/>
        <v>General_Non-Tenant_2028_9</v>
      </c>
      <c r="B118" t="s">
        <v>7</v>
      </c>
      <c r="C118" t="s">
        <v>5</v>
      </c>
      <c r="D118">
        <v>2028</v>
      </c>
      <c r="E118">
        <v>9</v>
      </c>
      <c r="F118" s="3" cm="1">
        <f t="array" aca="1" ref="F118" ca="1">(VLOOKUP(A118,Written_Premium!$A$2:$O$217,15,FALSE)+INDEX(Written_Premium!O:O,MATCH(Earned_Premium!A118,Written_Premium!A:A,0)-12))/24+(INDEX(Written_Premium!O:O,MATCH(Earned_Premium!A118,Written_Premium!A:A,0)-1)+INDEX(Written_Premium!O:O,MATCH(Earned_Premium!A118,Written_Premium!A:A,0)-2)+INDEX(Written_Premium!O:O,MATCH(Earned_Premium!A118,Written_Premium!A:A,0)-3)+INDEX(Written_Premium!O:O,MATCH(Earned_Premium!A118,Written_Premium!A:A,0)-4)+INDEX(Written_Premium!O:O,MATCH(Earned_Premium!A118,Written_Premium!A:A,0)-5)+INDEX(Written_Premium!O:O,MATCH(Earned_Premium!A118,Written_Premium!A:A,0)-6)+INDEX(Written_Premium!O:O,MATCH(Earned_Premium!A118,Written_Premium!A:A,0)-7)+INDEX(Written_Premium!O:O,MATCH(Earned_Premium!A118,Written_Premium!A:A,0)-8)+INDEX(Written_Premium!O:O,MATCH(Earned_Premium!A118,Written_Premium!A:A,0)-9)+INDEX(Written_Premium!O:O,MATCH(Earned_Premium!A118,Written_Premium!A:A,0)-10)+INDEX(Written_Premium!O:O,MATCH(Earned_Premium!A118,Written_Premium!A:A,0)-11))/12</f>
        <v>263196218.03934765</v>
      </c>
    </row>
    <row r="119" spans="1:6" x14ac:dyDescent="0.25">
      <c r="A119" s="106" t="str">
        <f t="shared" si="2"/>
        <v>General_Non-Tenant_2028_10</v>
      </c>
      <c r="B119" t="s">
        <v>7</v>
      </c>
      <c r="C119" t="s">
        <v>5</v>
      </c>
      <c r="D119">
        <v>2028</v>
      </c>
      <c r="E119">
        <v>10</v>
      </c>
      <c r="F119" s="3" cm="1">
        <f t="array" aca="1" ref="F119" ca="1">(VLOOKUP(A119,Written_Premium!$A$2:$O$217,15,FALSE)+INDEX(Written_Premium!O:O,MATCH(Earned_Premium!A119,Written_Premium!A:A,0)-12))/24+(INDEX(Written_Premium!O:O,MATCH(Earned_Premium!A119,Written_Premium!A:A,0)-1)+INDEX(Written_Premium!O:O,MATCH(Earned_Premium!A119,Written_Premium!A:A,0)-2)+INDEX(Written_Premium!O:O,MATCH(Earned_Premium!A119,Written_Premium!A:A,0)-3)+INDEX(Written_Premium!O:O,MATCH(Earned_Premium!A119,Written_Premium!A:A,0)-4)+INDEX(Written_Premium!O:O,MATCH(Earned_Premium!A119,Written_Premium!A:A,0)-5)+INDEX(Written_Premium!O:O,MATCH(Earned_Premium!A119,Written_Premium!A:A,0)-6)+INDEX(Written_Premium!O:O,MATCH(Earned_Premium!A119,Written_Premium!A:A,0)-7)+INDEX(Written_Premium!O:O,MATCH(Earned_Premium!A119,Written_Premium!A:A,0)-8)+INDEX(Written_Premium!O:O,MATCH(Earned_Premium!A119,Written_Premium!A:A,0)-9)+INDEX(Written_Premium!O:O,MATCH(Earned_Premium!A119,Written_Premium!A:A,0)-10)+INDEX(Written_Premium!O:O,MATCH(Earned_Premium!A119,Written_Premium!A:A,0)-11))/12</f>
        <v>262742333.26719579</v>
      </c>
    </row>
    <row r="120" spans="1:6" x14ac:dyDescent="0.25">
      <c r="A120" s="106" t="str">
        <f t="shared" si="2"/>
        <v>General_Non-Tenant_2028_11</v>
      </c>
      <c r="B120" t="s">
        <v>7</v>
      </c>
      <c r="C120" t="s">
        <v>5</v>
      </c>
      <c r="D120">
        <v>2028</v>
      </c>
      <c r="E120">
        <v>11</v>
      </c>
      <c r="F120" s="3" cm="1">
        <f t="array" aca="1" ref="F120" ca="1">(VLOOKUP(A120,Written_Premium!$A$2:$O$217,15,FALSE)+INDEX(Written_Premium!O:O,MATCH(Earned_Premium!A120,Written_Premium!A:A,0)-12))/24+(INDEX(Written_Premium!O:O,MATCH(Earned_Premium!A120,Written_Premium!A:A,0)-1)+INDEX(Written_Premium!O:O,MATCH(Earned_Premium!A120,Written_Premium!A:A,0)-2)+INDEX(Written_Premium!O:O,MATCH(Earned_Premium!A120,Written_Premium!A:A,0)-3)+INDEX(Written_Premium!O:O,MATCH(Earned_Premium!A120,Written_Premium!A:A,0)-4)+INDEX(Written_Premium!O:O,MATCH(Earned_Premium!A120,Written_Premium!A:A,0)-5)+INDEX(Written_Premium!O:O,MATCH(Earned_Premium!A120,Written_Premium!A:A,0)-6)+INDEX(Written_Premium!O:O,MATCH(Earned_Premium!A120,Written_Premium!A:A,0)-7)+INDEX(Written_Premium!O:O,MATCH(Earned_Premium!A120,Written_Premium!A:A,0)-8)+INDEX(Written_Premium!O:O,MATCH(Earned_Premium!A120,Written_Premium!A:A,0)-9)+INDEX(Written_Premium!O:O,MATCH(Earned_Premium!A120,Written_Premium!A:A,0)-10)+INDEX(Written_Premium!O:O,MATCH(Earned_Premium!A120,Written_Premium!A:A,0)-11))/12</f>
        <v>262302713.53798613</v>
      </c>
    </row>
    <row r="121" spans="1:6" x14ac:dyDescent="0.25">
      <c r="A121" s="106" t="str">
        <f t="shared" si="2"/>
        <v>General_Non-Tenant_2028_12</v>
      </c>
      <c r="B121" t="s">
        <v>7</v>
      </c>
      <c r="C121" t="s">
        <v>5</v>
      </c>
      <c r="D121">
        <v>2028</v>
      </c>
      <c r="E121">
        <v>12</v>
      </c>
      <c r="F121" s="3" cm="1">
        <f t="array" aca="1" ref="F121" ca="1">(VLOOKUP(A121,Written_Premium!$A$2:$O$217,15,FALSE)+INDEX(Written_Premium!O:O,MATCH(Earned_Premium!A121,Written_Premium!A:A,0)-12))/24+(INDEX(Written_Premium!O:O,MATCH(Earned_Premium!A121,Written_Premium!A:A,0)-1)+INDEX(Written_Premium!O:O,MATCH(Earned_Premium!A121,Written_Premium!A:A,0)-2)+INDEX(Written_Premium!O:O,MATCH(Earned_Premium!A121,Written_Premium!A:A,0)-3)+INDEX(Written_Premium!O:O,MATCH(Earned_Premium!A121,Written_Premium!A:A,0)-4)+INDEX(Written_Premium!O:O,MATCH(Earned_Premium!A121,Written_Premium!A:A,0)-5)+INDEX(Written_Premium!O:O,MATCH(Earned_Premium!A121,Written_Premium!A:A,0)-6)+INDEX(Written_Premium!O:O,MATCH(Earned_Premium!A121,Written_Premium!A:A,0)-7)+INDEX(Written_Premium!O:O,MATCH(Earned_Premium!A121,Written_Premium!A:A,0)-8)+INDEX(Written_Premium!O:O,MATCH(Earned_Premium!A121,Written_Premium!A:A,0)-9)+INDEX(Written_Premium!O:O,MATCH(Earned_Premium!A121,Written_Premium!A:A,0)-10)+INDEX(Written_Premium!O:O,MATCH(Earned_Premium!A121,Written_Premium!A:A,0)-11))/12</f>
        <v>261876400.75869527</v>
      </c>
    </row>
    <row r="122" spans="1:6" x14ac:dyDescent="0.25">
      <c r="A122" s="106" t="str">
        <f t="shared" si="2"/>
        <v>General_Tenant_2024_1</v>
      </c>
      <c r="B122" t="s">
        <v>7</v>
      </c>
      <c r="C122" t="s">
        <v>6</v>
      </c>
      <c r="D122">
        <v>2024</v>
      </c>
      <c r="E122">
        <v>1</v>
      </c>
      <c r="F122" s="3" cm="1">
        <f t="array" aca="1" ref="F122" ca="1">(VLOOKUP(A122,Written_Premium!$A$2:$O$217,15,FALSE)+INDEX(Written_Premium!O:O,MATCH(Earned_Premium!A122,Written_Premium!A:A,0)-12))/24+(INDEX(Written_Premium!O:O,MATCH(Earned_Premium!A122,Written_Premium!A:A,0)-1)+INDEX(Written_Premium!O:O,MATCH(Earned_Premium!A122,Written_Premium!A:A,0)-2)+INDEX(Written_Premium!O:O,MATCH(Earned_Premium!A122,Written_Premium!A:A,0)-3)+INDEX(Written_Premium!O:O,MATCH(Earned_Premium!A122,Written_Premium!A:A,0)-4)+INDEX(Written_Premium!O:O,MATCH(Earned_Premium!A122,Written_Premium!A:A,0)-5)+INDEX(Written_Premium!O:O,MATCH(Earned_Premium!A122,Written_Premium!A:A,0)-6)+INDEX(Written_Premium!O:O,MATCH(Earned_Premium!A122,Written_Premium!A:A,0)-7)+INDEX(Written_Premium!O:O,MATCH(Earned_Premium!A122,Written_Premium!A:A,0)-8)+INDEX(Written_Premium!O:O,MATCH(Earned_Premium!A122,Written_Premium!A:A,0)-9)+INDEX(Written_Premium!O:O,MATCH(Earned_Premium!A122,Written_Premium!A:A,0)-10)+INDEX(Written_Premium!O:O,MATCH(Earned_Premium!A122,Written_Premium!A:A,0)-11))/12</f>
        <v>16556324.397766687</v>
      </c>
    </row>
    <row r="123" spans="1:6" x14ac:dyDescent="0.25">
      <c r="A123" s="106" t="str">
        <f t="shared" si="2"/>
        <v>General_Tenant_2024_2</v>
      </c>
      <c r="B123" t="s">
        <v>7</v>
      </c>
      <c r="C123" t="s">
        <v>6</v>
      </c>
      <c r="D123">
        <v>2024</v>
      </c>
      <c r="E123">
        <v>2</v>
      </c>
      <c r="F123" s="3" cm="1">
        <f t="array" aca="1" ref="F123" ca="1">(VLOOKUP(A123,Written_Premium!$A$2:$O$217,15,FALSE)+INDEX(Written_Premium!O:O,MATCH(Earned_Premium!A123,Written_Premium!A:A,0)-12))/24+(INDEX(Written_Premium!O:O,MATCH(Earned_Premium!A123,Written_Premium!A:A,0)-1)+INDEX(Written_Premium!O:O,MATCH(Earned_Premium!A123,Written_Premium!A:A,0)-2)+INDEX(Written_Premium!O:O,MATCH(Earned_Premium!A123,Written_Premium!A:A,0)-3)+INDEX(Written_Premium!O:O,MATCH(Earned_Premium!A123,Written_Premium!A:A,0)-4)+INDEX(Written_Premium!O:O,MATCH(Earned_Premium!A123,Written_Premium!A:A,0)-5)+INDEX(Written_Premium!O:O,MATCH(Earned_Premium!A123,Written_Premium!A:A,0)-6)+INDEX(Written_Premium!O:O,MATCH(Earned_Premium!A123,Written_Premium!A:A,0)-7)+INDEX(Written_Premium!O:O,MATCH(Earned_Premium!A123,Written_Premium!A:A,0)-8)+INDEX(Written_Premium!O:O,MATCH(Earned_Premium!A123,Written_Premium!A:A,0)-9)+INDEX(Written_Premium!O:O,MATCH(Earned_Premium!A123,Written_Premium!A:A,0)-10)+INDEX(Written_Premium!O:O,MATCH(Earned_Premium!A123,Written_Premium!A:A,0)-11))/12</f>
        <v>16444348.737743024</v>
      </c>
    </row>
    <row r="124" spans="1:6" x14ac:dyDescent="0.25">
      <c r="A124" s="106" t="str">
        <f t="shared" si="2"/>
        <v>General_Tenant_2024_3</v>
      </c>
      <c r="B124" t="s">
        <v>7</v>
      </c>
      <c r="C124" t="s">
        <v>6</v>
      </c>
      <c r="D124">
        <v>2024</v>
      </c>
      <c r="E124">
        <v>3</v>
      </c>
      <c r="F124" s="3" cm="1">
        <f t="array" aca="1" ref="F124" ca="1">(VLOOKUP(A124,Written_Premium!$A$2:$O$217,15,FALSE)+INDEX(Written_Premium!O:O,MATCH(Earned_Premium!A124,Written_Premium!A:A,0)-12))/24+(INDEX(Written_Premium!O:O,MATCH(Earned_Premium!A124,Written_Premium!A:A,0)-1)+INDEX(Written_Premium!O:O,MATCH(Earned_Premium!A124,Written_Premium!A:A,0)-2)+INDEX(Written_Premium!O:O,MATCH(Earned_Premium!A124,Written_Premium!A:A,0)-3)+INDEX(Written_Premium!O:O,MATCH(Earned_Premium!A124,Written_Premium!A:A,0)-4)+INDEX(Written_Premium!O:O,MATCH(Earned_Premium!A124,Written_Premium!A:A,0)-5)+INDEX(Written_Premium!O:O,MATCH(Earned_Premium!A124,Written_Premium!A:A,0)-6)+INDEX(Written_Premium!O:O,MATCH(Earned_Premium!A124,Written_Premium!A:A,0)-7)+INDEX(Written_Premium!O:O,MATCH(Earned_Premium!A124,Written_Premium!A:A,0)-8)+INDEX(Written_Premium!O:O,MATCH(Earned_Premium!A124,Written_Premium!A:A,0)-9)+INDEX(Written_Premium!O:O,MATCH(Earned_Premium!A124,Written_Premium!A:A,0)-10)+INDEX(Written_Premium!O:O,MATCH(Earned_Premium!A124,Written_Premium!A:A,0)-11))/12</f>
        <v>16319960.960437689</v>
      </c>
    </row>
    <row r="125" spans="1:6" x14ac:dyDescent="0.25">
      <c r="A125" s="106" t="str">
        <f t="shared" si="2"/>
        <v>General_Tenant_2024_4</v>
      </c>
      <c r="B125" t="s">
        <v>7</v>
      </c>
      <c r="C125" t="s">
        <v>6</v>
      </c>
      <c r="D125">
        <v>2024</v>
      </c>
      <c r="E125">
        <v>4</v>
      </c>
      <c r="F125" s="3" cm="1">
        <f t="array" aca="1" ref="F125" ca="1">(VLOOKUP(A125,Written_Premium!$A$2:$O$217,15,FALSE)+INDEX(Written_Premium!O:O,MATCH(Earned_Premium!A125,Written_Premium!A:A,0)-12))/24+(INDEX(Written_Premium!O:O,MATCH(Earned_Premium!A125,Written_Premium!A:A,0)-1)+INDEX(Written_Premium!O:O,MATCH(Earned_Premium!A125,Written_Premium!A:A,0)-2)+INDEX(Written_Premium!O:O,MATCH(Earned_Premium!A125,Written_Premium!A:A,0)-3)+INDEX(Written_Premium!O:O,MATCH(Earned_Premium!A125,Written_Premium!A:A,0)-4)+INDEX(Written_Premium!O:O,MATCH(Earned_Premium!A125,Written_Premium!A:A,0)-5)+INDEX(Written_Premium!O:O,MATCH(Earned_Premium!A125,Written_Premium!A:A,0)-6)+INDEX(Written_Premium!O:O,MATCH(Earned_Premium!A125,Written_Premium!A:A,0)-7)+INDEX(Written_Premium!O:O,MATCH(Earned_Premium!A125,Written_Premium!A:A,0)-8)+INDEX(Written_Premium!O:O,MATCH(Earned_Premium!A125,Written_Premium!A:A,0)-9)+INDEX(Written_Premium!O:O,MATCH(Earned_Premium!A125,Written_Premium!A:A,0)-10)+INDEX(Written_Premium!O:O,MATCH(Earned_Premium!A125,Written_Premium!A:A,0)-11))/12</f>
        <v>16215243.260776024</v>
      </c>
    </row>
    <row r="126" spans="1:6" x14ac:dyDescent="0.25">
      <c r="A126" s="106" t="str">
        <f t="shared" si="2"/>
        <v>General_Tenant_2024_5</v>
      </c>
      <c r="B126" t="s">
        <v>7</v>
      </c>
      <c r="C126" t="s">
        <v>6</v>
      </c>
      <c r="D126">
        <v>2024</v>
      </c>
      <c r="E126">
        <v>5</v>
      </c>
      <c r="F126" s="3" cm="1">
        <f t="array" aca="1" ref="F126" ca="1">(VLOOKUP(A126,Written_Premium!$A$2:$O$217,15,FALSE)+INDEX(Written_Premium!O:O,MATCH(Earned_Premium!A126,Written_Premium!A:A,0)-12))/24+(INDEX(Written_Premium!O:O,MATCH(Earned_Premium!A126,Written_Premium!A:A,0)-1)+INDEX(Written_Premium!O:O,MATCH(Earned_Premium!A126,Written_Premium!A:A,0)-2)+INDEX(Written_Premium!O:O,MATCH(Earned_Premium!A126,Written_Premium!A:A,0)-3)+INDEX(Written_Premium!O:O,MATCH(Earned_Premium!A126,Written_Premium!A:A,0)-4)+INDEX(Written_Premium!O:O,MATCH(Earned_Premium!A126,Written_Premium!A:A,0)-5)+INDEX(Written_Premium!O:O,MATCH(Earned_Premium!A126,Written_Premium!A:A,0)-6)+INDEX(Written_Premium!O:O,MATCH(Earned_Premium!A126,Written_Premium!A:A,0)-7)+INDEX(Written_Premium!O:O,MATCH(Earned_Premium!A126,Written_Premium!A:A,0)-8)+INDEX(Written_Premium!O:O,MATCH(Earned_Premium!A126,Written_Premium!A:A,0)-9)+INDEX(Written_Premium!O:O,MATCH(Earned_Premium!A126,Written_Premium!A:A,0)-10)+INDEX(Written_Premium!O:O,MATCH(Earned_Premium!A126,Written_Premium!A:A,0)-11))/12</f>
        <v>16103868.199506242</v>
      </c>
    </row>
    <row r="127" spans="1:6" x14ac:dyDescent="0.25">
      <c r="A127" s="106" t="str">
        <f t="shared" si="2"/>
        <v>General_Tenant_2024_6</v>
      </c>
      <c r="B127" t="s">
        <v>7</v>
      </c>
      <c r="C127" t="s">
        <v>6</v>
      </c>
      <c r="D127">
        <v>2024</v>
      </c>
      <c r="E127">
        <v>6</v>
      </c>
      <c r="F127" s="3" cm="1">
        <f t="array" aca="1" ref="F127" ca="1">(VLOOKUP(A127,Written_Premium!$A$2:$O$217,15,FALSE)+INDEX(Written_Premium!O:O,MATCH(Earned_Premium!A127,Written_Premium!A:A,0)-12))/24+(INDEX(Written_Premium!O:O,MATCH(Earned_Premium!A127,Written_Premium!A:A,0)-1)+INDEX(Written_Premium!O:O,MATCH(Earned_Premium!A127,Written_Premium!A:A,0)-2)+INDEX(Written_Premium!O:O,MATCH(Earned_Premium!A127,Written_Premium!A:A,0)-3)+INDEX(Written_Premium!O:O,MATCH(Earned_Premium!A127,Written_Premium!A:A,0)-4)+INDEX(Written_Premium!O:O,MATCH(Earned_Premium!A127,Written_Premium!A:A,0)-5)+INDEX(Written_Premium!O:O,MATCH(Earned_Premium!A127,Written_Premium!A:A,0)-6)+INDEX(Written_Premium!O:O,MATCH(Earned_Premium!A127,Written_Premium!A:A,0)-7)+INDEX(Written_Premium!O:O,MATCH(Earned_Premium!A127,Written_Premium!A:A,0)-8)+INDEX(Written_Premium!O:O,MATCH(Earned_Premium!A127,Written_Premium!A:A,0)-9)+INDEX(Written_Premium!O:O,MATCH(Earned_Premium!A127,Written_Premium!A:A,0)-10)+INDEX(Written_Premium!O:O,MATCH(Earned_Premium!A127,Written_Premium!A:A,0)-11))/12</f>
        <v>15957794.861912211</v>
      </c>
    </row>
    <row r="128" spans="1:6" x14ac:dyDescent="0.25">
      <c r="A128" s="106" t="str">
        <f t="shared" si="2"/>
        <v>General_Tenant_2024_7</v>
      </c>
      <c r="B128" t="s">
        <v>7</v>
      </c>
      <c r="C128" t="s">
        <v>6</v>
      </c>
      <c r="D128">
        <v>2024</v>
      </c>
      <c r="E128">
        <v>7</v>
      </c>
      <c r="F128" s="3" cm="1">
        <f t="array" aca="1" ref="F128" ca="1">(VLOOKUP(A128,Written_Premium!$A$2:$O$217,15,FALSE)+INDEX(Written_Premium!O:O,MATCH(Earned_Premium!A128,Written_Premium!A:A,0)-12))/24+(INDEX(Written_Premium!O:O,MATCH(Earned_Premium!A128,Written_Premium!A:A,0)-1)+INDEX(Written_Premium!O:O,MATCH(Earned_Premium!A128,Written_Premium!A:A,0)-2)+INDEX(Written_Premium!O:O,MATCH(Earned_Premium!A128,Written_Premium!A:A,0)-3)+INDEX(Written_Premium!O:O,MATCH(Earned_Premium!A128,Written_Premium!A:A,0)-4)+INDEX(Written_Premium!O:O,MATCH(Earned_Premium!A128,Written_Premium!A:A,0)-5)+INDEX(Written_Premium!O:O,MATCH(Earned_Premium!A128,Written_Premium!A:A,0)-6)+INDEX(Written_Premium!O:O,MATCH(Earned_Premium!A128,Written_Premium!A:A,0)-7)+INDEX(Written_Premium!O:O,MATCH(Earned_Premium!A128,Written_Premium!A:A,0)-8)+INDEX(Written_Premium!O:O,MATCH(Earned_Premium!A128,Written_Premium!A:A,0)-9)+INDEX(Written_Premium!O:O,MATCH(Earned_Premium!A128,Written_Premium!A:A,0)-10)+INDEX(Written_Premium!O:O,MATCH(Earned_Premium!A128,Written_Premium!A:A,0)-11))/12</f>
        <v>15816212.815919133</v>
      </c>
    </row>
    <row r="129" spans="1:6" x14ac:dyDescent="0.25">
      <c r="A129" s="106" t="str">
        <f t="shared" si="2"/>
        <v>General_Tenant_2024_8</v>
      </c>
      <c r="B129" t="s">
        <v>7</v>
      </c>
      <c r="C129" t="s">
        <v>6</v>
      </c>
      <c r="D129">
        <v>2024</v>
      </c>
      <c r="E129">
        <v>8</v>
      </c>
      <c r="F129" s="3" cm="1">
        <f t="array" aca="1" ref="F129" ca="1">(VLOOKUP(A129,Written_Premium!$A$2:$O$217,15,FALSE)+INDEX(Written_Premium!O:O,MATCH(Earned_Premium!A129,Written_Premium!A:A,0)-12))/24+(INDEX(Written_Premium!O:O,MATCH(Earned_Premium!A129,Written_Premium!A:A,0)-1)+INDEX(Written_Premium!O:O,MATCH(Earned_Premium!A129,Written_Premium!A:A,0)-2)+INDEX(Written_Premium!O:O,MATCH(Earned_Premium!A129,Written_Premium!A:A,0)-3)+INDEX(Written_Premium!O:O,MATCH(Earned_Premium!A129,Written_Premium!A:A,0)-4)+INDEX(Written_Premium!O:O,MATCH(Earned_Premium!A129,Written_Premium!A:A,0)-5)+INDEX(Written_Premium!O:O,MATCH(Earned_Premium!A129,Written_Premium!A:A,0)-6)+INDEX(Written_Premium!O:O,MATCH(Earned_Premium!A129,Written_Premium!A:A,0)-7)+INDEX(Written_Premium!O:O,MATCH(Earned_Premium!A129,Written_Premium!A:A,0)-8)+INDEX(Written_Premium!O:O,MATCH(Earned_Premium!A129,Written_Premium!A:A,0)-9)+INDEX(Written_Premium!O:O,MATCH(Earned_Premium!A129,Written_Premium!A:A,0)-10)+INDEX(Written_Premium!O:O,MATCH(Earned_Premium!A129,Written_Premium!A:A,0)-11))/12</f>
        <v>15681544.658527944</v>
      </c>
    </row>
    <row r="130" spans="1:6" x14ac:dyDescent="0.25">
      <c r="A130" s="106" t="str">
        <f t="shared" si="2"/>
        <v>General_Tenant_2024_9</v>
      </c>
      <c r="B130" t="s">
        <v>7</v>
      </c>
      <c r="C130" t="s">
        <v>6</v>
      </c>
      <c r="D130">
        <v>2024</v>
      </c>
      <c r="E130">
        <v>9</v>
      </c>
      <c r="F130" s="3" cm="1">
        <f t="array" aca="1" ref="F130" ca="1">(VLOOKUP(A130,Written_Premium!$A$2:$O$217,15,FALSE)+INDEX(Written_Premium!O:O,MATCH(Earned_Premium!A130,Written_Premium!A:A,0)-12))/24+(INDEX(Written_Premium!O:O,MATCH(Earned_Premium!A130,Written_Premium!A:A,0)-1)+INDEX(Written_Premium!O:O,MATCH(Earned_Premium!A130,Written_Premium!A:A,0)-2)+INDEX(Written_Premium!O:O,MATCH(Earned_Premium!A130,Written_Premium!A:A,0)-3)+INDEX(Written_Premium!O:O,MATCH(Earned_Premium!A130,Written_Premium!A:A,0)-4)+INDEX(Written_Premium!O:O,MATCH(Earned_Premium!A130,Written_Premium!A:A,0)-5)+INDEX(Written_Premium!O:O,MATCH(Earned_Premium!A130,Written_Premium!A:A,0)-6)+INDEX(Written_Premium!O:O,MATCH(Earned_Premium!A130,Written_Premium!A:A,0)-7)+INDEX(Written_Premium!O:O,MATCH(Earned_Premium!A130,Written_Premium!A:A,0)-8)+INDEX(Written_Premium!O:O,MATCH(Earned_Premium!A130,Written_Premium!A:A,0)-9)+INDEX(Written_Premium!O:O,MATCH(Earned_Premium!A130,Written_Premium!A:A,0)-10)+INDEX(Written_Premium!O:O,MATCH(Earned_Premium!A130,Written_Premium!A:A,0)-11))/12</f>
        <v>15549947.535785614</v>
      </c>
    </row>
    <row r="131" spans="1:6" x14ac:dyDescent="0.25">
      <c r="A131" s="106" t="str">
        <f t="shared" si="2"/>
        <v>General_Tenant_2024_10</v>
      </c>
      <c r="B131" t="s">
        <v>7</v>
      </c>
      <c r="C131" t="s">
        <v>6</v>
      </c>
      <c r="D131">
        <v>2024</v>
      </c>
      <c r="E131">
        <v>10</v>
      </c>
      <c r="F131" s="3" cm="1">
        <f t="array" aca="1" ref="F131" ca="1">(VLOOKUP(A131,Written_Premium!$A$2:$O$217,15,FALSE)+INDEX(Written_Premium!O:O,MATCH(Earned_Premium!A131,Written_Premium!A:A,0)-12))/24+(INDEX(Written_Premium!O:O,MATCH(Earned_Premium!A131,Written_Premium!A:A,0)-1)+INDEX(Written_Premium!O:O,MATCH(Earned_Premium!A131,Written_Premium!A:A,0)-2)+INDEX(Written_Premium!O:O,MATCH(Earned_Premium!A131,Written_Premium!A:A,0)-3)+INDEX(Written_Premium!O:O,MATCH(Earned_Premium!A131,Written_Premium!A:A,0)-4)+INDEX(Written_Premium!O:O,MATCH(Earned_Premium!A131,Written_Premium!A:A,0)-5)+INDEX(Written_Premium!O:O,MATCH(Earned_Premium!A131,Written_Premium!A:A,0)-6)+INDEX(Written_Premium!O:O,MATCH(Earned_Premium!A131,Written_Premium!A:A,0)-7)+INDEX(Written_Premium!O:O,MATCH(Earned_Premium!A131,Written_Premium!A:A,0)-8)+INDEX(Written_Premium!O:O,MATCH(Earned_Premium!A131,Written_Premium!A:A,0)-9)+INDEX(Written_Premium!O:O,MATCH(Earned_Premium!A131,Written_Premium!A:A,0)-10)+INDEX(Written_Premium!O:O,MATCH(Earned_Premium!A131,Written_Premium!A:A,0)-11))/12</f>
        <v>15429582.574429339</v>
      </c>
    </row>
    <row r="132" spans="1:6" x14ac:dyDescent="0.25">
      <c r="A132" s="106" t="str">
        <f t="shared" si="2"/>
        <v>General_Tenant_2024_11</v>
      </c>
      <c r="B132" t="s">
        <v>7</v>
      </c>
      <c r="C132" t="s">
        <v>6</v>
      </c>
      <c r="D132">
        <v>2024</v>
      </c>
      <c r="E132">
        <v>11</v>
      </c>
      <c r="F132" s="3" cm="1">
        <f t="array" aca="1" ref="F132" ca="1">(VLOOKUP(A132,Written_Premium!$A$2:$O$217,15,FALSE)+INDEX(Written_Premium!O:O,MATCH(Earned_Premium!A132,Written_Premium!A:A,0)-12))/24+(INDEX(Written_Premium!O:O,MATCH(Earned_Premium!A132,Written_Premium!A:A,0)-1)+INDEX(Written_Premium!O:O,MATCH(Earned_Premium!A132,Written_Premium!A:A,0)-2)+INDEX(Written_Premium!O:O,MATCH(Earned_Premium!A132,Written_Premium!A:A,0)-3)+INDEX(Written_Premium!O:O,MATCH(Earned_Premium!A132,Written_Premium!A:A,0)-4)+INDEX(Written_Premium!O:O,MATCH(Earned_Premium!A132,Written_Premium!A:A,0)-5)+INDEX(Written_Premium!O:O,MATCH(Earned_Premium!A132,Written_Premium!A:A,0)-6)+INDEX(Written_Premium!O:O,MATCH(Earned_Premium!A132,Written_Premium!A:A,0)-7)+INDEX(Written_Premium!O:O,MATCH(Earned_Premium!A132,Written_Premium!A:A,0)-8)+INDEX(Written_Premium!O:O,MATCH(Earned_Premium!A132,Written_Premium!A:A,0)-9)+INDEX(Written_Premium!O:O,MATCH(Earned_Premium!A132,Written_Premium!A:A,0)-10)+INDEX(Written_Premium!O:O,MATCH(Earned_Premium!A132,Written_Premium!A:A,0)-11))/12</f>
        <v>15318293.972123519</v>
      </c>
    </row>
    <row r="133" spans="1:6" x14ac:dyDescent="0.25">
      <c r="A133" s="106" t="str">
        <f t="shared" si="2"/>
        <v>General_Tenant_2024_12</v>
      </c>
      <c r="B133" t="s">
        <v>7</v>
      </c>
      <c r="C133" t="s">
        <v>6</v>
      </c>
      <c r="D133">
        <v>2024</v>
      </c>
      <c r="E133">
        <v>12</v>
      </c>
      <c r="F133" s="3" cm="1">
        <f t="array" aca="1" ref="F133" ca="1">(VLOOKUP(A133,Written_Premium!$A$2:$O$217,15,FALSE)+INDEX(Written_Premium!O:O,MATCH(Earned_Premium!A133,Written_Premium!A:A,0)-12))/24+(INDEX(Written_Premium!O:O,MATCH(Earned_Premium!A133,Written_Premium!A:A,0)-1)+INDEX(Written_Premium!O:O,MATCH(Earned_Premium!A133,Written_Premium!A:A,0)-2)+INDEX(Written_Premium!O:O,MATCH(Earned_Premium!A133,Written_Premium!A:A,0)-3)+INDEX(Written_Premium!O:O,MATCH(Earned_Premium!A133,Written_Premium!A:A,0)-4)+INDEX(Written_Premium!O:O,MATCH(Earned_Premium!A133,Written_Premium!A:A,0)-5)+INDEX(Written_Premium!O:O,MATCH(Earned_Premium!A133,Written_Premium!A:A,0)-6)+INDEX(Written_Premium!O:O,MATCH(Earned_Premium!A133,Written_Premium!A:A,0)-7)+INDEX(Written_Premium!O:O,MATCH(Earned_Premium!A133,Written_Premium!A:A,0)-8)+INDEX(Written_Premium!O:O,MATCH(Earned_Premium!A133,Written_Premium!A:A,0)-9)+INDEX(Written_Premium!O:O,MATCH(Earned_Premium!A133,Written_Premium!A:A,0)-10)+INDEX(Written_Premium!O:O,MATCH(Earned_Premium!A133,Written_Premium!A:A,0)-11))/12</f>
        <v>15209604.352713775</v>
      </c>
    </row>
    <row r="134" spans="1:6" x14ac:dyDescent="0.25">
      <c r="A134" s="106" t="str">
        <f t="shared" si="2"/>
        <v>General_Tenant_2025_1</v>
      </c>
      <c r="B134" t="s">
        <v>7</v>
      </c>
      <c r="C134" t="s">
        <v>6</v>
      </c>
      <c r="D134">
        <v>2025</v>
      </c>
      <c r="E134">
        <v>1</v>
      </c>
      <c r="F134" s="3" cm="1">
        <f t="array" aca="1" ref="F134" ca="1">(VLOOKUP(A134,Written_Premium!$A$2:$O$217,15,FALSE)+INDEX(Written_Premium!O:O,MATCH(Earned_Premium!A134,Written_Premium!A:A,0)-12))/24+(INDEX(Written_Premium!O:O,MATCH(Earned_Premium!A134,Written_Premium!A:A,0)-1)+INDEX(Written_Premium!O:O,MATCH(Earned_Premium!A134,Written_Premium!A:A,0)-2)+INDEX(Written_Premium!O:O,MATCH(Earned_Premium!A134,Written_Premium!A:A,0)-3)+INDEX(Written_Premium!O:O,MATCH(Earned_Premium!A134,Written_Premium!A:A,0)-4)+INDEX(Written_Premium!O:O,MATCH(Earned_Premium!A134,Written_Premium!A:A,0)-5)+INDEX(Written_Premium!O:O,MATCH(Earned_Premium!A134,Written_Premium!A:A,0)-6)+INDEX(Written_Premium!O:O,MATCH(Earned_Premium!A134,Written_Premium!A:A,0)-7)+INDEX(Written_Premium!O:O,MATCH(Earned_Premium!A134,Written_Premium!A:A,0)-8)+INDEX(Written_Premium!O:O,MATCH(Earned_Premium!A134,Written_Premium!A:A,0)-9)+INDEX(Written_Premium!O:O,MATCH(Earned_Premium!A134,Written_Premium!A:A,0)-10)+INDEX(Written_Premium!O:O,MATCH(Earned_Premium!A134,Written_Premium!A:A,0)-11))/12</f>
        <v>15357852.496386738</v>
      </c>
    </row>
    <row r="135" spans="1:6" x14ac:dyDescent="0.25">
      <c r="A135" s="106" t="str">
        <f t="shared" si="2"/>
        <v>General_Tenant_2025_2</v>
      </c>
      <c r="B135" t="s">
        <v>7</v>
      </c>
      <c r="C135" t="s">
        <v>6</v>
      </c>
      <c r="D135">
        <v>2025</v>
      </c>
      <c r="E135">
        <v>2</v>
      </c>
      <c r="F135" s="3" cm="1">
        <f t="array" aca="1" ref="F135" ca="1">(VLOOKUP(A135,Written_Premium!$A$2:$O$217,15,FALSE)+INDEX(Written_Premium!O:O,MATCH(Earned_Premium!A135,Written_Premium!A:A,0)-12))/24+(INDEX(Written_Premium!O:O,MATCH(Earned_Premium!A135,Written_Premium!A:A,0)-1)+INDEX(Written_Premium!O:O,MATCH(Earned_Premium!A135,Written_Premium!A:A,0)-2)+INDEX(Written_Premium!O:O,MATCH(Earned_Premium!A135,Written_Premium!A:A,0)-3)+INDEX(Written_Premium!O:O,MATCH(Earned_Premium!A135,Written_Premium!A:A,0)-4)+INDEX(Written_Premium!O:O,MATCH(Earned_Premium!A135,Written_Premium!A:A,0)-5)+INDEX(Written_Premium!O:O,MATCH(Earned_Premium!A135,Written_Premium!A:A,0)-6)+INDEX(Written_Premium!O:O,MATCH(Earned_Premium!A135,Written_Premium!A:A,0)-7)+INDEX(Written_Premium!O:O,MATCH(Earned_Premium!A135,Written_Premium!A:A,0)-8)+INDEX(Written_Premium!O:O,MATCH(Earned_Premium!A135,Written_Premium!A:A,0)-9)+INDEX(Written_Premium!O:O,MATCH(Earned_Premium!A135,Written_Premium!A:A,0)-10)+INDEX(Written_Premium!O:O,MATCH(Earned_Premium!A135,Written_Premium!A:A,0)-11))/12</f>
        <v>15772662.906089252</v>
      </c>
    </row>
    <row r="136" spans="1:6" x14ac:dyDescent="0.25">
      <c r="A136" s="106" t="str">
        <f t="shared" si="2"/>
        <v>General_Tenant_2025_3</v>
      </c>
      <c r="B136" t="s">
        <v>7</v>
      </c>
      <c r="C136" t="s">
        <v>6</v>
      </c>
      <c r="D136">
        <v>2025</v>
      </c>
      <c r="E136">
        <v>3</v>
      </c>
      <c r="F136" s="3" cm="1">
        <f t="array" aca="1" ref="F136" ca="1">(VLOOKUP(A136,Written_Premium!$A$2:$O$217,15,FALSE)+INDEX(Written_Premium!O:O,MATCH(Earned_Premium!A136,Written_Premium!A:A,0)-12))/24+(INDEX(Written_Premium!O:O,MATCH(Earned_Premium!A136,Written_Premium!A:A,0)-1)+INDEX(Written_Premium!O:O,MATCH(Earned_Premium!A136,Written_Premium!A:A,0)-2)+INDEX(Written_Premium!O:O,MATCH(Earned_Premium!A136,Written_Premium!A:A,0)-3)+INDEX(Written_Premium!O:O,MATCH(Earned_Premium!A136,Written_Premium!A:A,0)-4)+INDEX(Written_Premium!O:O,MATCH(Earned_Premium!A136,Written_Premium!A:A,0)-5)+INDEX(Written_Premium!O:O,MATCH(Earned_Premium!A136,Written_Premium!A:A,0)-6)+INDEX(Written_Premium!O:O,MATCH(Earned_Premium!A136,Written_Premium!A:A,0)-7)+INDEX(Written_Premium!O:O,MATCH(Earned_Premium!A136,Written_Premium!A:A,0)-8)+INDEX(Written_Premium!O:O,MATCH(Earned_Premium!A136,Written_Premium!A:A,0)-9)+INDEX(Written_Premium!O:O,MATCH(Earned_Premium!A136,Written_Premium!A:A,0)-10)+INDEX(Written_Premium!O:O,MATCH(Earned_Premium!A136,Written_Premium!A:A,0)-11))/12</f>
        <v>16134414.589198096</v>
      </c>
    </row>
    <row r="137" spans="1:6" x14ac:dyDescent="0.25">
      <c r="A137" s="106" t="str">
        <f t="shared" si="2"/>
        <v>General_Tenant_2025_4</v>
      </c>
      <c r="B137" t="s">
        <v>7</v>
      </c>
      <c r="C137" t="s">
        <v>6</v>
      </c>
      <c r="D137">
        <v>2025</v>
      </c>
      <c r="E137">
        <v>4</v>
      </c>
      <c r="F137" s="3" cm="1">
        <f t="array" aca="1" ref="F137" ca="1">(VLOOKUP(A137,Written_Premium!$A$2:$O$217,15,FALSE)+INDEX(Written_Premium!O:O,MATCH(Earned_Premium!A137,Written_Premium!A:A,0)-12))/24+(INDEX(Written_Premium!O:O,MATCH(Earned_Premium!A137,Written_Premium!A:A,0)-1)+INDEX(Written_Premium!O:O,MATCH(Earned_Premium!A137,Written_Premium!A:A,0)-2)+INDEX(Written_Premium!O:O,MATCH(Earned_Premium!A137,Written_Premium!A:A,0)-3)+INDEX(Written_Premium!O:O,MATCH(Earned_Premium!A137,Written_Premium!A:A,0)-4)+INDEX(Written_Premium!O:O,MATCH(Earned_Premium!A137,Written_Premium!A:A,0)-5)+INDEX(Written_Premium!O:O,MATCH(Earned_Premium!A137,Written_Premium!A:A,0)-6)+INDEX(Written_Premium!O:O,MATCH(Earned_Premium!A137,Written_Premium!A:A,0)-7)+INDEX(Written_Premium!O:O,MATCH(Earned_Premium!A137,Written_Premium!A:A,0)-8)+INDEX(Written_Premium!O:O,MATCH(Earned_Premium!A137,Written_Premium!A:A,0)-9)+INDEX(Written_Premium!O:O,MATCH(Earned_Premium!A137,Written_Premium!A:A,0)-10)+INDEX(Written_Premium!O:O,MATCH(Earned_Premium!A137,Written_Premium!A:A,0)-11))/12</f>
        <v>16405310.463966856</v>
      </c>
    </row>
    <row r="138" spans="1:6" x14ac:dyDescent="0.25">
      <c r="A138" s="106" t="str">
        <f t="shared" si="2"/>
        <v>General_Tenant_2025_5</v>
      </c>
      <c r="B138" t="s">
        <v>7</v>
      </c>
      <c r="C138" t="s">
        <v>6</v>
      </c>
      <c r="D138">
        <v>2025</v>
      </c>
      <c r="E138">
        <v>5</v>
      </c>
      <c r="F138" s="3" cm="1">
        <f t="array" aca="1" ref="F138" ca="1">(VLOOKUP(A138,Written_Premium!$A$2:$O$217,15,FALSE)+INDEX(Written_Premium!O:O,MATCH(Earned_Premium!A138,Written_Premium!A:A,0)-12))/24+(INDEX(Written_Premium!O:O,MATCH(Earned_Premium!A138,Written_Premium!A:A,0)-1)+INDEX(Written_Premium!O:O,MATCH(Earned_Premium!A138,Written_Premium!A:A,0)-2)+INDEX(Written_Premium!O:O,MATCH(Earned_Premium!A138,Written_Premium!A:A,0)-3)+INDEX(Written_Premium!O:O,MATCH(Earned_Premium!A138,Written_Premium!A:A,0)-4)+INDEX(Written_Premium!O:O,MATCH(Earned_Premium!A138,Written_Premium!A:A,0)-5)+INDEX(Written_Premium!O:O,MATCH(Earned_Premium!A138,Written_Premium!A:A,0)-6)+INDEX(Written_Premium!O:O,MATCH(Earned_Premium!A138,Written_Premium!A:A,0)-7)+INDEX(Written_Premium!O:O,MATCH(Earned_Premium!A138,Written_Premium!A:A,0)-8)+INDEX(Written_Premium!O:O,MATCH(Earned_Premium!A138,Written_Premium!A:A,0)-9)+INDEX(Written_Premium!O:O,MATCH(Earned_Premium!A138,Written_Premium!A:A,0)-10)+INDEX(Written_Premium!O:O,MATCH(Earned_Premium!A138,Written_Premium!A:A,0)-11))/12</f>
        <v>16640027.988197934</v>
      </c>
    </row>
    <row r="139" spans="1:6" x14ac:dyDescent="0.25">
      <c r="A139" s="106" t="str">
        <f t="shared" si="2"/>
        <v>General_Tenant_2025_6</v>
      </c>
      <c r="B139" t="s">
        <v>7</v>
      </c>
      <c r="C139" t="s">
        <v>6</v>
      </c>
      <c r="D139">
        <v>2025</v>
      </c>
      <c r="E139">
        <v>6</v>
      </c>
      <c r="F139" s="3" cm="1">
        <f t="array" aca="1" ref="F139" ca="1">(VLOOKUP(A139,Written_Premium!$A$2:$O$217,15,FALSE)+INDEX(Written_Premium!O:O,MATCH(Earned_Premium!A139,Written_Premium!A:A,0)-12))/24+(INDEX(Written_Premium!O:O,MATCH(Earned_Premium!A139,Written_Premium!A:A,0)-1)+INDEX(Written_Premium!O:O,MATCH(Earned_Premium!A139,Written_Premium!A:A,0)-2)+INDEX(Written_Premium!O:O,MATCH(Earned_Premium!A139,Written_Premium!A:A,0)-3)+INDEX(Written_Premium!O:O,MATCH(Earned_Premium!A139,Written_Premium!A:A,0)-4)+INDEX(Written_Premium!O:O,MATCH(Earned_Premium!A139,Written_Premium!A:A,0)-5)+INDEX(Written_Premium!O:O,MATCH(Earned_Premium!A139,Written_Premium!A:A,0)-6)+INDEX(Written_Premium!O:O,MATCH(Earned_Premium!A139,Written_Premium!A:A,0)-7)+INDEX(Written_Premium!O:O,MATCH(Earned_Premium!A139,Written_Premium!A:A,0)-8)+INDEX(Written_Premium!O:O,MATCH(Earned_Premium!A139,Written_Premium!A:A,0)-9)+INDEX(Written_Premium!O:O,MATCH(Earned_Premium!A139,Written_Premium!A:A,0)-10)+INDEX(Written_Premium!O:O,MATCH(Earned_Premium!A139,Written_Premium!A:A,0)-11))/12</f>
        <v>16887591.034988329</v>
      </c>
    </row>
    <row r="140" spans="1:6" x14ac:dyDescent="0.25">
      <c r="A140" s="106" t="str">
        <f t="shared" si="2"/>
        <v>General_Tenant_2025_7</v>
      </c>
      <c r="B140" t="s">
        <v>7</v>
      </c>
      <c r="C140" t="s">
        <v>6</v>
      </c>
      <c r="D140">
        <v>2025</v>
      </c>
      <c r="E140">
        <v>7</v>
      </c>
      <c r="F140" s="3" cm="1">
        <f t="array" aca="1" ref="F140" ca="1">(VLOOKUP(A140,Written_Premium!$A$2:$O$217,15,FALSE)+INDEX(Written_Premium!O:O,MATCH(Earned_Premium!A140,Written_Premium!A:A,0)-12))/24+(INDEX(Written_Premium!O:O,MATCH(Earned_Premium!A140,Written_Premium!A:A,0)-1)+INDEX(Written_Premium!O:O,MATCH(Earned_Premium!A140,Written_Premium!A:A,0)-2)+INDEX(Written_Premium!O:O,MATCH(Earned_Premium!A140,Written_Premium!A:A,0)-3)+INDEX(Written_Premium!O:O,MATCH(Earned_Premium!A140,Written_Premium!A:A,0)-4)+INDEX(Written_Premium!O:O,MATCH(Earned_Premium!A140,Written_Premium!A:A,0)-5)+INDEX(Written_Premium!O:O,MATCH(Earned_Premium!A140,Written_Premium!A:A,0)-6)+INDEX(Written_Premium!O:O,MATCH(Earned_Premium!A140,Written_Premium!A:A,0)-7)+INDEX(Written_Premium!O:O,MATCH(Earned_Premium!A140,Written_Premium!A:A,0)-8)+INDEX(Written_Premium!O:O,MATCH(Earned_Premium!A140,Written_Premium!A:A,0)-9)+INDEX(Written_Premium!O:O,MATCH(Earned_Premium!A140,Written_Premium!A:A,0)-10)+INDEX(Written_Premium!O:O,MATCH(Earned_Premium!A140,Written_Premium!A:A,0)-11))/12</f>
        <v>17160824.523655489</v>
      </c>
    </row>
    <row r="141" spans="1:6" x14ac:dyDescent="0.25">
      <c r="A141" s="106" t="str">
        <f t="shared" si="2"/>
        <v>General_Tenant_2025_8</v>
      </c>
      <c r="B141" t="s">
        <v>7</v>
      </c>
      <c r="C141" t="s">
        <v>6</v>
      </c>
      <c r="D141">
        <v>2025</v>
      </c>
      <c r="E141">
        <v>8</v>
      </c>
      <c r="F141" s="3" cm="1">
        <f t="array" aca="1" ref="F141" ca="1">(VLOOKUP(A141,Written_Premium!$A$2:$O$217,15,FALSE)+INDEX(Written_Premium!O:O,MATCH(Earned_Premium!A141,Written_Premium!A:A,0)-12))/24+(INDEX(Written_Premium!O:O,MATCH(Earned_Premium!A141,Written_Premium!A:A,0)-1)+INDEX(Written_Premium!O:O,MATCH(Earned_Premium!A141,Written_Premium!A:A,0)-2)+INDEX(Written_Premium!O:O,MATCH(Earned_Premium!A141,Written_Premium!A:A,0)-3)+INDEX(Written_Premium!O:O,MATCH(Earned_Premium!A141,Written_Premium!A:A,0)-4)+INDEX(Written_Premium!O:O,MATCH(Earned_Premium!A141,Written_Premium!A:A,0)-5)+INDEX(Written_Premium!O:O,MATCH(Earned_Premium!A141,Written_Premium!A:A,0)-6)+INDEX(Written_Premium!O:O,MATCH(Earned_Premium!A141,Written_Premium!A:A,0)-7)+INDEX(Written_Premium!O:O,MATCH(Earned_Premium!A141,Written_Premium!A:A,0)-8)+INDEX(Written_Premium!O:O,MATCH(Earned_Premium!A141,Written_Premium!A:A,0)-9)+INDEX(Written_Premium!O:O,MATCH(Earned_Premium!A141,Written_Premium!A:A,0)-10)+INDEX(Written_Premium!O:O,MATCH(Earned_Premium!A141,Written_Premium!A:A,0)-11))/12</f>
        <v>17436626.083685391</v>
      </c>
    </row>
    <row r="142" spans="1:6" x14ac:dyDescent="0.25">
      <c r="A142" s="106" t="str">
        <f t="shared" si="2"/>
        <v>General_Tenant_2025_9</v>
      </c>
      <c r="B142" t="s">
        <v>7</v>
      </c>
      <c r="C142" t="s">
        <v>6</v>
      </c>
      <c r="D142">
        <v>2025</v>
      </c>
      <c r="E142">
        <v>9</v>
      </c>
      <c r="F142" s="3" cm="1">
        <f t="array" aca="1" ref="F142" ca="1">(VLOOKUP(A142,Written_Premium!$A$2:$O$217,15,FALSE)+INDEX(Written_Premium!O:O,MATCH(Earned_Premium!A142,Written_Premium!A:A,0)-12))/24+(INDEX(Written_Premium!O:O,MATCH(Earned_Premium!A142,Written_Premium!A:A,0)-1)+INDEX(Written_Premium!O:O,MATCH(Earned_Premium!A142,Written_Premium!A:A,0)-2)+INDEX(Written_Premium!O:O,MATCH(Earned_Premium!A142,Written_Premium!A:A,0)-3)+INDEX(Written_Premium!O:O,MATCH(Earned_Premium!A142,Written_Premium!A:A,0)-4)+INDEX(Written_Premium!O:O,MATCH(Earned_Premium!A142,Written_Premium!A:A,0)-5)+INDEX(Written_Premium!O:O,MATCH(Earned_Premium!A142,Written_Premium!A:A,0)-6)+INDEX(Written_Premium!O:O,MATCH(Earned_Premium!A142,Written_Premium!A:A,0)-7)+INDEX(Written_Premium!O:O,MATCH(Earned_Premium!A142,Written_Premium!A:A,0)-8)+INDEX(Written_Premium!O:O,MATCH(Earned_Premium!A142,Written_Premium!A:A,0)-9)+INDEX(Written_Premium!O:O,MATCH(Earned_Premium!A142,Written_Premium!A:A,0)-10)+INDEX(Written_Premium!O:O,MATCH(Earned_Premium!A142,Written_Premium!A:A,0)-11))/12</f>
        <v>17714337.521330599</v>
      </c>
    </row>
    <row r="143" spans="1:6" x14ac:dyDescent="0.25">
      <c r="A143" s="106" t="str">
        <f t="shared" si="2"/>
        <v>General_Tenant_2025_10</v>
      </c>
      <c r="B143" t="s">
        <v>7</v>
      </c>
      <c r="C143" t="s">
        <v>6</v>
      </c>
      <c r="D143">
        <v>2025</v>
      </c>
      <c r="E143">
        <v>10</v>
      </c>
      <c r="F143" s="3" cm="1">
        <f t="array" aca="1" ref="F143" ca="1">(VLOOKUP(A143,Written_Premium!$A$2:$O$217,15,FALSE)+INDEX(Written_Premium!O:O,MATCH(Earned_Premium!A143,Written_Premium!A:A,0)-12))/24+(INDEX(Written_Premium!O:O,MATCH(Earned_Premium!A143,Written_Premium!A:A,0)-1)+INDEX(Written_Premium!O:O,MATCH(Earned_Premium!A143,Written_Premium!A:A,0)-2)+INDEX(Written_Premium!O:O,MATCH(Earned_Premium!A143,Written_Premium!A:A,0)-3)+INDEX(Written_Premium!O:O,MATCH(Earned_Premium!A143,Written_Premium!A:A,0)-4)+INDEX(Written_Premium!O:O,MATCH(Earned_Premium!A143,Written_Premium!A:A,0)-5)+INDEX(Written_Premium!O:O,MATCH(Earned_Premium!A143,Written_Premium!A:A,0)-6)+INDEX(Written_Premium!O:O,MATCH(Earned_Premium!A143,Written_Premium!A:A,0)-7)+INDEX(Written_Premium!O:O,MATCH(Earned_Premium!A143,Written_Premium!A:A,0)-8)+INDEX(Written_Premium!O:O,MATCH(Earned_Premium!A143,Written_Premium!A:A,0)-9)+INDEX(Written_Premium!O:O,MATCH(Earned_Premium!A143,Written_Premium!A:A,0)-10)+INDEX(Written_Premium!O:O,MATCH(Earned_Premium!A143,Written_Premium!A:A,0)-11))/12</f>
        <v>18002340.286471687</v>
      </c>
    </row>
    <row r="144" spans="1:6" x14ac:dyDescent="0.25">
      <c r="A144" s="106" t="str">
        <f t="shared" si="2"/>
        <v>General_Tenant_2025_11</v>
      </c>
      <c r="B144" t="s">
        <v>7</v>
      </c>
      <c r="C144" t="s">
        <v>6</v>
      </c>
      <c r="D144">
        <v>2025</v>
      </c>
      <c r="E144">
        <v>11</v>
      </c>
      <c r="F144" s="3" cm="1">
        <f t="array" aca="1" ref="F144" ca="1">(VLOOKUP(A144,Written_Premium!$A$2:$O$217,15,FALSE)+INDEX(Written_Premium!O:O,MATCH(Earned_Premium!A144,Written_Premium!A:A,0)-12))/24+(INDEX(Written_Premium!O:O,MATCH(Earned_Premium!A144,Written_Premium!A:A,0)-1)+INDEX(Written_Premium!O:O,MATCH(Earned_Premium!A144,Written_Premium!A:A,0)-2)+INDEX(Written_Premium!O:O,MATCH(Earned_Premium!A144,Written_Premium!A:A,0)-3)+INDEX(Written_Premium!O:O,MATCH(Earned_Premium!A144,Written_Premium!A:A,0)-4)+INDEX(Written_Premium!O:O,MATCH(Earned_Premium!A144,Written_Premium!A:A,0)-5)+INDEX(Written_Premium!O:O,MATCH(Earned_Premium!A144,Written_Premium!A:A,0)-6)+INDEX(Written_Premium!O:O,MATCH(Earned_Premium!A144,Written_Premium!A:A,0)-7)+INDEX(Written_Premium!O:O,MATCH(Earned_Premium!A144,Written_Premium!A:A,0)-8)+INDEX(Written_Premium!O:O,MATCH(Earned_Premium!A144,Written_Premium!A:A,0)-9)+INDEX(Written_Premium!O:O,MATCH(Earned_Premium!A144,Written_Premium!A:A,0)-10)+INDEX(Written_Premium!O:O,MATCH(Earned_Premium!A144,Written_Premium!A:A,0)-11))/12</f>
        <v>18300158.882127754</v>
      </c>
    </row>
    <row r="145" spans="1:6" x14ac:dyDescent="0.25">
      <c r="A145" s="106" t="str">
        <f t="shared" si="2"/>
        <v>General_Tenant_2025_12</v>
      </c>
      <c r="B145" t="s">
        <v>7</v>
      </c>
      <c r="C145" t="s">
        <v>6</v>
      </c>
      <c r="D145">
        <v>2025</v>
      </c>
      <c r="E145">
        <v>12</v>
      </c>
      <c r="F145" s="3" cm="1">
        <f t="array" aca="1" ref="F145" ca="1">(VLOOKUP(A145,Written_Premium!$A$2:$O$217,15,FALSE)+INDEX(Written_Premium!O:O,MATCH(Earned_Premium!A145,Written_Premium!A:A,0)-12))/24+(INDEX(Written_Premium!O:O,MATCH(Earned_Premium!A145,Written_Premium!A:A,0)-1)+INDEX(Written_Premium!O:O,MATCH(Earned_Premium!A145,Written_Premium!A:A,0)-2)+INDEX(Written_Premium!O:O,MATCH(Earned_Premium!A145,Written_Premium!A:A,0)-3)+INDEX(Written_Premium!O:O,MATCH(Earned_Premium!A145,Written_Premium!A:A,0)-4)+INDEX(Written_Premium!O:O,MATCH(Earned_Premium!A145,Written_Premium!A:A,0)-5)+INDEX(Written_Premium!O:O,MATCH(Earned_Premium!A145,Written_Premium!A:A,0)-6)+INDEX(Written_Premium!O:O,MATCH(Earned_Premium!A145,Written_Premium!A:A,0)-7)+INDEX(Written_Premium!O:O,MATCH(Earned_Premium!A145,Written_Premium!A:A,0)-8)+INDEX(Written_Premium!O:O,MATCH(Earned_Premium!A145,Written_Premium!A:A,0)-9)+INDEX(Written_Premium!O:O,MATCH(Earned_Premium!A145,Written_Premium!A:A,0)-10)+INDEX(Written_Premium!O:O,MATCH(Earned_Premium!A145,Written_Premium!A:A,0)-11))/12</f>
        <v>18606873.470204718</v>
      </c>
    </row>
    <row r="146" spans="1:6" x14ac:dyDescent="0.25">
      <c r="A146" s="106" t="str">
        <f t="shared" si="2"/>
        <v>General_Tenant_2026_1</v>
      </c>
      <c r="B146" t="s">
        <v>7</v>
      </c>
      <c r="C146" t="s">
        <v>6</v>
      </c>
      <c r="D146">
        <v>2026</v>
      </c>
      <c r="E146">
        <v>1</v>
      </c>
      <c r="F146" s="3" cm="1">
        <f t="array" aca="1" ref="F146" ca="1">(VLOOKUP(A146,Written_Premium!$A$2:$O$217,15,FALSE)+INDEX(Written_Premium!O:O,MATCH(Earned_Premium!A146,Written_Premium!A:A,0)-12))/24+(INDEX(Written_Premium!O:O,MATCH(Earned_Premium!A146,Written_Premium!A:A,0)-1)+INDEX(Written_Premium!O:O,MATCH(Earned_Premium!A146,Written_Premium!A:A,0)-2)+INDEX(Written_Premium!O:O,MATCH(Earned_Premium!A146,Written_Premium!A:A,0)-3)+INDEX(Written_Premium!O:O,MATCH(Earned_Premium!A146,Written_Premium!A:A,0)-4)+INDEX(Written_Premium!O:O,MATCH(Earned_Premium!A146,Written_Premium!A:A,0)-5)+INDEX(Written_Premium!O:O,MATCH(Earned_Premium!A146,Written_Premium!A:A,0)-6)+INDEX(Written_Premium!O:O,MATCH(Earned_Premium!A146,Written_Premium!A:A,0)-7)+INDEX(Written_Premium!O:O,MATCH(Earned_Premium!A146,Written_Premium!A:A,0)-8)+INDEX(Written_Premium!O:O,MATCH(Earned_Premium!A146,Written_Premium!A:A,0)-9)+INDEX(Written_Premium!O:O,MATCH(Earned_Premium!A146,Written_Premium!A:A,0)-10)+INDEX(Written_Premium!O:O,MATCH(Earned_Premium!A146,Written_Premium!A:A,0)-11))/12</f>
        <v>18596871.979008563</v>
      </c>
    </row>
    <row r="147" spans="1:6" x14ac:dyDescent="0.25">
      <c r="A147" s="106" t="str">
        <f t="shared" si="2"/>
        <v>General_Tenant_2026_2</v>
      </c>
      <c r="B147" t="s">
        <v>7</v>
      </c>
      <c r="C147" t="s">
        <v>6</v>
      </c>
      <c r="D147">
        <v>2026</v>
      </c>
      <c r="E147">
        <v>2</v>
      </c>
      <c r="F147" s="3" cm="1">
        <f t="array" aca="1" ref="F147" ca="1">(VLOOKUP(A147,Written_Premium!$A$2:$O$217,15,FALSE)+INDEX(Written_Premium!O:O,MATCH(Earned_Premium!A147,Written_Premium!A:A,0)-12))/24+(INDEX(Written_Premium!O:O,MATCH(Earned_Premium!A147,Written_Premium!A:A,0)-1)+INDEX(Written_Premium!O:O,MATCH(Earned_Premium!A147,Written_Premium!A:A,0)-2)+INDEX(Written_Premium!O:O,MATCH(Earned_Premium!A147,Written_Premium!A:A,0)-3)+INDEX(Written_Premium!O:O,MATCH(Earned_Premium!A147,Written_Premium!A:A,0)-4)+INDEX(Written_Premium!O:O,MATCH(Earned_Premium!A147,Written_Premium!A:A,0)-5)+INDEX(Written_Premium!O:O,MATCH(Earned_Premium!A147,Written_Premium!A:A,0)-6)+INDEX(Written_Premium!O:O,MATCH(Earned_Premium!A147,Written_Premium!A:A,0)-7)+INDEX(Written_Premium!O:O,MATCH(Earned_Premium!A147,Written_Premium!A:A,0)-8)+INDEX(Written_Premium!O:O,MATCH(Earned_Premium!A147,Written_Premium!A:A,0)-9)+INDEX(Written_Premium!O:O,MATCH(Earned_Premium!A147,Written_Premium!A:A,0)-10)+INDEX(Written_Premium!O:O,MATCH(Earned_Premium!A147,Written_Premium!A:A,0)-11))/12</f>
        <v>18273521.724061899</v>
      </c>
    </row>
    <row r="148" spans="1:6" x14ac:dyDescent="0.25">
      <c r="A148" s="106" t="str">
        <f t="shared" si="2"/>
        <v>General_Tenant_2026_3</v>
      </c>
      <c r="B148" t="s">
        <v>7</v>
      </c>
      <c r="C148" t="s">
        <v>6</v>
      </c>
      <c r="D148">
        <v>2026</v>
      </c>
      <c r="E148">
        <v>3</v>
      </c>
      <c r="F148" s="3" cm="1">
        <f t="array" aca="1" ref="F148" ca="1">(VLOOKUP(A148,Written_Premium!$A$2:$O$217,15,FALSE)+INDEX(Written_Premium!O:O,MATCH(Earned_Premium!A148,Written_Premium!A:A,0)-12))/24+(INDEX(Written_Premium!O:O,MATCH(Earned_Premium!A148,Written_Premium!A:A,0)-1)+INDEX(Written_Premium!O:O,MATCH(Earned_Premium!A148,Written_Premium!A:A,0)-2)+INDEX(Written_Premium!O:O,MATCH(Earned_Premium!A148,Written_Premium!A:A,0)-3)+INDEX(Written_Premium!O:O,MATCH(Earned_Premium!A148,Written_Premium!A:A,0)-4)+INDEX(Written_Premium!O:O,MATCH(Earned_Premium!A148,Written_Premium!A:A,0)-5)+INDEX(Written_Premium!O:O,MATCH(Earned_Premium!A148,Written_Premium!A:A,0)-6)+INDEX(Written_Premium!O:O,MATCH(Earned_Premium!A148,Written_Premium!A:A,0)-7)+INDEX(Written_Premium!O:O,MATCH(Earned_Premium!A148,Written_Premium!A:A,0)-8)+INDEX(Written_Premium!O:O,MATCH(Earned_Premium!A148,Written_Premium!A:A,0)-9)+INDEX(Written_Premium!O:O,MATCH(Earned_Premium!A148,Written_Premium!A:A,0)-10)+INDEX(Written_Premium!O:O,MATCH(Earned_Premium!A148,Written_Premium!A:A,0)-11))/12</f>
        <v>17939875.84908523</v>
      </c>
    </row>
    <row r="149" spans="1:6" x14ac:dyDescent="0.25">
      <c r="A149" s="106" t="str">
        <f t="shared" si="2"/>
        <v>General_Tenant_2026_4</v>
      </c>
      <c r="B149" t="s">
        <v>7</v>
      </c>
      <c r="C149" t="s">
        <v>6</v>
      </c>
      <c r="D149">
        <v>2026</v>
      </c>
      <c r="E149">
        <v>4</v>
      </c>
      <c r="F149" s="3" cm="1">
        <f t="array" aca="1" ref="F149" ca="1">(VLOOKUP(A149,Written_Premium!$A$2:$O$217,15,FALSE)+INDEX(Written_Premium!O:O,MATCH(Earned_Premium!A149,Written_Premium!A:A,0)-12))/24+(INDEX(Written_Premium!O:O,MATCH(Earned_Premium!A149,Written_Premium!A:A,0)-1)+INDEX(Written_Premium!O:O,MATCH(Earned_Premium!A149,Written_Premium!A:A,0)-2)+INDEX(Written_Premium!O:O,MATCH(Earned_Premium!A149,Written_Premium!A:A,0)-3)+INDEX(Written_Premium!O:O,MATCH(Earned_Premium!A149,Written_Premium!A:A,0)-4)+INDEX(Written_Premium!O:O,MATCH(Earned_Premium!A149,Written_Premium!A:A,0)-5)+INDEX(Written_Premium!O:O,MATCH(Earned_Premium!A149,Written_Premium!A:A,0)-6)+INDEX(Written_Premium!O:O,MATCH(Earned_Premium!A149,Written_Premium!A:A,0)-7)+INDEX(Written_Premium!O:O,MATCH(Earned_Premium!A149,Written_Premium!A:A,0)-8)+INDEX(Written_Premium!O:O,MATCH(Earned_Premium!A149,Written_Premium!A:A,0)-9)+INDEX(Written_Premium!O:O,MATCH(Earned_Premium!A149,Written_Premium!A:A,0)-10)+INDEX(Written_Premium!O:O,MATCH(Earned_Premium!A149,Written_Premium!A:A,0)-11))/12</f>
        <v>17597846.002829947</v>
      </c>
    </row>
    <row r="150" spans="1:6" x14ac:dyDescent="0.25">
      <c r="A150" s="106" t="str">
        <f t="shared" si="2"/>
        <v>General_Tenant_2026_5</v>
      </c>
      <c r="B150" t="s">
        <v>7</v>
      </c>
      <c r="C150" t="s">
        <v>6</v>
      </c>
      <c r="D150">
        <v>2026</v>
      </c>
      <c r="E150">
        <v>5</v>
      </c>
      <c r="F150" s="3" cm="1">
        <f t="array" aca="1" ref="F150" ca="1">(VLOOKUP(A150,Written_Premium!$A$2:$O$217,15,FALSE)+INDEX(Written_Premium!O:O,MATCH(Earned_Premium!A150,Written_Premium!A:A,0)-12))/24+(INDEX(Written_Premium!O:O,MATCH(Earned_Premium!A150,Written_Premium!A:A,0)-1)+INDEX(Written_Premium!O:O,MATCH(Earned_Premium!A150,Written_Premium!A:A,0)-2)+INDEX(Written_Premium!O:O,MATCH(Earned_Premium!A150,Written_Premium!A:A,0)-3)+INDEX(Written_Premium!O:O,MATCH(Earned_Premium!A150,Written_Premium!A:A,0)-4)+INDEX(Written_Premium!O:O,MATCH(Earned_Premium!A150,Written_Premium!A:A,0)-5)+INDEX(Written_Premium!O:O,MATCH(Earned_Premium!A150,Written_Premium!A:A,0)-6)+INDEX(Written_Premium!O:O,MATCH(Earned_Premium!A150,Written_Premium!A:A,0)-7)+INDEX(Written_Premium!O:O,MATCH(Earned_Premium!A150,Written_Premium!A:A,0)-8)+INDEX(Written_Premium!O:O,MATCH(Earned_Premium!A150,Written_Premium!A:A,0)-9)+INDEX(Written_Premium!O:O,MATCH(Earned_Premium!A150,Written_Premium!A:A,0)-10)+INDEX(Written_Premium!O:O,MATCH(Earned_Premium!A150,Written_Premium!A:A,0)-11))/12</f>
        <v>17259022.573167104</v>
      </c>
    </row>
    <row r="151" spans="1:6" x14ac:dyDescent="0.25">
      <c r="A151" s="106" t="str">
        <f t="shared" si="2"/>
        <v>General_Tenant_2026_6</v>
      </c>
      <c r="B151" t="s">
        <v>7</v>
      </c>
      <c r="C151" t="s">
        <v>6</v>
      </c>
      <c r="D151">
        <v>2026</v>
      </c>
      <c r="E151">
        <v>6</v>
      </c>
      <c r="F151" s="3" cm="1">
        <f t="array" aca="1" ref="F151" ca="1">(VLOOKUP(A151,Written_Premium!$A$2:$O$217,15,FALSE)+INDEX(Written_Premium!O:O,MATCH(Earned_Premium!A151,Written_Premium!A:A,0)-12))/24+(INDEX(Written_Premium!O:O,MATCH(Earned_Premium!A151,Written_Premium!A:A,0)-1)+INDEX(Written_Premium!O:O,MATCH(Earned_Premium!A151,Written_Premium!A:A,0)-2)+INDEX(Written_Premium!O:O,MATCH(Earned_Premium!A151,Written_Premium!A:A,0)-3)+INDEX(Written_Premium!O:O,MATCH(Earned_Premium!A151,Written_Premium!A:A,0)-4)+INDEX(Written_Premium!O:O,MATCH(Earned_Premium!A151,Written_Premium!A:A,0)-5)+INDEX(Written_Premium!O:O,MATCH(Earned_Premium!A151,Written_Premium!A:A,0)-6)+INDEX(Written_Premium!O:O,MATCH(Earned_Premium!A151,Written_Premium!A:A,0)-7)+INDEX(Written_Premium!O:O,MATCH(Earned_Premium!A151,Written_Premium!A:A,0)-8)+INDEX(Written_Premium!O:O,MATCH(Earned_Premium!A151,Written_Premium!A:A,0)-9)+INDEX(Written_Premium!O:O,MATCH(Earned_Premium!A151,Written_Premium!A:A,0)-10)+INDEX(Written_Premium!O:O,MATCH(Earned_Premium!A151,Written_Premium!A:A,0)-11))/12</f>
        <v>16930473.838538036</v>
      </c>
    </row>
    <row r="152" spans="1:6" x14ac:dyDescent="0.25">
      <c r="A152" s="106" t="str">
        <f t="shared" si="2"/>
        <v>General_Tenant_2026_7</v>
      </c>
      <c r="B152" t="s">
        <v>7</v>
      </c>
      <c r="C152" t="s">
        <v>6</v>
      </c>
      <c r="D152">
        <v>2026</v>
      </c>
      <c r="E152">
        <v>7</v>
      </c>
      <c r="F152" s="3" cm="1">
        <f t="array" aca="1" ref="F152" ca="1">(VLOOKUP(A152,Written_Premium!$A$2:$O$217,15,FALSE)+INDEX(Written_Premium!O:O,MATCH(Earned_Premium!A152,Written_Premium!A:A,0)-12))/24+(INDEX(Written_Premium!O:O,MATCH(Earned_Premium!A152,Written_Premium!A:A,0)-1)+INDEX(Written_Premium!O:O,MATCH(Earned_Premium!A152,Written_Premium!A:A,0)-2)+INDEX(Written_Premium!O:O,MATCH(Earned_Premium!A152,Written_Premium!A:A,0)-3)+INDEX(Written_Premium!O:O,MATCH(Earned_Premium!A152,Written_Premium!A:A,0)-4)+INDEX(Written_Premium!O:O,MATCH(Earned_Premium!A152,Written_Premium!A:A,0)-5)+INDEX(Written_Premium!O:O,MATCH(Earned_Premium!A152,Written_Premium!A:A,0)-6)+INDEX(Written_Premium!O:O,MATCH(Earned_Premium!A152,Written_Premium!A:A,0)-7)+INDEX(Written_Premium!O:O,MATCH(Earned_Premium!A152,Written_Premium!A:A,0)-8)+INDEX(Written_Premium!O:O,MATCH(Earned_Premium!A152,Written_Premium!A:A,0)-9)+INDEX(Written_Premium!O:O,MATCH(Earned_Premium!A152,Written_Premium!A:A,0)-10)+INDEX(Written_Premium!O:O,MATCH(Earned_Premium!A152,Written_Premium!A:A,0)-11))/12</f>
        <v>16622458.014146581</v>
      </c>
    </row>
    <row r="153" spans="1:6" x14ac:dyDescent="0.25">
      <c r="A153" s="106" t="str">
        <f t="shared" si="2"/>
        <v>General_Tenant_2026_8</v>
      </c>
      <c r="B153" t="s">
        <v>7</v>
      </c>
      <c r="C153" t="s">
        <v>6</v>
      </c>
      <c r="D153">
        <v>2026</v>
      </c>
      <c r="E153">
        <v>8</v>
      </c>
      <c r="F153" s="3" cm="1">
        <f t="array" aca="1" ref="F153" ca="1">(VLOOKUP(A153,Written_Premium!$A$2:$O$217,15,FALSE)+INDEX(Written_Premium!O:O,MATCH(Earned_Premium!A153,Written_Premium!A:A,0)-12))/24+(INDEX(Written_Premium!O:O,MATCH(Earned_Premium!A153,Written_Premium!A:A,0)-1)+INDEX(Written_Premium!O:O,MATCH(Earned_Premium!A153,Written_Premium!A:A,0)-2)+INDEX(Written_Premium!O:O,MATCH(Earned_Premium!A153,Written_Premium!A:A,0)-3)+INDEX(Written_Premium!O:O,MATCH(Earned_Premium!A153,Written_Premium!A:A,0)-4)+INDEX(Written_Premium!O:O,MATCH(Earned_Premium!A153,Written_Premium!A:A,0)-5)+INDEX(Written_Premium!O:O,MATCH(Earned_Premium!A153,Written_Premium!A:A,0)-6)+INDEX(Written_Premium!O:O,MATCH(Earned_Premium!A153,Written_Premium!A:A,0)-7)+INDEX(Written_Premium!O:O,MATCH(Earned_Premium!A153,Written_Premium!A:A,0)-8)+INDEX(Written_Premium!O:O,MATCH(Earned_Premium!A153,Written_Premium!A:A,0)-9)+INDEX(Written_Premium!O:O,MATCH(Earned_Premium!A153,Written_Premium!A:A,0)-10)+INDEX(Written_Premium!O:O,MATCH(Earned_Premium!A153,Written_Premium!A:A,0)-11))/12</f>
        <v>16316496.302381167</v>
      </c>
    </row>
    <row r="154" spans="1:6" x14ac:dyDescent="0.25">
      <c r="A154" s="106" t="str">
        <f t="shared" si="2"/>
        <v>General_Tenant_2026_9</v>
      </c>
      <c r="B154" t="s">
        <v>7</v>
      </c>
      <c r="C154" t="s">
        <v>6</v>
      </c>
      <c r="D154">
        <v>2026</v>
      </c>
      <c r="E154">
        <v>9</v>
      </c>
      <c r="F154" s="3" cm="1">
        <f t="array" aca="1" ref="F154" ca="1">(VLOOKUP(A154,Written_Premium!$A$2:$O$217,15,FALSE)+INDEX(Written_Premium!O:O,MATCH(Earned_Premium!A154,Written_Premium!A:A,0)-12))/24+(INDEX(Written_Premium!O:O,MATCH(Earned_Premium!A154,Written_Premium!A:A,0)-1)+INDEX(Written_Premium!O:O,MATCH(Earned_Premium!A154,Written_Premium!A:A,0)-2)+INDEX(Written_Premium!O:O,MATCH(Earned_Premium!A154,Written_Premium!A:A,0)-3)+INDEX(Written_Premium!O:O,MATCH(Earned_Premium!A154,Written_Premium!A:A,0)-4)+INDEX(Written_Premium!O:O,MATCH(Earned_Premium!A154,Written_Premium!A:A,0)-5)+INDEX(Written_Premium!O:O,MATCH(Earned_Premium!A154,Written_Premium!A:A,0)-6)+INDEX(Written_Premium!O:O,MATCH(Earned_Premium!A154,Written_Premium!A:A,0)-7)+INDEX(Written_Premium!O:O,MATCH(Earned_Premium!A154,Written_Premium!A:A,0)-8)+INDEX(Written_Premium!O:O,MATCH(Earned_Premium!A154,Written_Premium!A:A,0)-9)+INDEX(Written_Premium!O:O,MATCH(Earned_Premium!A154,Written_Premium!A:A,0)-10)+INDEX(Written_Premium!O:O,MATCH(Earned_Premium!A154,Written_Premium!A:A,0)-11))/12</f>
        <v>16012063.808488222</v>
      </c>
    </row>
    <row r="155" spans="1:6" x14ac:dyDescent="0.25">
      <c r="A155" s="106" t="str">
        <f t="shared" si="2"/>
        <v>General_Tenant_2026_10</v>
      </c>
      <c r="B155" t="s">
        <v>7</v>
      </c>
      <c r="C155" t="s">
        <v>6</v>
      </c>
      <c r="D155">
        <v>2026</v>
      </c>
      <c r="E155">
        <v>10</v>
      </c>
      <c r="F155" s="3" cm="1">
        <f t="array" aca="1" ref="F155" ca="1">(VLOOKUP(A155,Written_Premium!$A$2:$O$217,15,FALSE)+INDEX(Written_Premium!O:O,MATCH(Earned_Premium!A155,Written_Premium!A:A,0)-12))/24+(INDEX(Written_Premium!O:O,MATCH(Earned_Premium!A155,Written_Premium!A:A,0)-1)+INDEX(Written_Premium!O:O,MATCH(Earned_Premium!A155,Written_Premium!A:A,0)-2)+INDEX(Written_Premium!O:O,MATCH(Earned_Premium!A155,Written_Premium!A:A,0)-3)+INDEX(Written_Premium!O:O,MATCH(Earned_Premium!A155,Written_Premium!A:A,0)-4)+INDEX(Written_Premium!O:O,MATCH(Earned_Premium!A155,Written_Premium!A:A,0)-5)+INDEX(Written_Premium!O:O,MATCH(Earned_Premium!A155,Written_Premium!A:A,0)-6)+INDEX(Written_Premium!O:O,MATCH(Earned_Premium!A155,Written_Premium!A:A,0)-7)+INDEX(Written_Premium!O:O,MATCH(Earned_Premium!A155,Written_Premium!A:A,0)-8)+INDEX(Written_Premium!O:O,MATCH(Earned_Premium!A155,Written_Premium!A:A,0)-9)+INDEX(Written_Premium!O:O,MATCH(Earned_Premium!A155,Written_Premium!A:A,0)-10)+INDEX(Written_Premium!O:O,MATCH(Earned_Premium!A155,Written_Premium!A:A,0)-11))/12</f>
        <v>15715864.568139784</v>
      </c>
    </row>
    <row r="156" spans="1:6" x14ac:dyDescent="0.25">
      <c r="A156" s="106" t="str">
        <f t="shared" si="2"/>
        <v>General_Tenant_2026_11</v>
      </c>
      <c r="B156" t="s">
        <v>7</v>
      </c>
      <c r="C156" t="s">
        <v>6</v>
      </c>
      <c r="D156">
        <v>2026</v>
      </c>
      <c r="E156">
        <v>11</v>
      </c>
      <c r="F156" s="3" cm="1">
        <f t="array" aca="1" ref="F156" ca="1">(VLOOKUP(A156,Written_Premium!$A$2:$O$217,15,FALSE)+INDEX(Written_Premium!O:O,MATCH(Earned_Premium!A156,Written_Premium!A:A,0)-12))/24+(INDEX(Written_Premium!O:O,MATCH(Earned_Premium!A156,Written_Premium!A:A,0)-1)+INDEX(Written_Premium!O:O,MATCH(Earned_Premium!A156,Written_Premium!A:A,0)-2)+INDEX(Written_Premium!O:O,MATCH(Earned_Premium!A156,Written_Premium!A:A,0)-3)+INDEX(Written_Premium!O:O,MATCH(Earned_Premium!A156,Written_Premium!A:A,0)-4)+INDEX(Written_Premium!O:O,MATCH(Earned_Premium!A156,Written_Premium!A:A,0)-5)+INDEX(Written_Premium!O:O,MATCH(Earned_Premium!A156,Written_Premium!A:A,0)-6)+INDEX(Written_Premium!O:O,MATCH(Earned_Premium!A156,Written_Premium!A:A,0)-7)+INDEX(Written_Premium!O:O,MATCH(Earned_Premium!A156,Written_Premium!A:A,0)-8)+INDEX(Written_Premium!O:O,MATCH(Earned_Premium!A156,Written_Premium!A:A,0)-9)+INDEX(Written_Premium!O:O,MATCH(Earned_Premium!A156,Written_Premium!A:A,0)-10)+INDEX(Written_Premium!O:O,MATCH(Earned_Premium!A156,Written_Premium!A:A,0)-11))/12</f>
        <v>15427516.675572554</v>
      </c>
    </row>
    <row r="157" spans="1:6" x14ac:dyDescent="0.25">
      <c r="A157" s="106" t="str">
        <f t="shared" si="2"/>
        <v>General_Tenant_2026_12</v>
      </c>
      <c r="B157" t="s">
        <v>7</v>
      </c>
      <c r="C157" t="s">
        <v>6</v>
      </c>
      <c r="D157">
        <v>2026</v>
      </c>
      <c r="E157">
        <v>12</v>
      </c>
      <c r="F157" s="3" cm="1">
        <f t="array" aca="1" ref="F157" ca="1">(VLOOKUP(A157,Written_Premium!$A$2:$O$217,15,FALSE)+INDEX(Written_Premium!O:O,MATCH(Earned_Premium!A157,Written_Premium!A:A,0)-12))/24+(INDEX(Written_Premium!O:O,MATCH(Earned_Premium!A157,Written_Premium!A:A,0)-1)+INDEX(Written_Premium!O:O,MATCH(Earned_Premium!A157,Written_Premium!A:A,0)-2)+INDEX(Written_Premium!O:O,MATCH(Earned_Premium!A157,Written_Premium!A:A,0)-3)+INDEX(Written_Premium!O:O,MATCH(Earned_Premium!A157,Written_Premium!A:A,0)-4)+INDEX(Written_Premium!O:O,MATCH(Earned_Premium!A157,Written_Premium!A:A,0)-5)+INDEX(Written_Premium!O:O,MATCH(Earned_Premium!A157,Written_Premium!A:A,0)-6)+INDEX(Written_Premium!O:O,MATCH(Earned_Premium!A157,Written_Premium!A:A,0)-7)+INDEX(Written_Premium!O:O,MATCH(Earned_Premium!A157,Written_Premium!A:A,0)-8)+INDEX(Written_Premium!O:O,MATCH(Earned_Premium!A157,Written_Premium!A:A,0)-9)+INDEX(Written_Premium!O:O,MATCH(Earned_Premium!A157,Written_Premium!A:A,0)-10)+INDEX(Written_Premium!O:O,MATCH(Earned_Premium!A157,Written_Premium!A:A,0)-11))/12</f>
        <v>15146284.383692285</v>
      </c>
    </row>
    <row r="158" spans="1:6" x14ac:dyDescent="0.25">
      <c r="A158" s="106" t="str">
        <f t="shared" si="2"/>
        <v>General_Tenant_2027_1</v>
      </c>
      <c r="B158" t="s">
        <v>7</v>
      </c>
      <c r="C158" t="s">
        <v>6</v>
      </c>
      <c r="D158">
        <v>2027</v>
      </c>
      <c r="E158">
        <v>1</v>
      </c>
      <c r="F158" s="3" cm="1">
        <f t="array" aca="1" ref="F158" ca="1">(VLOOKUP(A158,Written_Premium!$A$2:$O$217,15,FALSE)+INDEX(Written_Premium!O:O,MATCH(Earned_Premium!A158,Written_Premium!A:A,0)-12))/24+(INDEX(Written_Premium!O:O,MATCH(Earned_Premium!A158,Written_Premium!A:A,0)-1)+INDEX(Written_Premium!O:O,MATCH(Earned_Premium!A158,Written_Premium!A:A,0)-2)+INDEX(Written_Premium!O:O,MATCH(Earned_Premium!A158,Written_Premium!A:A,0)-3)+INDEX(Written_Premium!O:O,MATCH(Earned_Premium!A158,Written_Premium!A:A,0)-4)+INDEX(Written_Premium!O:O,MATCH(Earned_Premium!A158,Written_Premium!A:A,0)-5)+INDEX(Written_Premium!O:O,MATCH(Earned_Premium!A158,Written_Premium!A:A,0)-6)+INDEX(Written_Premium!O:O,MATCH(Earned_Premium!A158,Written_Premium!A:A,0)-7)+INDEX(Written_Premium!O:O,MATCH(Earned_Premium!A158,Written_Premium!A:A,0)-8)+INDEX(Written_Premium!O:O,MATCH(Earned_Premium!A158,Written_Premium!A:A,0)-9)+INDEX(Written_Premium!O:O,MATCH(Earned_Premium!A158,Written_Premium!A:A,0)-10)+INDEX(Written_Premium!O:O,MATCH(Earned_Premium!A158,Written_Premium!A:A,0)-11))/12</f>
        <v>14875003.121434638</v>
      </c>
    </row>
    <row r="159" spans="1:6" x14ac:dyDescent="0.25">
      <c r="A159" s="106" t="str">
        <f t="shared" ref="A159:A181" si="3">B159&amp;"_"&amp;C159&amp;"_"&amp;D159&amp;"_"&amp;E159</f>
        <v>General_Tenant_2027_2</v>
      </c>
      <c r="B159" t="s">
        <v>7</v>
      </c>
      <c r="C159" t="s">
        <v>6</v>
      </c>
      <c r="D159">
        <v>2027</v>
      </c>
      <c r="E159">
        <v>2</v>
      </c>
      <c r="F159" s="3" cm="1">
        <f t="array" aca="1" ref="F159" ca="1">(VLOOKUP(A159,Written_Premium!$A$2:$O$217,15,FALSE)+INDEX(Written_Premium!O:O,MATCH(Earned_Premium!A159,Written_Premium!A:A,0)-12))/24+(INDEX(Written_Premium!O:O,MATCH(Earned_Premium!A159,Written_Premium!A:A,0)-1)+INDEX(Written_Premium!O:O,MATCH(Earned_Premium!A159,Written_Premium!A:A,0)-2)+INDEX(Written_Premium!O:O,MATCH(Earned_Premium!A159,Written_Premium!A:A,0)-3)+INDEX(Written_Premium!O:O,MATCH(Earned_Premium!A159,Written_Premium!A:A,0)-4)+INDEX(Written_Premium!O:O,MATCH(Earned_Premium!A159,Written_Premium!A:A,0)-5)+INDEX(Written_Premium!O:O,MATCH(Earned_Premium!A159,Written_Premium!A:A,0)-6)+INDEX(Written_Premium!O:O,MATCH(Earned_Premium!A159,Written_Premium!A:A,0)-7)+INDEX(Written_Premium!O:O,MATCH(Earned_Premium!A159,Written_Premium!A:A,0)-8)+INDEX(Written_Premium!O:O,MATCH(Earned_Premium!A159,Written_Premium!A:A,0)-9)+INDEX(Written_Premium!O:O,MATCH(Earned_Premium!A159,Written_Premium!A:A,0)-10)+INDEX(Written_Premium!O:O,MATCH(Earned_Premium!A159,Written_Premium!A:A,0)-11))/12</f>
        <v>14616366.289548211</v>
      </c>
    </row>
    <row r="160" spans="1:6" x14ac:dyDescent="0.25">
      <c r="A160" s="106" t="str">
        <f t="shared" si="3"/>
        <v>General_Tenant_2027_3</v>
      </c>
      <c r="B160" t="s">
        <v>7</v>
      </c>
      <c r="C160" t="s">
        <v>6</v>
      </c>
      <c r="D160">
        <v>2027</v>
      </c>
      <c r="E160">
        <v>3</v>
      </c>
      <c r="F160" s="3" cm="1">
        <f t="array" aca="1" ref="F160" ca="1">(VLOOKUP(A160,Written_Premium!$A$2:$O$217,15,FALSE)+INDEX(Written_Premium!O:O,MATCH(Earned_Premium!A160,Written_Premium!A:A,0)-12))/24+(INDEX(Written_Premium!O:O,MATCH(Earned_Premium!A160,Written_Premium!A:A,0)-1)+INDEX(Written_Premium!O:O,MATCH(Earned_Premium!A160,Written_Premium!A:A,0)-2)+INDEX(Written_Premium!O:O,MATCH(Earned_Premium!A160,Written_Premium!A:A,0)-3)+INDEX(Written_Premium!O:O,MATCH(Earned_Premium!A160,Written_Premium!A:A,0)-4)+INDEX(Written_Premium!O:O,MATCH(Earned_Premium!A160,Written_Premium!A:A,0)-5)+INDEX(Written_Premium!O:O,MATCH(Earned_Premium!A160,Written_Premium!A:A,0)-6)+INDEX(Written_Premium!O:O,MATCH(Earned_Premium!A160,Written_Premium!A:A,0)-7)+INDEX(Written_Premium!O:O,MATCH(Earned_Premium!A160,Written_Premium!A:A,0)-8)+INDEX(Written_Premium!O:O,MATCH(Earned_Premium!A160,Written_Premium!A:A,0)-9)+INDEX(Written_Premium!O:O,MATCH(Earned_Premium!A160,Written_Premium!A:A,0)-10)+INDEX(Written_Premium!O:O,MATCH(Earned_Premium!A160,Written_Premium!A:A,0)-11))/12</f>
        <v>14349494.342624351</v>
      </c>
    </row>
    <row r="161" spans="1:6" x14ac:dyDescent="0.25">
      <c r="A161" s="106" t="str">
        <f t="shared" si="3"/>
        <v>General_Tenant_2027_4</v>
      </c>
      <c r="B161" t="s">
        <v>7</v>
      </c>
      <c r="C161" t="s">
        <v>6</v>
      </c>
      <c r="D161">
        <v>2027</v>
      </c>
      <c r="E161">
        <v>4</v>
      </c>
      <c r="F161" s="3" cm="1">
        <f t="array" aca="1" ref="F161" ca="1">(VLOOKUP(A161,Written_Premium!$A$2:$O$217,15,FALSE)+INDEX(Written_Premium!O:O,MATCH(Earned_Premium!A161,Written_Premium!A:A,0)-12))/24+(INDEX(Written_Premium!O:O,MATCH(Earned_Premium!A161,Written_Premium!A:A,0)-1)+INDEX(Written_Premium!O:O,MATCH(Earned_Premium!A161,Written_Premium!A:A,0)-2)+INDEX(Written_Premium!O:O,MATCH(Earned_Premium!A161,Written_Premium!A:A,0)-3)+INDEX(Written_Premium!O:O,MATCH(Earned_Premium!A161,Written_Premium!A:A,0)-4)+INDEX(Written_Premium!O:O,MATCH(Earned_Premium!A161,Written_Premium!A:A,0)-5)+INDEX(Written_Premium!O:O,MATCH(Earned_Premium!A161,Written_Premium!A:A,0)-6)+INDEX(Written_Premium!O:O,MATCH(Earned_Premium!A161,Written_Premium!A:A,0)-7)+INDEX(Written_Premium!O:O,MATCH(Earned_Premium!A161,Written_Premium!A:A,0)-8)+INDEX(Written_Premium!O:O,MATCH(Earned_Premium!A161,Written_Premium!A:A,0)-9)+INDEX(Written_Premium!O:O,MATCH(Earned_Premium!A161,Written_Premium!A:A,0)-10)+INDEX(Written_Premium!O:O,MATCH(Earned_Premium!A161,Written_Premium!A:A,0)-11))/12</f>
        <v>14075916.343248218</v>
      </c>
    </row>
    <row r="162" spans="1:6" x14ac:dyDescent="0.25">
      <c r="A162" s="106" t="str">
        <f t="shared" si="3"/>
        <v>General_Tenant_2027_5</v>
      </c>
      <c r="B162" t="s">
        <v>7</v>
      </c>
      <c r="C162" t="s">
        <v>6</v>
      </c>
      <c r="D162">
        <v>2027</v>
      </c>
      <c r="E162">
        <v>5</v>
      </c>
      <c r="F162" s="3" cm="1">
        <f t="array" aca="1" ref="F162" ca="1">(VLOOKUP(A162,Written_Premium!$A$2:$O$217,15,FALSE)+INDEX(Written_Premium!O:O,MATCH(Earned_Premium!A162,Written_Premium!A:A,0)-12))/24+(INDEX(Written_Premium!O:O,MATCH(Earned_Premium!A162,Written_Premium!A:A,0)-1)+INDEX(Written_Premium!O:O,MATCH(Earned_Premium!A162,Written_Premium!A:A,0)-2)+INDEX(Written_Premium!O:O,MATCH(Earned_Premium!A162,Written_Premium!A:A,0)-3)+INDEX(Written_Premium!O:O,MATCH(Earned_Premium!A162,Written_Premium!A:A,0)-4)+INDEX(Written_Premium!O:O,MATCH(Earned_Premium!A162,Written_Premium!A:A,0)-5)+INDEX(Written_Premium!O:O,MATCH(Earned_Premium!A162,Written_Premium!A:A,0)-6)+INDEX(Written_Premium!O:O,MATCH(Earned_Premium!A162,Written_Premium!A:A,0)-7)+INDEX(Written_Premium!O:O,MATCH(Earned_Premium!A162,Written_Premium!A:A,0)-8)+INDEX(Written_Premium!O:O,MATCH(Earned_Premium!A162,Written_Premium!A:A,0)-9)+INDEX(Written_Premium!O:O,MATCH(Earned_Premium!A162,Written_Premium!A:A,0)-10)+INDEX(Written_Premium!O:O,MATCH(Earned_Premium!A162,Written_Premium!A:A,0)-11))/12</f>
        <v>13804903.047058469</v>
      </c>
    </row>
    <row r="163" spans="1:6" x14ac:dyDescent="0.25">
      <c r="A163" s="106" t="str">
        <f t="shared" si="3"/>
        <v>General_Tenant_2027_6</v>
      </c>
      <c r="B163" t="s">
        <v>7</v>
      </c>
      <c r="C163" t="s">
        <v>6</v>
      </c>
      <c r="D163">
        <v>2027</v>
      </c>
      <c r="E163">
        <v>6</v>
      </c>
      <c r="F163" s="3" cm="1">
        <f t="array" aca="1" ref="F163" ca="1">(VLOOKUP(A163,Written_Premium!$A$2:$O$217,15,FALSE)+INDEX(Written_Premium!O:O,MATCH(Earned_Premium!A163,Written_Premium!A:A,0)-12))/24+(INDEX(Written_Premium!O:O,MATCH(Earned_Premium!A163,Written_Premium!A:A,0)-1)+INDEX(Written_Premium!O:O,MATCH(Earned_Premium!A163,Written_Premium!A:A,0)-2)+INDEX(Written_Premium!O:O,MATCH(Earned_Premium!A163,Written_Premium!A:A,0)-3)+INDEX(Written_Premium!O:O,MATCH(Earned_Premium!A163,Written_Premium!A:A,0)-4)+INDEX(Written_Premium!O:O,MATCH(Earned_Premium!A163,Written_Premium!A:A,0)-5)+INDEX(Written_Premium!O:O,MATCH(Earned_Premium!A163,Written_Premium!A:A,0)-6)+INDEX(Written_Premium!O:O,MATCH(Earned_Premium!A163,Written_Premium!A:A,0)-7)+INDEX(Written_Premium!O:O,MATCH(Earned_Premium!A163,Written_Premium!A:A,0)-8)+INDEX(Written_Premium!O:O,MATCH(Earned_Premium!A163,Written_Premium!A:A,0)-9)+INDEX(Written_Premium!O:O,MATCH(Earned_Premium!A163,Written_Premium!A:A,0)-10)+INDEX(Written_Premium!O:O,MATCH(Earned_Premium!A163,Written_Premium!A:A,0)-11))/12</f>
        <v>13542108.128715897</v>
      </c>
    </row>
    <row r="164" spans="1:6" x14ac:dyDescent="0.25">
      <c r="A164" s="106" t="str">
        <f t="shared" si="3"/>
        <v>General_Tenant_2027_7</v>
      </c>
      <c r="B164" t="s">
        <v>7</v>
      </c>
      <c r="C164" t="s">
        <v>6</v>
      </c>
      <c r="D164">
        <v>2027</v>
      </c>
      <c r="E164">
        <v>7</v>
      </c>
      <c r="F164" s="3" cm="1">
        <f t="array" aca="1" ref="F164" ca="1">(VLOOKUP(A164,Written_Premium!$A$2:$O$217,15,FALSE)+INDEX(Written_Premium!O:O,MATCH(Earned_Premium!A164,Written_Premium!A:A,0)-12))/24+(INDEX(Written_Premium!O:O,MATCH(Earned_Premium!A164,Written_Premium!A:A,0)-1)+INDEX(Written_Premium!O:O,MATCH(Earned_Premium!A164,Written_Premium!A:A,0)-2)+INDEX(Written_Premium!O:O,MATCH(Earned_Premium!A164,Written_Premium!A:A,0)-3)+INDEX(Written_Premium!O:O,MATCH(Earned_Premium!A164,Written_Premium!A:A,0)-4)+INDEX(Written_Premium!O:O,MATCH(Earned_Premium!A164,Written_Premium!A:A,0)-5)+INDEX(Written_Premium!O:O,MATCH(Earned_Premium!A164,Written_Premium!A:A,0)-6)+INDEX(Written_Premium!O:O,MATCH(Earned_Premium!A164,Written_Premium!A:A,0)-7)+INDEX(Written_Premium!O:O,MATCH(Earned_Premium!A164,Written_Premium!A:A,0)-8)+INDEX(Written_Premium!O:O,MATCH(Earned_Premium!A164,Written_Premium!A:A,0)-9)+INDEX(Written_Premium!O:O,MATCH(Earned_Premium!A164,Written_Premium!A:A,0)-10)+INDEX(Written_Premium!O:O,MATCH(Earned_Premium!A164,Written_Premium!A:A,0)-11))/12</f>
        <v>13295736.784414239</v>
      </c>
    </row>
    <row r="165" spans="1:6" x14ac:dyDescent="0.25">
      <c r="A165" s="106" t="str">
        <f t="shared" si="3"/>
        <v>General_Tenant_2027_8</v>
      </c>
      <c r="B165" t="s">
        <v>7</v>
      </c>
      <c r="C165" t="s">
        <v>6</v>
      </c>
      <c r="D165">
        <v>2027</v>
      </c>
      <c r="E165">
        <v>8</v>
      </c>
      <c r="F165" s="3" cm="1">
        <f t="array" aca="1" ref="F165" ca="1">(VLOOKUP(A165,Written_Premium!$A$2:$O$217,15,FALSE)+INDEX(Written_Premium!O:O,MATCH(Earned_Premium!A165,Written_Premium!A:A,0)-12))/24+(INDEX(Written_Premium!O:O,MATCH(Earned_Premium!A165,Written_Premium!A:A,0)-1)+INDEX(Written_Premium!O:O,MATCH(Earned_Premium!A165,Written_Premium!A:A,0)-2)+INDEX(Written_Premium!O:O,MATCH(Earned_Premium!A165,Written_Premium!A:A,0)-3)+INDEX(Written_Premium!O:O,MATCH(Earned_Premium!A165,Written_Premium!A:A,0)-4)+INDEX(Written_Premium!O:O,MATCH(Earned_Premium!A165,Written_Premium!A:A,0)-5)+INDEX(Written_Premium!O:O,MATCH(Earned_Premium!A165,Written_Premium!A:A,0)-6)+INDEX(Written_Premium!O:O,MATCH(Earned_Premium!A165,Written_Premium!A:A,0)-7)+INDEX(Written_Premium!O:O,MATCH(Earned_Premium!A165,Written_Premium!A:A,0)-8)+INDEX(Written_Premium!O:O,MATCH(Earned_Premium!A165,Written_Premium!A:A,0)-9)+INDEX(Written_Premium!O:O,MATCH(Earned_Premium!A165,Written_Premium!A:A,0)-10)+INDEX(Written_Premium!O:O,MATCH(Earned_Premium!A165,Written_Premium!A:A,0)-11))/12</f>
        <v>13051008.454688296</v>
      </c>
    </row>
    <row r="166" spans="1:6" x14ac:dyDescent="0.25">
      <c r="A166" s="106" t="str">
        <f t="shared" si="3"/>
        <v>General_Tenant_2027_9</v>
      </c>
      <c r="B166" t="s">
        <v>7</v>
      </c>
      <c r="C166" t="s">
        <v>6</v>
      </c>
      <c r="D166">
        <v>2027</v>
      </c>
      <c r="E166">
        <v>9</v>
      </c>
      <c r="F166" s="3" cm="1">
        <f t="array" aca="1" ref="F166" ca="1">(VLOOKUP(A166,Written_Premium!$A$2:$O$217,15,FALSE)+INDEX(Written_Premium!O:O,MATCH(Earned_Premium!A166,Written_Premium!A:A,0)-12))/24+(INDEX(Written_Premium!O:O,MATCH(Earned_Premium!A166,Written_Premium!A:A,0)-1)+INDEX(Written_Premium!O:O,MATCH(Earned_Premium!A166,Written_Premium!A:A,0)-2)+INDEX(Written_Premium!O:O,MATCH(Earned_Premium!A166,Written_Premium!A:A,0)-3)+INDEX(Written_Premium!O:O,MATCH(Earned_Premium!A166,Written_Premium!A:A,0)-4)+INDEX(Written_Premium!O:O,MATCH(Earned_Premium!A166,Written_Premium!A:A,0)-5)+INDEX(Written_Premium!O:O,MATCH(Earned_Premium!A166,Written_Premium!A:A,0)-6)+INDEX(Written_Premium!O:O,MATCH(Earned_Premium!A166,Written_Premium!A:A,0)-7)+INDEX(Written_Premium!O:O,MATCH(Earned_Premium!A166,Written_Premium!A:A,0)-8)+INDEX(Written_Premium!O:O,MATCH(Earned_Premium!A166,Written_Premium!A:A,0)-9)+INDEX(Written_Premium!O:O,MATCH(Earned_Premium!A166,Written_Premium!A:A,0)-10)+INDEX(Written_Premium!O:O,MATCH(Earned_Premium!A166,Written_Premium!A:A,0)-11))/12</f>
        <v>12807503.294141121</v>
      </c>
    </row>
    <row r="167" spans="1:6" x14ac:dyDescent="0.25">
      <c r="A167" s="106" t="str">
        <f t="shared" si="3"/>
        <v>General_Tenant_2027_10</v>
      </c>
      <c r="B167" t="s">
        <v>7</v>
      </c>
      <c r="C167" t="s">
        <v>6</v>
      </c>
      <c r="D167">
        <v>2027</v>
      </c>
      <c r="E167">
        <v>10</v>
      </c>
      <c r="F167" s="3" cm="1">
        <f t="array" aca="1" ref="F167" ca="1">(VLOOKUP(A167,Written_Premium!$A$2:$O$217,15,FALSE)+INDEX(Written_Premium!O:O,MATCH(Earned_Premium!A167,Written_Premium!A:A,0)-12))/24+(INDEX(Written_Premium!O:O,MATCH(Earned_Premium!A167,Written_Premium!A:A,0)-1)+INDEX(Written_Premium!O:O,MATCH(Earned_Premium!A167,Written_Premium!A:A,0)-2)+INDEX(Written_Premium!O:O,MATCH(Earned_Premium!A167,Written_Premium!A:A,0)-3)+INDEX(Written_Premium!O:O,MATCH(Earned_Premium!A167,Written_Premium!A:A,0)-4)+INDEX(Written_Premium!O:O,MATCH(Earned_Premium!A167,Written_Premium!A:A,0)-5)+INDEX(Written_Premium!O:O,MATCH(Earned_Premium!A167,Written_Premium!A:A,0)-6)+INDEX(Written_Premium!O:O,MATCH(Earned_Premium!A167,Written_Premium!A:A,0)-7)+INDEX(Written_Premium!O:O,MATCH(Earned_Premium!A167,Written_Premium!A:A,0)-8)+INDEX(Written_Premium!O:O,MATCH(Earned_Premium!A167,Written_Premium!A:A,0)-9)+INDEX(Written_Premium!O:O,MATCH(Earned_Premium!A167,Written_Premium!A:A,0)-10)+INDEX(Written_Premium!O:O,MATCH(Earned_Premium!A167,Written_Premium!A:A,0)-11))/12</f>
        <v>12570583.63207522</v>
      </c>
    </row>
    <row r="168" spans="1:6" x14ac:dyDescent="0.25">
      <c r="A168" s="106" t="str">
        <f t="shared" si="3"/>
        <v>General_Tenant_2027_11</v>
      </c>
      <c r="B168" t="s">
        <v>7</v>
      </c>
      <c r="C168" t="s">
        <v>6</v>
      </c>
      <c r="D168">
        <v>2027</v>
      </c>
      <c r="E168">
        <v>11</v>
      </c>
      <c r="F168" s="3" cm="1">
        <f t="array" aca="1" ref="F168" ca="1">(VLOOKUP(A168,Written_Premium!$A$2:$O$217,15,FALSE)+INDEX(Written_Premium!O:O,MATCH(Earned_Premium!A168,Written_Premium!A:A,0)-12))/24+(INDEX(Written_Premium!O:O,MATCH(Earned_Premium!A168,Written_Premium!A:A,0)-1)+INDEX(Written_Premium!O:O,MATCH(Earned_Premium!A168,Written_Premium!A:A,0)-2)+INDEX(Written_Premium!O:O,MATCH(Earned_Premium!A168,Written_Premium!A:A,0)-3)+INDEX(Written_Premium!O:O,MATCH(Earned_Premium!A168,Written_Premium!A:A,0)-4)+INDEX(Written_Premium!O:O,MATCH(Earned_Premium!A168,Written_Premium!A:A,0)-5)+INDEX(Written_Premium!O:O,MATCH(Earned_Premium!A168,Written_Premium!A:A,0)-6)+INDEX(Written_Premium!O:O,MATCH(Earned_Premium!A168,Written_Premium!A:A,0)-7)+INDEX(Written_Premium!O:O,MATCH(Earned_Premium!A168,Written_Premium!A:A,0)-8)+INDEX(Written_Premium!O:O,MATCH(Earned_Premium!A168,Written_Premium!A:A,0)-9)+INDEX(Written_Premium!O:O,MATCH(Earned_Premium!A168,Written_Premium!A:A,0)-10)+INDEX(Written_Premium!O:O,MATCH(Earned_Premium!A168,Written_Premium!A:A,0)-11))/12</f>
        <v>12339943.995106267</v>
      </c>
    </row>
    <row r="169" spans="1:6" x14ac:dyDescent="0.25">
      <c r="A169" s="106" t="str">
        <f t="shared" si="3"/>
        <v>General_Tenant_2027_12</v>
      </c>
      <c r="B169" t="s">
        <v>7</v>
      </c>
      <c r="C169" t="s">
        <v>6</v>
      </c>
      <c r="D169">
        <v>2027</v>
      </c>
      <c r="E169">
        <v>12</v>
      </c>
      <c r="F169" s="3" cm="1">
        <f t="array" aca="1" ref="F169" ca="1">(VLOOKUP(A169,Written_Premium!$A$2:$O$217,15,FALSE)+INDEX(Written_Premium!O:O,MATCH(Earned_Premium!A169,Written_Premium!A:A,0)-12))/24+(INDEX(Written_Premium!O:O,MATCH(Earned_Premium!A169,Written_Premium!A:A,0)-1)+INDEX(Written_Premium!O:O,MATCH(Earned_Premium!A169,Written_Premium!A:A,0)-2)+INDEX(Written_Premium!O:O,MATCH(Earned_Premium!A169,Written_Premium!A:A,0)-3)+INDEX(Written_Premium!O:O,MATCH(Earned_Premium!A169,Written_Premium!A:A,0)-4)+INDEX(Written_Premium!O:O,MATCH(Earned_Premium!A169,Written_Premium!A:A,0)-5)+INDEX(Written_Premium!O:O,MATCH(Earned_Premium!A169,Written_Premium!A:A,0)-6)+INDEX(Written_Premium!O:O,MATCH(Earned_Premium!A169,Written_Premium!A:A,0)-7)+INDEX(Written_Premium!O:O,MATCH(Earned_Premium!A169,Written_Premium!A:A,0)-8)+INDEX(Written_Premium!O:O,MATCH(Earned_Premium!A169,Written_Premium!A:A,0)-9)+INDEX(Written_Premium!O:O,MATCH(Earned_Premium!A169,Written_Premium!A:A,0)-10)+INDEX(Written_Premium!O:O,MATCH(Earned_Premium!A169,Written_Premium!A:A,0)-11))/12</f>
        <v>12114995.884247126</v>
      </c>
    </row>
    <row r="170" spans="1:6" x14ac:dyDescent="0.25">
      <c r="A170" s="106" t="str">
        <f t="shared" si="3"/>
        <v>General_Tenant_2028_1</v>
      </c>
      <c r="B170" t="s">
        <v>7</v>
      </c>
      <c r="C170" t="s">
        <v>6</v>
      </c>
      <c r="D170">
        <v>2028</v>
      </c>
      <c r="E170">
        <v>1</v>
      </c>
      <c r="F170" s="3" cm="1">
        <f t="array" aca="1" ref="F170" ca="1">(VLOOKUP(A170,Written_Premium!$A$2:$O$217,15,FALSE)+INDEX(Written_Premium!O:O,MATCH(Earned_Premium!A170,Written_Premium!A:A,0)-12))/24+(INDEX(Written_Premium!O:O,MATCH(Earned_Premium!A170,Written_Premium!A:A,0)-1)+INDEX(Written_Premium!O:O,MATCH(Earned_Premium!A170,Written_Premium!A:A,0)-2)+INDEX(Written_Premium!O:O,MATCH(Earned_Premium!A170,Written_Premium!A:A,0)-3)+INDEX(Written_Premium!O:O,MATCH(Earned_Premium!A170,Written_Premium!A:A,0)-4)+INDEX(Written_Premium!O:O,MATCH(Earned_Premium!A170,Written_Premium!A:A,0)-5)+INDEX(Written_Premium!O:O,MATCH(Earned_Premium!A170,Written_Premium!A:A,0)-6)+INDEX(Written_Premium!O:O,MATCH(Earned_Premium!A170,Written_Premium!A:A,0)-7)+INDEX(Written_Premium!O:O,MATCH(Earned_Premium!A170,Written_Premium!A:A,0)-8)+INDEX(Written_Premium!O:O,MATCH(Earned_Premium!A170,Written_Premium!A:A,0)-9)+INDEX(Written_Premium!O:O,MATCH(Earned_Premium!A170,Written_Premium!A:A,0)-10)+INDEX(Written_Premium!O:O,MATCH(Earned_Premium!A170,Written_Premium!A:A,0)-11))/12</f>
        <v>11898007.262320593</v>
      </c>
    </row>
    <row r="171" spans="1:6" x14ac:dyDescent="0.25">
      <c r="A171" s="106" t="str">
        <f t="shared" si="3"/>
        <v>General_Tenant_2028_2</v>
      </c>
      <c r="B171" t="s">
        <v>7</v>
      </c>
      <c r="C171" t="s">
        <v>6</v>
      </c>
      <c r="D171">
        <v>2028</v>
      </c>
      <c r="E171">
        <v>2</v>
      </c>
      <c r="F171" s="3" cm="1">
        <f t="array" aca="1" ref="F171" ca="1">(VLOOKUP(A171,Written_Premium!$A$2:$O$217,15,FALSE)+INDEX(Written_Premium!O:O,MATCH(Earned_Premium!A171,Written_Premium!A:A,0)-12))/24+(INDEX(Written_Premium!O:O,MATCH(Earned_Premium!A171,Written_Premium!A:A,0)-1)+INDEX(Written_Premium!O:O,MATCH(Earned_Premium!A171,Written_Premium!A:A,0)-2)+INDEX(Written_Premium!O:O,MATCH(Earned_Premium!A171,Written_Premium!A:A,0)-3)+INDEX(Written_Premium!O:O,MATCH(Earned_Premium!A171,Written_Premium!A:A,0)-4)+INDEX(Written_Premium!O:O,MATCH(Earned_Premium!A171,Written_Premium!A:A,0)-5)+INDEX(Written_Premium!O:O,MATCH(Earned_Premium!A171,Written_Premium!A:A,0)-6)+INDEX(Written_Premium!O:O,MATCH(Earned_Premium!A171,Written_Premium!A:A,0)-7)+INDEX(Written_Premium!O:O,MATCH(Earned_Premium!A171,Written_Premium!A:A,0)-8)+INDEX(Written_Premium!O:O,MATCH(Earned_Premium!A171,Written_Premium!A:A,0)-9)+INDEX(Written_Premium!O:O,MATCH(Earned_Premium!A171,Written_Premium!A:A,0)-10)+INDEX(Written_Premium!O:O,MATCH(Earned_Premium!A171,Written_Premium!A:A,0)-11))/12</f>
        <v>11691132.488650527</v>
      </c>
    </row>
    <row r="172" spans="1:6" x14ac:dyDescent="0.25">
      <c r="A172" s="106" t="str">
        <f t="shared" si="3"/>
        <v>General_Tenant_2028_3</v>
      </c>
      <c r="B172" t="s">
        <v>7</v>
      </c>
      <c r="C172" t="s">
        <v>6</v>
      </c>
      <c r="D172">
        <v>2028</v>
      </c>
      <c r="E172">
        <v>3</v>
      </c>
      <c r="F172" s="3" cm="1">
        <f t="array" aca="1" ref="F172" ca="1">(VLOOKUP(A172,Written_Premium!$A$2:$O$217,15,FALSE)+INDEX(Written_Premium!O:O,MATCH(Earned_Premium!A172,Written_Premium!A:A,0)-12))/24+(INDEX(Written_Premium!O:O,MATCH(Earned_Premium!A172,Written_Premium!A:A,0)-1)+INDEX(Written_Premium!O:O,MATCH(Earned_Premium!A172,Written_Premium!A:A,0)-2)+INDEX(Written_Premium!O:O,MATCH(Earned_Premium!A172,Written_Premium!A:A,0)-3)+INDEX(Written_Premium!O:O,MATCH(Earned_Premium!A172,Written_Premium!A:A,0)-4)+INDEX(Written_Premium!O:O,MATCH(Earned_Premium!A172,Written_Premium!A:A,0)-5)+INDEX(Written_Premium!O:O,MATCH(Earned_Premium!A172,Written_Premium!A:A,0)-6)+INDEX(Written_Premium!O:O,MATCH(Earned_Premium!A172,Written_Premium!A:A,0)-7)+INDEX(Written_Premium!O:O,MATCH(Earned_Premium!A172,Written_Premium!A:A,0)-8)+INDEX(Written_Premium!O:O,MATCH(Earned_Premium!A172,Written_Premium!A:A,0)-9)+INDEX(Written_Premium!O:O,MATCH(Earned_Premium!A172,Written_Premium!A:A,0)-10)+INDEX(Written_Premium!O:O,MATCH(Earned_Premium!A172,Written_Premium!A:A,0)-11))/12</f>
        <v>11477670.727554541</v>
      </c>
    </row>
    <row r="173" spans="1:6" x14ac:dyDescent="0.25">
      <c r="A173" s="106" t="str">
        <f t="shared" si="3"/>
        <v>General_Tenant_2028_4</v>
      </c>
      <c r="B173" t="s">
        <v>7</v>
      </c>
      <c r="C173" t="s">
        <v>6</v>
      </c>
      <c r="D173">
        <v>2028</v>
      </c>
      <c r="E173">
        <v>4</v>
      </c>
      <c r="F173" s="3" cm="1">
        <f t="array" aca="1" ref="F173" ca="1">(VLOOKUP(A173,Written_Premium!$A$2:$O$217,15,FALSE)+INDEX(Written_Premium!O:O,MATCH(Earned_Premium!A173,Written_Premium!A:A,0)-12))/24+(INDEX(Written_Premium!O:O,MATCH(Earned_Premium!A173,Written_Premium!A:A,0)-1)+INDEX(Written_Premium!O:O,MATCH(Earned_Premium!A173,Written_Premium!A:A,0)-2)+INDEX(Written_Premium!O:O,MATCH(Earned_Premium!A173,Written_Premium!A:A,0)-3)+INDEX(Written_Premium!O:O,MATCH(Earned_Premium!A173,Written_Premium!A:A,0)-4)+INDEX(Written_Premium!O:O,MATCH(Earned_Premium!A173,Written_Premium!A:A,0)-5)+INDEX(Written_Premium!O:O,MATCH(Earned_Premium!A173,Written_Premium!A:A,0)-6)+INDEX(Written_Premium!O:O,MATCH(Earned_Premium!A173,Written_Premium!A:A,0)-7)+INDEX(Written_Premium!O:O,MATCH(Earned_Premium!A173,Written_Premium!A:A,0)-8)+INDEX(Written_Premium!O:O,MATCH(Earned_Premium!A173,Written_Premium!A:A,0)-9)+INDEX(Written_Premium!O:O,MATCH(Earned_Premium!A173,Written_Premium!A:A,0)-10)+INDEX(Written_Premium!O:O,MATCH(Earned_Premium!A173,Written_Premium!A:A,0)-11))/12</f>
        <v>11258845.024002392</v>
      </c>
    </row>
    <row r="174" spans="1:6" x14ac:dyDescent="0.25">
      <c r="A174" s="106" t="str">
        <f t="shared" si="3"/>
        <v>General_Tenant_2028_5</v>
      </c>
      <c r="B174" t="s">
        <v>7</v>
      </c>
      <c r="C174" t="s">
        <v>6</v>
      </c>
      <c r="D174">
        <v>2028</v>
      </c>
      <c r="E174">
        <v>5</v>
      </c>
      <c r="F174" s="3" cm="1">
        <f t="array" aca="1" ref="F174" ca="1">(VLOOKUP(A174,Written_Premium!$A$2:$O$217,15,FALSE)+INDEX(Written_Premium!O:O,MATCH(Earned_Premium!A174,Written_Premium!A:A,0)-12))/24+(INDEX(Written_Premium!O:O,MATCH(Earned_Premium!A174,Written_Premium!A:A,0)-1)+INDEX(Written_Premium!O:O,MATCH(Earned_Premium!A174,Written_Premium!A:A,0)-2)+INDEX(Written_Premium!O:O,MATCH(Earned_Premium!A174,Written_Premium!A:A,0)-3)+INDEX(Written_Premium!O:O,MATCH(Earned_Premium!A174,Written_Premium!A:A,0)-4)+INDEX(Written_Premium!O:O,MATCH(Earned_Premium!A174,Written_Premium!A:A,0)-5)+INDEX(Written_Premium!O:O,MATCH(Earned_Premium!A174,Written_Premium!A:A,0)-6)+INDEX(Written_Premium!O:O,MATCH(Earned_Premium!A174,Written_Premium!A:A,0)-7)+INDEX(Written_Premium!O:O,MATCH(Earned_Premium!A174,Written_Premium!A:A,0)-8)+INDEX(Written_Premium!O:O,MATCH(Earned_Premium!A174,Written_Premium!A:A,0)-9)+INDEX(Written_Premium!O:O,MATCH(Earned_Premium!A174,Written_Premium!A:A,0)-10)+INDEX(Written_Premium!O:O,MATCH(Earned_Premium!A174,Written_Premium!A:A,0)-11))/12</f>
        <v>11042070.738986975</v>
      </c>
    </row>
    <row r="175" spans="1:6" x14ac:dyDescent="0.25">
      <c r="A175" s="106" t="str">
        <f t="shared" si="3"/>
        <v>General_Tenant_2028_6</v>
      </c>
      <c r="B175" t="s">
        <v>7</v>
      </c>
      <c r="C175" t="s">
        <v>6</v>
      </c>
      <c r="D175">
        <v>2028</v>
      </c>
      <c r="E175">
        <v>6</v>
      </c>
      <c r="F175" s="3" cm="1">
        <f t="array" aca="1" ref="F175" ca="1">(VLOOKUP(A175,Written_Premium!$A$2:$O$217,15,FALSE)+INDEX(Written_Premium!O:O,MATCH(Earned_Premium!A175,Written_Premium!A:A,0)-12))/24+(INDEX(Written_Premium!O:O,MATCH(Earned_Premium!A175,Written_Premium!A:A,0)-1)+INDEX(Written_Premium!O:O,MATCH(Earned_Premium!A175,Written_Premium!A:A,0)-2)+INDEX(Written_Premium!O:O,MATCH(Earned_Premium!A175,Written_Premium!A:A,0)-3)+INDEX(Written_Premium!O:O,MATCH(Earned_Premium!A175,Written_Premium!A:A,0)-4)+INDEX(Written_Premium!O:O,MATCH(Earned_Premium!A175,Written_Premium!A:A,0)-5)+INDEX(Written_Premium!O:O,MATCH(Earned_Premium!A175,Written_Premium!A:A,0)-6)+INDEX(Written_Premium!O:O,MATCH(Earned_Premium!A175,Written_Premium!A:A,0)-7)+INDEX(Written_Premium!O:O,MATCH(Earned_Premium!A175,Written_Premium!A:A,0)-8)+INDEX(Written_Premium!O:O,MATCH(Earned_Premium!A175,Written_Premium!A:A,0)-9)+INDEX(Written_Premium!O:O,MATCH(Earned_Premium!A175,Written_Premium!A:A,0)-10)+INDEX(Written_Premium!O:O,MATCH(Earned_Premium!A175,Written_Premium!A:A,0)-11))/12</f>
        <v>10831870.053890293</v>
      </c>
    </row>
    <row r="176" spans="1:6" x14ac:dyDescent="0.25">
      <c r="A176" s="106" t="str">
        <f t="shared" si="3"/>
        <v>General_Tenant_2028_7</v>
      </c>
      <c r="B176" t="s">
        <v>7</v>
      </c>
      <c r="C176" t="s">
        <v>6</v>
      </c>
      <c r="D176">
        <v>2028</v>
      </c>
      <c r="E176">
        <v>7</v>
      </c>
      <c r="F176" s="3" cm="1">
        <f t="array" aca="1" ref="F176" ca="1">(VLOOKUP(A176,Written_Premium!$A$2:$O$217,15,FALSE)+INDEX(Written_Premium!O:O,MATCH(Earned_Premium!A176,Written_Premium!A:A,0)-12))/24+(INDEX(Written_Premium!O:O,MATCH(Earned_Premium!A176,Written_Premium!A:A,0)-1)+INDEX(Written_Premium!O:O,MATCH(Earned_Premium!A176,Written_Premium!A:A,0)-2)+INDEX(Written_Premium!O:O,MATCH(Earned_Premium!A176,Written_Premium!A:A,0)-3)+INDEX(Written_Premium!O:O,MATCH(Earned_Premium!A176,Written_Premium!A:A,0)-4)+INDEX(Written_Premium!O:O,MATCH(Earned_Premium!A176,Written_Premium!A:A,0)-5)+INDEX(Written_Premium!O:O,MATCH(Earned_Premium!A176,Written_Premium!A:A,0)-6)+INDEX(Written_Premium!O:O,MATCH(Earned_Premium!A176,Written_Premium!A:A,0)-7)+INDEX(Written_Premium!O:O,MATCH(Earned_Premium!A176,Written_Premium!A:A,0)-8)+INDEX(Written_Premium!O:O,MATCH(Earned_Premium!A176,Written_Premium!A:A,0)-9)+INDEX(Written_Premium!O:O,MATCH(Earned_Premium!A176,Written_Premium!A:A,0)-10)+INDEX(Written_Premium!O:O,MATCH(Earned_Premium!A176,Written_Premium!A:A,0)-11))/12</f>
        <v>10634806.025076425</v>
      </c>
    </row>
    <row r="177" spans="1:6" x14ac:dyDescent="0.25">
      <c r="A177" s="106" t="str">
        <f t="shared" si="3"/>
        <v>General_Tenant_2028_8</v>
      </c>
      <c r="B177" t="s">
        <v>7</v>
      </c>
      <c r="C177" t="s">
        <v>6</v>
      </c>
      <c r="D177">
        <v>2028</v>
      </c>
      <c r="E177">
        <v>8</v>
      </c>
      <c r="F177" s="3" cm="1">
        <f t="array" aca="1" ref="F177" ca="1">(VLOOKUP(A177,Written_Premium!$A$2:$O$217,15,FALSE)+INDEX(Written_Premium!O:O,MATCH(Earned_Premium!A177,Written_Premium!A:A,0)-12))/24+(INDEX(Written_Premium!O:O,MATCH(Earned_Premium!A177,Written_Premium!A:A,0)-1)+INDEX(Written_Premium!O:O,MATCH(Earned_Premium!A177,Written_Premium!A:A,0)-2)+INDEX(Written_Premium!O:O,MATCH(Earned_Premium!A177,Written_Premium!A:A,0)-3)+INDEX(Written_Premium!O:O,MATCH(Earned_Premium!A177,Written_Premium!A:A,0)-4)+INDEX(Written_Premium!O:O,MATCH(Earned_Premium!A177,Written_Premium!A:A,0)-5)+INDEX(Written_Premium!O:O,MATCH(Earned_Premium!A177,Written_Premium!A:A,0)-6)+INDEX(Written_Premium!O:O,MATCH(Earned_Premium!A177,Written_Premium!A:A,0)-7)+INDEX(Written_Premium!O:O,MATCH(Earned_Premium!A177,Written_Premium!A:A,0)-8)+INDEX(Written_Premium!O:O,MATCH(Earned_Premium!A177,Written_Premium!A:A,0)-9)+INDEX(Written_Premium!O:O,MATCH(Earned_Premium!A177,Written_Premium!A:A,0)-10)+INDEX(Written_Premium!O:O,MATCH(Earned_Premium!A177,Written_Premium!A:A,0)-11))/12</f>
        <v>10439056.18753998</v>
      </c>
    </row>
    <row r="178" spans="1:6" x14ac:dyDescent="0.25">
      <c r="A178" s="106" t="str">
        <f t="shared" si="3"/>
        <v>General_Tenant_2028_9</v>
      </c>
      <c r="B178" t="s">
        <v>7</v>
      </c>
      <c r="C178" t="s">
        <v>6</v>
      </c>
      <c r="D178">
        <v>2028</v>
      </c>
      <c r="E178">
        <v>9</v>
      </c>
      <c r="F178" s="3" cm="1">
        <f t="array" aca="1" ref="F178" ca="1">(VLOOKUP(A178,Written_Premium!$A$2:$O$217,15,FALSE)+INDEX(Written_Premium!O:O,MATCH(Earned_Premium!A178,Written_Premium!A:A,0)-12))/24+(INDEX(Written_Premium!O:O,MATCH(Earned_Premium!A178,Written_Premium!A:A,0)-1)+INDEX(Written_Premium!O:O,MATCH(Earned_Premium!A178,Written_Premium!A:A,0)-2)+INDEX(Written_Premium!O:O,MATCH(Earned_Premium!A178,Written_Premium!A:A,0)-3)+INDEX(Written_Premium!O:O,MATCH(Earned_Premium!A178,Written_Premium!A:A,0)-4)+INDEX(Written_Premium!O:O,MATCH(Earned_Premium!A178,Written_Premium!A:A,0)-5)+INDEX(Written_Premium!O:O,MATCH(Earned_Premium!A178,Written_Premium!A:A,0)-6)+INDEX(Written_Premium!O:O,MATCH(Earned_Premium!A178,Written_Premium!A:A,0)-7)+INDEX(Written_Premium!O:O,MATCH(Earned_Premium!A178,Written_Premium!A:A,0)-8)+INDEX(Written_Premium!O:O,MATCH(Earned_Premium!A178,Written_Premium!A:A,0)-9)+INDEX(Written_Premium!O:O,MATCH(Earned_Premium!A178,Written_Premium!A:A,0)-10)+INDEX(Written_Premium!O:O,MATCH(Earned_Premium!A178,Written_Premium!A:A,0)-11))/12</f>
        <v>10244284.721278712</v>
      </c>
    </row>
    <row r="179" spans="1:6" x14ac:dyDescent="0.25">
      <c r="A179" s="106" t="str">
        <f t="shared" si="3"/>
        <v>General_Tenant_2028_10</v>
      </c>
      <c r="B179" t="s">
        <v>7</v>
      </c>
      <c r="C179" t="s">
        <v>6</v>
      </c>
      <c r="D179">
        <v>2028</v>
      </c>
      <c r="E179">
        <v>10</v>
      </c>
      <c r="F179" s="3" cm="1">
        <f t="array" aca="1" ref="F179" ca="1">(VLOOKUP(A179,Written_Premium!$A$2:$O$217,15,FALSE)+INDEX(Written_Premium!O:O,MATCH(Earned_Premium!A179,Written_Premium!A:A,0)-12))/24+(INDEX(Written_Premium!O:O,MATCH(Earned_Premium!A179,Written_Premium!A:A,0)-1)+INDEX(Written_Premium!O:O,MATCH(Earned_Premium!A179,Written_Premium!A:A,0)-2)+INDEX(Written_Premium!O:O,MATCH(Earned_Premium!A179,Written_Premium!A:A,0)-3)+INDEX(Written_Premium!O:O,MATCH(Earned_Premium!A179,Written_Premium!A:A,0)-4)+INDEX(Written_Premium!O:O,MATCH(Earned_Premium!A179,Written_Premium!A:A,0)-5)+INDEX(Written_Premium!O:O,MATCH(Earned_Premium!A179,Written_Premium!A:A,0)-6)+INDEX(Written_Premium!O:O,MATCH(Earned_Premium!A179,Written_Premium!A:A,0)-7)+INDEX(Written_Premium!O:O,MATCH(Earned_Premium!A179,Written_Premium!A:A,0)-8)+INDEX(Written_Premium!O:O,MATCH(Earned_Premium!A179,Written_Premium!A:A,0)-9)+INDEX(Written_Premium!O:O,MATCH(Earned_Premium!A179,Written_Premium!A:A,0)-10)+INDEX(Written_Premium!O:O,MATCH(Earned_Premium!A179,Written_Premium!A:A,0)-11))/12</f>
        <v>10054780.770467117</v>
      </c>
    </row>
    <row r="180" spans="1:6" x14ac:dyDescent="0.25">
      <c r="A180" s="106" t="str">
        <f t="shared" si="3"/>
        <v>General_Tenant_2028_11</v>
      </c>
      <c r="B180" t="s">
        <v>7</v>
      </c>
      <c r="C180" t="s">
        <v>6</v>
      </c>
      <c r="D180">
        <v>2028</v>
      </c>
      <c r="E180">
        <v>11</v>
      </c>
      <c r="F180" s="3" cm="1">
        <f t="array" aca="1" ref="F180" ca="1">(VLOOKUP(A180,Written_Premium!$A$2:$O$217,15,FALSE)+INDEX(Written_Premium!O:O,MATCH(Earned_Premium!A180,Written_Premium!A:A,0)-12))/24+(INDEX(Written_Premium!O:O,MATCH(Earned_Premium!A180,Written_Premium!A:A,0)-1)+INDEX(Written_Premium!O:O,MATCH(Earned_Premium!A180,Written_Premium!A:A,0)-2)+INDEX(Written_Premium!O:O,MATCH(Earned_Premium!A180,Written_Premium!A:A,0)-3)+INDEX(Written_Premium!O:O,MATCH(Earned_Premium!A180,Written_Premium!A:A,0)-4)+INDEX(Written_Premium!O:O,MATCH(Earned_Premium!A180,Written_Premium!A:A,0)-5)+INDEX(Written_Premium!O:O,MATCH(Earned_Premium!A180,Written_Premium!A:A,0)-6)+INDEX(Written_Premium!O:O,MATCH(Earned_Premium!A180,Written_Premium!A:A,0)-7)+INDEX(Written_Premium!O:O,MATCH(Earned_Premium!A180,Written_Premium!A:A,0)-8)+INDEX(Written_Premium!O:O,MATCH(Earned_Premium!A180,Written_Premium!A:A,0)-9)+INDEX(Written_Premium!O:O,MATCH(Earned_Premium!A180,Written_Premium!A:A,0)-10)+INDEX(Written_Premium!O:O,MATCH(Earned_Premium!A180,Written_Premium!A:A,0)-11))/12</f>
        <v>9870299.9973719306</v>
      </c>
    </row>
    <row r="181" spans="1:6" x14ac:dyDescent="0.25">
      <c r="A181" s="106" t="str">
        <f t="shared" si="3"/>
        <v>General_Tenant_2028_12</v>
      </c>
      <c r="B181" t="s">
        <v>7</v>
      </c>
      <c r="C181" t="s">
        <v>6</v>
      </c>
      <c r="D181">
        <v>2028</v>
      </c>
      <c r="E181">
        <v>12</v>
      </c>
      <c r="F181" s="3" cm="1">
        <f t="array" aca="1" ref="F181" ca="1">(VLOOKUP(A181,Written_Premium!$A$2:$O$217,15,FALSE)+INDEX(Written_Premium!O:O,MATCH(Earned_Premium!A181,Written_Premium!A:A,0)-12))/24+(INDEX(Written_Premium!O:O,MATCH(Earned_Premium!A181,Written_Premium!A:A,0)-1)+INDEX(Written_Premium!O:O,MATCH(Earned_Premium!A181,Written_Premium!A:A,0)-2)+INDEX(Written_Premium!O:O,MATCH(Earned_Premium!A181,Written_Premium!A:A,0)-3)+INDEX(Written_Premium!O:O,MATCH(Earned_Premium!A181,Written_Premium!A:A,0)-4)+INDEX(Written_Premium!O:O,MATCH(Earned_Premium!A181,Written_Premium!A:A,0)-5)+INDEX(Written_Premium!O:O,MATCH(Earned_Premium!A181,Written_Premium!A:A,0)-6)+INDEX(Written_Premium!O:O,MATCH(Earned_Premium!A181,Written_Premium!A:A,0)-7)+INDEX(Written_Premium!O:O,MATCH(Earned_Premium!A181,Written_Premium!A:A,0)-8)+INDEX(Written_Premium!O:O,MATCH(Earned_Premium!A181,Written_Premium!A:A,0)-9)+INDEX(Written_Premium!O:O,MATCH(Earned_Premium!A181,Written_Premium!A:A,0)-10)+INDEX(Written_Premium!O:O,MATCH(Earned_Premium!A181,Written_Premium!A:A,0)-11))/12</f>
        <v>9690371.6817408111</v>
      </c>
    </row>
  </sheetData>
  <mergeCells count="14">
    <mergeCell ref="K16:U16"/>
    <mergeCell ref="J18:U18"/>
    <mergeCell ref="I11:U11"/>
    <mergeCell ref="J12:M12"/>
    <mergeCell ref="O12:R12"/>
    <mergeCell ref="T12:U12"/>
    <mergeCell ref="I14:U14"/>
    <mergeCell ref="J15:U15"/>
    <mergeCell ref="I9:U9"/>
    <mergeCell ref="I2:U2"/>
    <mergeCell ref="I4:U4"/>
    <mergeCell ref="J5:U5"/>
    <mergeCell ref="J6:U6"/>
    <mergeCell ref="J7:U7"/>
  </mergeCells>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4CE5-8D16-486D-A161-932C9310A832}">
  <sheetPr>
    <tabColor theme="9" tint="0.59999389629810485"/>
  </sheetPr>
  <dimension ref="A1:H27"/>
  <sheetViews>
    <sheetView zoomScaleNormal="100" workbookViewId="0">
      <selection activeCell="H47" sqref="H47"/>
    </sheetView>
  </sheetViews>
  <sheetFormatPr defaultColWidth="11.42578125" defaultRowHeight="15" x14ac:dyDescent="0.25"/>
  <cols>
    <col min="1" max="1" width="3.85546875" style="106" customWidth="1"/>
    <col min="5" max="6" width="16.42578125" customWidth="1"/>
    <col min="7" max="7" width="25.140625" bestFit="1" customWidth="1"/>
    <col min="8" max="8" width="23.85546875" customWidth="1"/>
  </cols>
  <sheetData>
    <row r="1" spans="1:8" x14ac:dyDescent="0.25">
      <c r="B1" t="s">
        <v>127</v>
      </c>
      <c r="C1" t="s">
        <v>3</v>
      </c>
      <c r="D1" t="s">
        <v>0</v>
      </c>
      <c r="E1" t="s">
        <v>216</v>
      </c>
      <c r="F1" t="s">
        <v>83</v>
      </c>
      <c r="G1" s="117" t="s">
        <v>148</v>
      </c>
    </row>
    <row r="2" spans="1:8" x14ac:dyDescent="0.25">
      <c r="A2" s="106" t="str">
        <f>B2&amp;"_"&amp;C2&amp;"_"&amp;D2</f>
        <v>General_All Other_2024</v>
      </c>
      <c r="B2" t="s">
        <v>7</v>
      </c>
      <c r="C2" s="79" t="s">
        <v>4</v>
      </c>
      <c r="D2">
        <v>2024</v>
      </c>
      <c r="E2" s="77">
        <f>VLOOKUP(A2,'Loss Assumptions'!$A$11:$F$28,6, FALSE)</f>
        <v>961.56002802609373</v>
      </c>
      <c r="F2" s="84">
        <f>AVERAGEIF('Projected PIF'!$B$2:$B$217,'Summary Fire Loss'!A2,'Projected PIF'!$N$2:$N$217)</f>
        <v>1178740.4339809315</v>
      </c>
      <c r="G2" s="84">
        <f>E2*F2</f>
        <v>1133429684.7341945</v>
      </c>
      <c r="H2" s="3"/>
    </row>
    <row r="3" spans="1:8" x14ac:dyDescent="0.25">
      <c r="A3" s="106" t="str">
        <f t="shared" ref="A3:A16" si="0">B3&amp;"_"&amp;C3&amp;"_"&amp;D3</f>
        <v>General_All Other_2025</v>
      </c>
      <c r="B3" t="s">
        <v>7</v>
      </c>
      <c r="C3" s="79" t="s">
        <v>4</v>
      </c>
      <c r="D3">
        <v>2025</v>
      </c>
      <c r="E3" s="77">
        <f>VLOOKUP(A3,'Loss Assumptions'!$A$11:$F$28,6, FALSE)</f>
        <v>878.25681636339482</v>
      </c>
      <c r="F3" s="84">
        <f>AVERAGEIF('Projected PIF'!$B$2:$B$217,'Summary Fire Loss'!A3,'Projected PIF'!$N$2:$N$217)</f>
        <v>1076134.8738211079</v>
      </c>
      <c r="G3" s="84">
        <f>E3*F3</f>
        <v>945122788.25974977</v>
      </c>
      <c r="H3" s="3"/>
    </row>
    <row r="4" spans="1:8" x14ac:dyDescent="0.25">
      <c r="A4" s="106" t="str">
        <f t="shared" si="0"/>
        <v>General_All Other_2026</v>
      </c>
      <c r="B4" t="s">
        <v>7</v>
      </c>
      <c r="C4" s="79" t="s">
        <v>4</v>
      </c>
      <c r="D4">
        <v>2026</v>
      </c>
      <c r="E4" s="77">
        <f>VLOOKUP(A4,'Loss Assumptions'!$A$11:$F$28,6, FALSE)</f>
        <v>952.90864575428338</v>
      </c>
      <c r="F4" s="84">
        <f>AVERAGEIF('Projected PIF'!$B$2:$B$217,'Summary Fire Loss'!A4,'Projected PIF'!$N$2:$N$217)</f>
        <v>1006372.6737248293</v>
      </c>
      <c r="G4" s="84">
        <f t="shared" ref="G4:G16" si="1">E4*F4</f>
        <v>958981221.64324439</v>
      </c>
      <c r="H4" s="3"/>
    </row>
    <row r="5" spans="1:8" x14ac:dyDescent="0.25">
      <c r="A5" s="106" t="str">
        <f t="shared" si="0"/>
        <v>General_All Other_2027</v>
      </c>
      <c r="B5" t="s">
        <v>7</v>
      </c>
      <c r="C5" s="79" t="s">
        <v>4</v>
      </c>
      <c r="D5">
        <v>2027</v>
      </c>
      <c r="E5" s="77">
        <f>VLOOKUP(A5,'Loss Assumptions'!$A$11:$F$28,6, FALSE)</f>
        <v>981.49590512691191</v>
      </c>
      <c r="F5" s="84">
        <f>AVERAGEIF('Projected PIF'!$B$2:$B$217,'Summary Fire Loss'!A5,'Projected PIF'!$N$2:$N$217)</f>
        <v>945546.12725889788</v>
      </c>
      <c r="G5" s="84">
        <f t="shared" si="1"/>
        <v>928049652.01321816</v>
      </c>
      <c r="H5" s="3"/>
    </row>
    <row r="6" spans="1:8" x14ac:dyDescent="0.25">
      <c r="A6" s="106" t="str">
        <f t="shared" si="0"/>
        <v>General_All Other_2028</v>
      </c>
      <c r="B6" t="s">
        <v>7</v>
      </c>
      <c r="C6" s="79" t="s">
        <v>4</v>
      </c>
      <c r="D6">
        <v>2028</v>
      </c>
      <c r="E6" s="77">
        <f>VLOOKUP(A6,'Loss Assumptions'!$A$11:$F$28,6, FALSE)</f>
        <v>1001.1258232294501</v>
      </c>
      <c r="F6" s="84">
        <f>AVERAGEIF('Projected PIF'!$B$2:$B$217,'Summary Fire Loss'!A6,'Projected PIF'!$N$2:$N$217)</f>
        <v>888396.0207953346</v>
      </c>
      <c r="G6" s="84">
        <f t="shared" si="1"/>
        <v>889396197.67249703</v>
      </c>
      <c r="H6" s="3"/>
    </row>
    <row r="7" spans="1:8" x14ac:dyDescent="0.25">
      <c r="A7" s="106" t="str">
        <f t="shared" si="0"/>
        <v>General_Non-Tenant_2024</v>
      </c>
      <c r="B7" t="s">
        <v>7</v>
      </c>
      <c r="C7" t="s">
        <v>5</v>
      </c>
      <c r="D7">
        <v>2024</v>
      </c>
      <c r="E7" s="77">
        <f>VLOOKUP(A7,'Loss Assumptions'!$A$11:$F$28,6, FALSE)</f>
        <v>729.68897860925051</v>
      </c>
      <c r="F7" s="84">
        <f>AVERAGEIF('Projected PIF'!$B$2:$B$217,'Summary Fire Loss'!A7,'Projected PIF'!$N$2:$N$217)</f>
        <v>1199510.8356808431</v>
      </c>
      <c r="G7" s="84">
        <f t="shared" si="1"/>
        <v>875269836.51868296</v>
      </c>
      <c r="H7" s="3"/>
    </row>
    <row r="8" spans="1:8" x14ac:dyDescent="0.25">
      <c r="A8" s="106" t="str">
        <f t="shared" si="0"/>
        <v>General_Non-Tenant_2025</v>
      </c>
      <c r="B8" t="s">
        <v>7</v>
      </c>
      <c r="C8" t="s">
        <v>5</v>
      </c>
      <c r="D8">
        <v>2025</v>
      </c>
      <c r="E8" s="77">
        <f>VLOOKUP(A8,'Loss Assumptions'!$A$11:$F$28,6, FALSE)</f>
        <v>823.81885684984377</v>
      </c>
      <c r="F8" s="84">
        <f>AVERAGEIF('Projected PIF'!$B$2:$B$217,'Summary Fire Loss'!A8,'Projected PIF'!$N$2:$N$217)</f>
        <v>1123937.882665822</v>
      </c>
      <c r="G8" s="84">
        <f t="shared" si="1"/>
        <v>925921221.6679914</v>
      </c>
      <c r="H8" s="3"/>
    </row>
    <row r="9" spans="1:8" x14ac:dyDescent="0.25">
      <c r="A9" s="106" t="str">
        <f t="shared" si="0"/>
        <v>General_Non-Tenant_2026</v>
      </c>
      <c r="B9" t="s">
        <v>7</v>
      </c>
      <c r="C9" t="s">
        <v>5</v>
      </c>
      <c r="D9">
        <v>2026</v>
      </c>
      <c r="E9" s="77">
        <f>VLOOKUP(A9,'Loss Assumptions'!$A$11:$F$28,6, FALSE)</f>
        <v>893.84345968208049</v>
      </c>
      <c r="F9" s="84">
        <f>AVERAGEIF('Projected PIF'!$B$2:$B$217,'Summary Fire Loss'!A9,'Projected PIF'!$N$2:$N$217)</f>
        <v>1070761.2969084955</v>
      </c>
      <c r="G9" s="84">
        <f t="shared" si="1"/>
        <v>957092982.12236094</v>
      </c>
      <c r="H9" s="3"/>
    </row>
    <row r="10" spans="1:8" x14ac:dyDescent="0.25">
      <c r="A10" s="106" t="str">
        <f t="shared" si="0"/>
        <v>General_Non-Tenant_2027</v>
      </c>
      <c r="B10" t="s">
        <v>7</v>
      </c>
      <c r="C10" t="s">
        <v>5</v>
      </c>
      <c r="D10">
        <v>2027</v>
      </c>
      <c r="E10" s="77">
        <f>VLOOKUP(A10,'Loss Assumptions'!$A$11:$F$28,6, FALSE)</f>
        <v>920.65876347254289</v>
      </c>
      <c r="F10" s="84">
        <f>AVERAGEIF('Projected PIF'!$B$2:$B$217,'Summary Fire Loss'!A10,'Projected PIF'!$N$2:$N$217)</f>
        <v>1023236.355209957</v>
      </c>
      <c r="G10" s="84">
        <f t="shared" si="1"/>
        <v>942051517.52775073</v>
      </c>
      <c r="H10" s="3"/>
    </row>
    <row r="11" spans="1:8" x14ac:dyDescent="0.25">
      <c r="A11" s="106" t="str">
        <f t="shared" si="0"/>
        <v>General_Non-Tenant_2028</v>
      </c>
      <c r="B11" t="s">
        <v>7</v>
      </c>
      <c r="C11" t="s">
        <v>5</v>
      </c>
      <c r="D11">
        <v>2028</v>
      </c>
      <c r="E11" s="77">
        <f>VLOOKUP(A11,'Loss Assumptions'!$A$11:$F$28,6, FALSE)</f>
        <v>939.07193874199379</v>
      </c>
      <c r="F11" s="84">
        <f>AVERAGEIF('Projected PIF'!$B$2:$B$217,'Summary Fire Loss'!A11,'Projected PIF'!$N$2:$N$217)</f>
        <v>977820.77260944585</v>
      </c>
      <c r="G11" s="84">
        <f t="shared" si="1"/>
        <v>918244048.67654657</v>
      </c>
      <c r="H11" s="3"/>
    </row>
    <row r="12" spans="1:8" x14ac:dyDescent="0.25">
      <c r="A12" s="106" t="str">
        <f t="shared" si="0"/>
        <v>General_Tenant_2024</v>
      </c>
      <c r="B12" t="s">
        <v>7</v>
      </c>
      <c r="C12" t="s">
        <v>6</v>
      </c>
      <c r="D12">
        <v>2024</v>
      </c>
      <c r="E12" s="77">
        <f>VLOOKUP(A12,'Loss Assumptions'!$A$11:$F$28,6, FALSE)</f>
        <v>211.79339731499604</v>
      </c>
      <c r="F12" s="84">
        <f>AVERAGEIF('Projected PIF'!$B$2:$B$217,'Summary Fire Loss'!A12,'Projected PIF'!$N$2:$N$217)</f>
        <v>577722.20301639091</v>
      </c>
      <c r="G12" s="84">
        <f t="shared" si="1"/>
        <v>122357748.08114529</v>
      </c>
      <c r="H12" s="3"/>
    </row>
    <row r="13" spans="1:8" x14ac:dyDescent="0.25">
      <c r="A13" s="106" t="str">
        <f t="shared" si="0"/>
        <v>General_Tenant_2025</v>
      </c>
      <c r="B13" t="s">
        <v>7</v>
      </c>
      <c r="C13" t="s">
        <v>6</v>
      </c>
      <c r="D13">
        <v>2025</v>
      </c>
      <c r="E13" s="77">
        <f>VLOOKUP(A13,'Loss Assumptions'!$A$11:$F$28,6, FALSE)</f>
        <v>221.32898882692237</v>
      </c>
      <c r="F13" s="84">
        <f>AVERAGEIF('Projected PIF'!$B$2:$B$217,'Summary Fire Loss'!A13,'Projected PIF'!$N$2:$N$217)</f>
        <v>454375.88059638772</v>
      </c>
      <c r="G13" s="84">
        <f t="shared" si="1"/>
        <v>100566554.19974092</v>
      </c>
      <c r="H13" s="3"/>
    </row>
    <row r="14" spans="1:8" x14ac:dyDescent="0.25">
      <c r="A14" s="106" t="str">
        <f t="shared" si="0"/>
        <v>General_Tenant_2026</v>
      </c>
      <c r="B14" t="s">
        <v>7</v>
      </c>
      <c r="C14" t="s">
        <v>6</v>
      </c>
      <c r="D14">
        <v>2026</v>
      </c>
      <c r="E14" s="77">
        <f>VLOOKUP(A14,'Loss Assumptions'!$A$11:$F$28,6, FALSE)</f>
        <v>231.28879332413385</v>
      </c>
      <c r="F14" s="84">
        <f>AVERAGEIF('Projected PIF'!$B$2:$B$217,'Summary Fire Loss'!A14,'Projected PIF'!$N$2:$N$217)</f>
        <v>357364.55997327383</v>
      </c>
      <c r="G14" s="84">
        <f t="shared" si="1"/>
        <v>82654417.853028566</v>
      </c>
      <c r="H14" s="3"/>
    </row>
    <row r="15" spans="1:8" x14ac:dyDescent="0.25">
      <c r="A15" s="106" t="str">
        <f t="shared" si="0"/>
        <v>General_Tenant_2027</v>
      </c>
      <c r="B15" t="s">
        <v>7</v>
      </c>
      <c r="C15" t="s">
        <v>6</v>
      </c>
      <c r="D15">
        <v>2027</v>
      </c>
      <c r="E15" s="77">
        <f>VLOOKUP(A15,'Loss Assumptions'!$A$11:$F$28,6, FALSE)</f>
        <v>240.54034505709922</v>
      </c>
      <c r="F15" s="84">
        <f>AVERAGEIF('Projected PIF'!$B$2:$B$217,'Summary Fire Loss'!A15,'Projected PIF'!$N$2:$N$217)</f>
        <v>281065.59828234615</v>
      </c>
      <c r="G15" s="84">
        <f t="shared" si="1"/>
        <v>67607615.994515583</v>
      </c>
      <c r="H15" s="3"/>
    </row>
    <row r="16" spans="1:8" x14ac:dyDescent="0.25">
      <c r="A16" s="106" t="str">
        <f t="shared" si="0"/>
        <v>General_Tenant_2028</v>
      </c>
      <c r="B16" t="s">
        <v>7</v>
      </c>
      <c r="C16" t="s">
        <v>6</v>
      </c>
      <c r="D16">
        <v>2028</v>
      </c>
      <c r="E16" s="77">
        <f>VLOOKUP(A16,'Loss Assumptions'!$A$11:$F$28,6, FALSE)</f>
        <v>245.35115195824122</v>
      </c>
      <c r="F16" s="3">
        <f>AVERAGEIF('Projected PIF'!$B$2:$B$217,'Summary Fire Loss'!A16,'Projected PIF'!$N$2:$N$217)</f>
        <v>221056.81252702061</v>
      </c>
      <c r="G16" s="84">
        <f t="shared" si="1"/>
        <v>54236543.601721473</v>
      </c>
      <c r="H16" s="3"/>
    </row>
    <row r="20" spans="8:8" x14ac:dyDescent="0.25">
      <c r="H20" s="78"/>
    </row>
    <row r="21" spans="8:8" x14ac:dyDescent="0.25">
      <c r="H21" s="78"/>
    </row>
    <row r="22" spans="8:8" x14ac:dyDescent="0.25">
      <c r="H22" s="78"/>
    </row>
    <row r="23" spans="8:8" x14ac:dyDescent="0.25">
      <c r="H23" s="78"/>
    </row>
    <row r="24" spans="8:8" x14ac:dyDescent="0.25">
      <c r="H24" s="78"/>
    </row>
    <row r="25" spans="8:8" x14ac:dyDescent="0.25">
      <c r="H25" s="78"/>
    </row>
    <row r="26" spans="8:8" x14ac:dyDescent="0.25">
      <c r="H26" s="78"/>
    </row>
    <row r="27" spans="8:8" x14ac:dyDescent="0.25">
      <c r="H27" s="78"/>
    </row>
  </sheetData>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1D9E-60FC-4A46-8F4B-8BCB3360D539}">
  <sheetPr>
    <tabColor theme="9" tint="0.59999389629810485"/>
  </sheetPr>
  <dimension ref="A1:N23"/>
  <sheetViews>
    <sheetView topLeftCell="A10" zoomScaleNormal="100" workbookViewId="0">
      <selection activeCell="H47" sqref="H47"/>
    </sheetView>
  </sheetViews>
  <sheetFormatPr defaultColWidth="11.42578125" defaultRowHeight="15" x14ac:dyDescent="0.25"/>
  <cols>
    <col min="1" max="1" width="4.140625" style="106" customWidth="1"/>
    <col min="5" max="5" width="15.42578125" customWidth="1"/>
    <col min="6" max="6" width="22" customWidth="1"/>
    <col min="7" max="7" width="21.42578125" customWidth="1"/>
    <col min="8" max="8" width="18.28515625" bestFit="1" customWidth="1"/>
    <col min="9" max="14" width="21.42578125" customWidth="1"/>
    <col min="15" max="15" width="15.42578125" customWidth="1"/>
  </cols>
  <sheetData>
    <row r="1" spans="1:14" x14ac:dyDescent="0.25">
      <c r="B1" t="s">
        <v>127</v>
      </c>
      <c r="C1" t="s">
        <v>3</v>
      </c>
      <c r="D1" t="s">
        <v>0</v>
      </c>
      <c r="E1" t="s">
        <v>86</v>
      </c>
      <c r="F1" t="s">
        <v>142</v>
      </c>
      <c r="G1" t="s">
        <v>143</v>
      </c>
      <c r="H1" t="s">
        <v>88</v>
      </c>
      <c r="I1" t="s">
        <v>87</v>
      </c>
      <c r="J1" t="s">
        <v>85</v>
      </c>
      <c r="K1" s="117" t="s">
        <v>84</v>
      </c>
    </row>
    <row r="2" spans="1:14" x14ac:dyDescent="0.25">
      <c r="A2" s="106" t="str">
        <f t="shared" ref="A2:A16" si="0">B2&amp;"_"&amp;C2&amp;"_"&amp;D2</f>
        <v>General_All Other_2024</v>
      </c>
      <c r="B2" t="s">
        <v>7</v>
      </c>
      <c r="C2" t="s">
        <v>4</v>
      </c>
      <c r="D2">
        <v>2024</v>
      </c>
      <c r="E2">
        <f>VLOOKUP(C2,'Loss Assumptions'!$C$2:$I$4,3,FALSE)</f>
        <v>2.8000000000000001E-2</v>
      </c>
      <c r="F2" s="97">
        <f>SUMIF('Fire UW Data'!$A$2:$A$73,B2&amp;"_"&amp;C2&amp;"_2023",'Fire UW Data'!$K$2:$K$73)</f>
        <v>314518166.74099994</v>
      </c>
      <c r="G2" s="84">
        <f>AVERAGEIF('Projected PIF'!$B$2:$B$217,B2&amp;"_"&amp;C2&amp;"_2023",'Projected PIF'!$N$2:$N$217)</f>
        <v>1245374.25</v>
      </c>
      <c r="H2" s="84">
        <f t="shared" ref="H2:H16" si="1">D2-2023</f>
        <v>1</v>
      </c>
      <c r="I2" s="105">
        <f>F2*(1+E2)^H2/G2</f>
        <v>259.62049192019828</v>
      </c>
      <c r="J2" s="84">
        <f>AVERAGEIF('Projected PIF'!$B$2:$B$217,A2,'Projected PIF'!$N$2:$N$217)</f>
        <v>1178740.4339809315</v>
      </c>
      <c r="K2" s="84">
        <f>J2*I2</f>
        <v>306025171.31635743</v>
      </c>
      <c r="L2" s="81"/>
      <c r="M2" s="82"/>
      <c r="N2" s="3"/>
    </row>
    <row r="3" spans="1:14" x14ac:dyDescent="0.25">
      <c r="A3" s="106" t="str">
        <f t="shared" si="0"/>
        <v>General_All Other_2025</v>
      </c>
      <c r="B3" t="s">
        <v>7</v>
      </c>
      <c r="C3" t="s">
        <v>4</v>
      </c>
      <c r="D3">
        <v>2025</v>
      </c>
      <c r="E3">
        <f>VLOOKUP(C3,'Loss Assumptions'!$C$2:$I$4,3,FALSE)</f>
        <v>2.8000000000000001E-2</v>
      </c>
      <c r="F3" s="97">
        <f>SUMIF('Fire UW Data'!$A$2:$A$73,B3&amp;"_"&amp;C3&amp;"_2023",'Fire UW Data'!$K$2:$K$73)</f>
        <v>314518166.74099994</v>
      </c>
      <c r="G3" s="84">
        <f>AVERAGEIF('Projected PIF'!$B$2:$B$217,B3&amp;"_"&amp;C3&amp;"_2023",'Projected PIF'!$N$2:$N$217)</f>
        <v>1245374.25</v>
      </c>
      <c r="H3" s="84">
        <f t="shared" si="1"/>
        <v>2</v>
      </c>
      <c r="I3" s="105">
        <f t="shared" ref="I3:I16" si="2">F3*(1+E3)^H3/G3</f>
        <v>266.88986569396377</v>
      </c>
      <c r="J3" s="84">
        <f>AVERAGEIF('Projected PIF'!$B$2:$B$217,A3,'Projected PIF'!$N$2:$N$217)</f>
        <v>1076134.8738211079</v>
      </c>
      <c r="K3" s="84">
        <f t="shared" ref="K3:K16" si="3">J3*I3</f>
        <v>287209491.94270611</v>
      </c>
      <c r="L3" s="81"/>
      <c r="M3" s="82"/>
      <c r="N3" s="3"/>
    </row>
    <row r="4" spans="1:14" x14ac:dyDescent="0.25">
      <c r="A4" s="106" t="str">
        <f t="shared" si="0"/>
        <v>General_All Other_2026</v>
      </c>
      <c r="B4" t="s">
        <v>7</v>
      </c>
      <c r="C4" t="s">
        <v>4</v>
      </c>
      <c r="D4">
        <v>2026</v>
      </c>
      <c r="E4">
        <f>VLOOKUP(C4,'Loss Assumptions'!$C$2:$I$4,3,FALSE)</f>
        <v>2.8000000000000001E-2</v>
      </c>
      <c r="F4" s="97">
        <f>SUMIF('Fire UW Data'!$A$2:$A$73,B4&amp;"_"&amp;C4&amp;"_2023",'Fire UW Data'!$K$2:$K$73)</f>
        <v>314518166.74099994</v>
      </c>
      <c r="G4" s="84">
        <f>AVERAGEIF('Projected PIF'!$B$2:$B$217,B4&amp;"_"&amp;C4&amp;"_2023",'Projected PIF'!$N$2:$N$217)</f>
        <v>1245374.25</v>
      </c>
      <c r="H4" s="84">
        <f t="shared" si="1"/>
        <v>3</v>
      </c>
      <c r="I4" s="105">
        <f t="shared" si="2"/>
        <v>274.36278193339479</v>
      </c>
      <c r="J4" s="84">
        <f>AVERAGEIF('Projected PIF'!$B$2:$B$217,A4,'Projected PIF'!$N$2:$N$217)</f>
        <v>1006372.6737248293</v>
      </c>
      <c r="K4" s="84">
        <f t="shared" si="3"/>
        <v>276111206.42489278</v>
      </c>
      <c r="L4" s="81"/>
      <c r="M4" s="82"/>
      <c r="N4" s="3"/>
    </row>
    <row r="5" spans="1:14" x14ac:dyDescent="0.25">
      <c r="A5" s="106" t="str">
        <f t="shared" si="0"/>
        <v>General_All Other_2027</v>
      </c>
      <c r="B5" t="s">
        <v>7</v>
      </c>
      <c r="C5" t="s">
        <v>4</v>
      </c>
      <c r="D5">
        <v>2027</v>
      </c>
      <c r="E5">
        <f>VLOOKUP(C5,'Loss Assumptions'!$C$2:$I$4,3,FALSE)</f>
        <v>2.8000000000000001E-2</v>
      </c>
      <c r="F5" s="97">
        <f>SUMIF('Fire UW Data'!$A$2:$A$73,B5&amp;"_"&amp;C5&amp;"_2023",'Fire UW Data'!$K$2:$K$73)</f>
        <v>314518166.74099994</v>
      </c>
      <c r="G5" s="84">
        <f>AVERAGEIF('Projected PIF'!$B$2:$B$217,B5&amp;"_"&amp;C5&amp;"_2023",'Projected PIF'!$N$2:$N$217)</f>
        <v>1245374.25</v>
      </c>
      <c r="H5" s="84">
        <f t="shared" si="1"/>
        <v>4</v>
      </c>
      <c r="I5" s="105">
        <f t="shared" si="2"/>
        <v>282.04493982752979</v>
      </c>
      <c r="J5" s="84">
        <f>AVERAGEIF('Projected PIF'!$B$2:$B$217,A5,'Projected PIF'!$N$2:$N$217)</f>
        <v>945546.12725889788</v>
      </c>
      <c r="K5" s="84">
        <f t="shared" si="3"/>
        <v>266686500.56688967</v>
      </c>
      <c r="L5" s="81"/>
      <c r="M5" s="82"/>
      <c r="N5" s="3"/>
    </row>
    <row r="6" spans="1:14" x14ac:dyDescent="0.25">
      <c r="A6" s="106" t="str">
        <f t="shared" si="0"/>
        <v>General_All Other_2028</v>
      </c>
      <c r="B6" t="s">
        <v>7</v>
      </c>
      <c r="C6" t="s">
        <v>4</v>
      </c>
      <c r="D6">
        <v>2028</v>
      </c>
      <c r="E6">
        <f>VLOOKUP(C6,'Loss Assumptions'!$C$2:$I$4,3,FALSE)</f>
        <v>2.8000000000000001E-2</v>
      </c>
      <c r="F6" s="97">
        <f>SUMIF('Fire UW Data'!$A$2:$A$73,B6&amp;"_"&amp;C6&amp;"_2023",'Fire UW Data'!$K$2:$K$73)</f>
        <v>314518166.74099994</v>
      </c>
      <c r="G6" s="84">
        <f>AVERAGEIF('Projected PIF'!$B$2:$B$217,B6&amp;"_"&amp;C6&amp;"_2023",'Projected PIF'!$N$2:$N$217)</f>
        <v>1245374.25</v>
      </c>
      <c r="H6" s="84">
        <f t="shared" si="1"/>
        <v>5</v>
      </c>
      <c r="I6" s="105">
        <f t="shared" si="2"/>
        <v>289.94219814270065</v>
      </c>
      <c r="J6" s="84">
        <f>AVERAGEIF('Projected PIF'!$B$2:$B$217,A6,'Projected PIF'!$N$2:$N$217)</f>
        <v>888396.0207953346</v>
      </c>
      <c r="K6" s="84">
        <f t="shared" si="3"/>
        <v>257583495.0906277</v>
      </c>
      <c r="L6" s="81"/>
      <c r="M6" s="82"/>
      <c r="N6" s="3"/>
    </row>
    <row r="7" spans="1:14" x14ac:dyDescent="0.25">
      <c r="A7" s="106" t="str">
        <f t="shared" si="0"/>
        <v>General_Non-Tenant_2024</v>
      </c>
      <c r="B7" t="s">
        <v>7</v>
      </c>
      <c r="C7" t="s">
        <v>5</v>
      </c>
      <c r="D7">
        <v>2024</v>
      </c>
      <c r="E7">
        <f>VLOOKUP(C7,'Loss Assumptions'!$C$2:$I$4,3,FALSE)</f>
        <v>4.2000000000000003E-2</v>
      </c>
      <c r="F7" s="84">
        <f>SUMIF('Fire UW Data'!$A$2:$A$73,B7&amp;"_"&amp;C7&amp;"_2023",'Fire UW Data'!$K$2:$K$73)</f>
        <v>845640268.76700008</v>
      </c>
      <c r="G7" s="84">
        <f>AVERAGEIF('Projected PIF'!$B$2:$B$217,B7&amp;"_"&amp;C7&amp;"_2023",'Projected PIF'!$N$2:$N$217)</f>
        <v>1245215.25</v>
      </c>
      <c r="H7" s="84">
        <f t="shared" si="1"/>
        <v>1</v>
      </c>
      <c r="I7" s="105">
        <f t="shared" si="2"/>
        <v>707.6344110427608</v>
      </c>
      <c r="J7" s="84">
        <f>AVERAGEIF('Projected PIF'!$B$2:$B$217,A7,'Projected PIF'!$N$2:$N$217)</f>
        <v>1199510.8356808431</v>
      </c>
      <c r="K7" s="84">
        <f t="shared" si="3"/>
        <v>848815143.74642324</v>
      </c>
      <c r="L7" s="81"/>
      <c r="M7" s="82"/>
      <c r="N7" s="3"/>
    </row>
    <row r="8" spans="1:14" x14ac:dyDescent="0.25">
      <c r="A8" s="106" t="str">
        <f t="shared" si="0"/>
        <v>General_Non-Tenant_2025</v>
      </c>
      <c r="B8" t="s">
        <v>7</v>
      </c>
      <c r="C8" t="s">
        <v>5</v>
      </c>
      <c r="D8">
        <v>2025</v>
      </c>
      <c r="E8">
        <f>VLOOKUP(C8,'Loss Assumptions'!$C$2:$I$4,3,FALSE)</f>
        <v>4.2000000000000003E-2</v>
      </c>
      <c r="F8" s="84">
        <f>SUMIF('Fire UW Data'!$A$2:$A$73,B8&amp;"_"&amp;C8&amp;"_2023",'Fire UW Data'!$K$2:$K$73)</f>
        <v>845640268.76700008</v>
      </c>
      <c r="G8" s="84">
        <f>AVERAGEIF('Projected PIF'!$B$2:$B$217,B8&amp;"_"&amp;C8&amp;"_2023",'Projected PIF'!$N$2:$N$217)</f>
        <v>1245215.25</v>
      </c>
      <c r="H8" s="84">
        <f t="shared" si="1"/>
        <v>2</v>
      </c>
      <c r="I8" s="105">
        <f t="shared" si="2"/>
        <v>737.35505630655678</v>
      </c>
      <c r="J8" s="84">
        <f>AVERAGEIF('Projected PIF'!$B$2:$B$217,A8,'Projected PIF'!$N$2:$N$217)</f>
        <v>1123937.882665822</v>
      </c>
      <c r="K8" s="84">
        <f t="shared" si="3"/>
        <v>828741280.75812948</v>
      </c>
      <c r="L8" s="81"/>
      <c r="M8" s="82"/>
      <c r="N8" s="3"/>
    </row>
    <row r="9" spans="1:14" x14ac:dyDescent="0.25">
      <c r="A9" s="106" t="str">
        <f t="shared" si="0"/>
        <v>General_Non-Tenant_2026</v>
      </c>
      <c r="B9" t="s">
        <v>7</v>
      </c>
      <c r="C9" t="s">
        <v>5</v>
      </c>
      <c r="D9">
        <v>2026</v>
      </c>
      <c r="E9">
        <f>VLOOKUP(C9,'Loss Assumptions'!$C$2:$I$4,3,FALSE)</f>
        <v>4.2000000000000003E-2</v>
      </c>
      <c r="F9" s="84">
        <f>SUMIF('Fire UW Data'!$A$2:$A$73,B9&amp;"_"&amp;C9&amp;"_2023",'Fire UW Data'!$K$2:$K$73)</f>
        <v>845640268.76700008</v>
      </c>
      <c r="G9" s="84">
        <f>AVERAGEIF('Projected PIF'!$B$2:$B$217,B9&amp;"_"&amp;C9&amp;"_2023",'Projected PIF'!$N$2:$N$217)</f>
        <v>1245215.25</v>
      </c>
      <c r="H9" s="84">
        <f t="shared" si="1"/>
        <v>3</v>
      </c>
      <c r="I9" s="105">
        <f t="shared" si="2"/>
        <v>768.32396867143223</v>
      </c>
      <c r="J9" s="84">
        <f>AVERAGEIF('Projected PIF'!$B$2:$B$217,A9,'Projected PIF'!$N$2:$N$217)</f>
        <v>1070761.2969084955</v>
      </c>
      <c r="K9" s="84">
        <f t="shared" si="3"/>
        <v>822691569.14050508</v>
      </c>
      <c r="L9" s="81"/>
      <c r="M9" s="82"/>
      <c r="N9" s="3"/>
    </row>
    <row r="10" spans="1:14" x14ac:dyDescent="0.25">
      <c r="A10" s="106" t="str">
        <f t="shared" si="0"/>
        <v>General_Non-Tenant_2027</v>
      </c>
      <c r="B10" t="s">
        <v>7</v>
      </c>
      <c r="C10" t="s">
        <v>5</v>
      </c>
      <c r="D10">
        <v>2027</v>
      </c>
      <c r="E10">
        <f>VLOOKUP(C10,'Loss Assumptions'!$C$2:$I$4,3,FALSE)</f>
        <v>4.2000000000000003E-2</v>
      </c>
      <c r="F10" s="84">
        <f>SUMIF('Fire UW Data'!$A$2:$A$73,B10&amp;"_"&amp;C10&amp;"_2023",'Fire UW Data'!$K$2:$K$73)</f>
        <v>845640268.76700008</v>
      </c>
      <c r="G10" s="84">
        <f>AVERAGEIF('Projected PIF'!$B$2:$B$217,B10&amp;"_"&amp;C10&amp;"_2023",'Projected PIF'!$N$2:$N$217)</f>
        <v>1245215.25</v>
      </c>
      <c r="H10" s="84">
        <f t="shared" si="1"/>
        <v>4</v>
      </c>
      <c r="I10" s="105">
        <f t="shared" si="2"/>
        <v>800.59357535563242</v>
      </c>
      <c r="J10" s="84">
        <f>AVERAGEIF('Projected PIF'!$B$2:$B$217,A10,'Projected PIF'!$N$2:$N$217)</f>
        <v>1023236.355209957</v>
      </c>
      <c r="K10" s="84">
        <f t="shared" si="3"/>
        <v>819196452.05140543</v>
      </c>
      <c r="L10" s="81"/>
      <c r="M10" s="82"/>
      <c r="N10" s="3"/>
    </row>
    <row r="11" spans="1:14" x14ac:dyDescent="0.25">
      <c r="A11" s="106" t="str">
        <f t="shared" si="0"/>
        <v>General_Non-Tenant_2028</v>
      </c>
      <c r="B11" t="s">
        <v>7</v>
      </c>
      <c r="C11" t="s">
        <v>5</v>
      </c>
      <c r="D11">
        <v>2028</v>
      </c>
      <c r="E11">
        <f>VLOOKUP(C11,'Loss Assumptions'!$C$2:$I$4,3,FALSE)</f>
        <v>4.2000000000000003E-2</v>
      </c>
      <c r="F11" s="84">
        <f>SUMIF('Fire UW Data'!$A$2:$A$73,B11&amp;"_"&amp;C11&amp;"_2023",'Fire UW Data'!$K$2:$K$73)</f>
        <v>845640268.76700008</v>
      </c>
      <c r="G11" s="84">
        <f>AVERAGEIF('Projected PIF'!$B$2:$B$217,B11&amp;"_"&amp;C11&amp;"_2023",'Projected PIF'!$N$2:$N$217)</f>
        <v>1245215.25</v>
      </c>
      <c r="H11" s="84">
        <f t="shared" si="1"/>
        <v>5</v>
      </c>
      <c r="I11" s="105">
        <f t="shared" si="2"/>
        <v>834.21850552056901</v>
      </c>
      <c r="J11" s="84">
        <f>AVERAGEIF('Projected PIF'!$B$2:$B$217,A11,'Projected PIF'!$N$2:$N$217)</f>
        <v>977820.77260944585</v>
      </c>
      <c r="K11" s="84">
        <f t="shared" si="3"/>
        <v>815716183.59322011</v>
      </c>
      <c r="L11" s="81"/>
      <c r="M11" s="82"/>
      <c r="N11" s="3"/>
    </row>
    <row r="12" spans="1:14" x14ac:dyDescent="0.25">
      <c r="A12" s="106" t="str">
        <f t="shared" si="0"/>
        <v>General_Tenant_2024</v>
      </c>
      <c r="B12" t="s">
        <v>7</v>
      </c>
      <c r="C12" t="s">
        <v>6</v>
      </c>
      <c r="D12">
        <v>2024</v>
      </c>
      <c r="E12">
        <f>VLOOKUP(C12,'Loss Assumptions'!$C$2:$I$4,3,FALSE)</f>
        <v>0.04</v>
      </c>
      <c r="F12" s="84">
        <f>SUMIF('Fire UW Data'!$A$2:$A$73,B12&amp;"_"&amp;C12&amp;"_2023",'Fire UW Data'!$K$2:$K$73)</f>
        <v>31401789.312000029</v>
      </c>
      <c r="G12" s="84">
        <f>AVERAGEIF('Projected PIF'!$B$2:$B$217,B12&amp;"_"&amp;C12&amp;"_2023",'Projected PIF'!$N$2:$N$217)</f>
        <v>711046.08333333337</v>
      </c>
      <c r="H12" s="84">
        <f t="shared" si="1"/>
        <v>1</v>
      </c>
      <c r="I12" s="105">
        <f t="shared" si="2"/>
        <v>45.929316889535912</v>
      </c>
      <c r="J12" s="84">
        <f>AVERAGEIF('Projected PIF'!$B$2:$B$217,A12,'Projected PIF'!$N$2:$N$217)</f>
        <v>577722.20301639091</v>
      </c>
      <c r="K12" s="84">
        <f t="shared" si="3"/>
        <v>26534386.136460617</v>
      </c>
      <c r="L12" s="81"/>
      <c r="M12" s="82"/>
      <c r="N12" s="3"/>
    </row>
    <row r="13" spans="1:14" x14ac:dyDescent="0.25">
      <c r="A13" s="106" t="str">
        <f t="shared" si="0"/>
        <v>General_Tenant_2025</v>
      </c>
      <c r="B13" t="s">
        <v>7</v>
      </c>
      <c r="C13" t="s">
        <v>6</v>
      </c>
      <c r="D13">
        <v>2025</v>
      </c>
      <c r="E13">
        <f>VLOOKUP(C13,'Loss Assumptions'!$C$2:$I$4,3,FALSE)</f>
        <v>0.04</v>
      </c>
      <c r="F13" s="84">
        <f>SUMIF('Fire UW Data'!$A$2:$A$73,B13&amp;"_"&amp;C13&amp;"_2023",'Fire UW Data'!$K$2:$K$73)</f>
        <v>31401789.312000029</v>
      </c>
      <c r="G13" s="84">
        <f>AVERAGEIF('Projected PIF'!$B$2:$B$217,B13&amp;"_"&amp;C13&amp;"_2023",'Projected PIF'!$N$2:$N$217)</f>
        <v>711046.08333333337</v>
      </c>
      <c r="H13" s="84">
        <f t="shared" si="1"/>
        <v>2</v>
      </c>
      <c r="I13" s="105">
        <f t="shared" si="2"/>
        <v>47.766489565117361</v>
      </c>
      <c r="J13" s="84">
        <f>AVERAGEIF('Projected PIF'!$B$2:$B$217,A13,'Projected PIF'!$N$2:$N$217)</f>
        <v>454375.88059638772</v>
      </c>
      <c r="K13" s="84">
        <f t="shared" si="3"/>
        <v>21703940.759148367</v>
      </c>
      <c r="L13" s="81"/>
      <c r="M13" s="82"/>
      <c r="N13" s="3"/>
    </row>
    <row r="14" spans="1:14" x14ac:dyDescent="0.25">
      <c r="A14" s="106" t="str">
        <f t="shared" si="0"/>
        <v>General_Tenant_2026</v>
      </c>
      <c r="B14" t="s">
        <v>7</v>
      </c>
      <c r="C14" t="s">
        <v>6</v>
      </c>
      <c r="D14">
        <v>2026</v>
      </c>
      <c r="E14">
        <f>VLOOKUP(C14,'Loss Assumptions'!$C$2:$I$4,3,FALSE)</f>
        <v>0.04</v>
      </c>
      <c r="F14" s="84">
        <f>SUMIF('Fire UW Data'!$A$2:$A$73,B14&amp;"_"&amp;C14&amp;"_2023",'Fire UW Data'!$K$2:$K$73)</f>
        <v>31401789.312000029</v>
      </c>
      <c r="G14" s="84">
        <f>AVERAGEIF('Projected PIF'!$B$2:$B$217,B14&amp;"_"&amp;C14&amp;"_2023",'Projected PIF'!$N$2:$N$217)</f>
        <v>711046.08333333337</v>
      </c>
      <c r="H14" s="84">
        <f t="shared" si="1"/>
        <v>3</v>
      </c>
      <c r="I14" s="105">
        <f t="shared" si="2"/>
        <v>49.677149147722048</v>
      </c>
      <c r="J14" s="84">
        <f>AVERAGEIF('Projected PIF'!$B$2:$B$217,A14,'Projected PIF'!$N$2:$N$217)</f>
        <v>357364.55997327383</v>
      </c>
      <c r="K14" s="84">
        <f t="shared" si="3"/>
        <v>17752852.545902386</v>
      </c>
      <c r="L14" s="81"/>
      <c r="M14" s="82"/>
      <c r="N14" s="3"/>
    </row>
    <row r="15" spans="1:14" x14ac:dyDescent="0.25">
      <c r="A15" s="106" t="str">
        <f t="shared" si="0"/>
        <v>General_Tenant_2027</v>
      </c>
      <c r="B15" t="s">
        <v>7</v>
      </c>
      <c r="C15" t="s">
        <v>6</v>
      </c>
      <c r="D15">
        <v>2027</v>
      </c>
      <c r="E15">
        <f>VLOOKUP(C15,'Loss Assumptions'!$C$2:$I$4,3,FALSE)</f>
        <v>0.04</v>
      </c>
      <c r="F15" s="84">
        <f>SUMIF('Fire UW Data'!$A$2:$A$73,B15&amp;"_"&amp;C15&amp;"_2023",'Fire UW Data'!$K$2:$K$73)</f>
        <v>31401789.312000029</v>
      </c>
      <c r="G15" s="84">
        <f>AVERAGEIF('Projected PIF'!$B$2:$B$217,B15&amp;"_"&amp;C15&amp;"_2023",'Projected PIF'!$N$2:$N$217)</f>
        <v>711046.08333333337</v>
      </c>
      <c r="H15" s="84">
        <f t="shared" si="1"/>
        <v>4</v>
      </c>
      <c r="I15" s="105">
        <f t="shared" si="2"/>
        <v>51.664235113630937</v>
      </c>
      <c r="J15" s="84">
        <f>AVERAGEIF('Projected PIF'!$B$2:$B$217,A15,'Projected PIF'!$N$2:$N$217)</f>
        <v>281065.59828234615</v>
      </c>
      <c r="K15" s="84">
        <f t="shared" si="3"/>
        <v>14521039.152012475</v>
      </c>
      <c r="L15" s="81"/>
      <c r="M15" s="82"/>
      <c r="N15" s="3"/>
    </row>
    <row r="16" spans="1:14" x14ac:dyDescent="0.25">
      <c r="A16" s="106" t="str">
        <f t="shared" si="0"/>
        <v>General_Tenant_2028</v>
      </c>
      <c r="B16" t="s">
        <v>7</v>
      </c>
      <c r="C16" t="s">
        <v>6</v>
      </c>
      <c r="D16">
        <v>2028</v>
      </c>
      <c r="E16">
        <f>VLOOKUP(C16,'Loss Assumptions'!$C$2:$I$4,3,FALSE)</f>
        <v>0.04</v>
      </c>
      <c r="F16" s="84">
        <f>SUMIF('Fire UW Data'!$A$2:$A$73,B16&amp;"_"&amp;C16&amp;"_2023",'Fire UW Data'!$K$2:$K$73)</f>
        <v>31401789.312000029</v>
      </c>
      <c r="G16" s="84">
        <f>AVERAGEIF('Projected PIF'!$B$2:$B$217,B16&amp;"_"&amp;C16&amp;"_2023",'Projected PIF'!$N$2:$N$217)</f>
        <v>711046.08333333337</v>
      </c>
      <c r="H16" s="84">
        <f t="shared" si="1"/>
        <v>5</v>
      </c>
      <c r="I16" s="105">
        <f t="shared" si="2"/>
        <v>53.730804518176178</v>
      </c>
      <c r="J16" s="84">
        <f>AVERAGEIF('Projected PIF'!$B$2:$B$217,A16,'Projected PIF'!$N$2:$N$217)</f>
        <v>221056.81252702061</v>
      </c>
      <c r="K16" s="84">
        <f t="shared" si="3"/>
        <v>11877560.381300462</v>
      </c>
      <c r="L16" s="81"/>
      <c r="M16" s="82"/>
      <c r="N16" s="3"/>
    </row>
    <row r="20" spans="6:6" x14ac:dyDescent="0.25">
      <c r="F20" s="81"/>
    </row>
    <row r="23" spans="6:6" x14ac:dyDescent="0.25">
      <c r="F23" s="78"/>
    </row>
  </sheetData>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9ED91B-5E42-40C5-9C9C-69BD9350065E}">
  <sheetPr>
    <tabColor theme="9" tint="0.59999389629810485"/>
  </sheetPr>
  <dimension ref="A1:Q35"/>
  <sheetViews>
    <sheetView topLeftCell="A10" zoomScaleNormal="100" workbookViewId="0">
      <selection activeCell="H47" sqref="H47"/>
    </sheetView>
  </sheetViews>
  <sheetFormatPr defaultColWidth="11.42578125" defaultRowHeight="15" x14ac:dyDescent="0.25"/>
  <cols>
    <col min="1" max="1" width="3.28515625" style="106" customWidth="1"/>
    <col min="5" max="5" width="15.42578125" customWidth="1"/>
    <col min="6" max="6" width="21.42578125" customWidth="1"/>
    <col min="7" max="7" width="23.7109375" bestFit="1" customWidth="1"/>
    <col min="8" max="8" width="15.42578125" customWidth="1"/>
    <col min="9" max="9" width="14" customWidth="1"/>
    <col min="10" max="11" width="14.42578125" customWidth="1"/>
    <col min="17" max="17" width="23" customWidth="1"/>
    <col min="18" max="18" width="11.5703125" bestFit="1" customWidth="1"/>
    <col min="19" max="19" width="18.85546875" bestFit="1" customWidth="1"/>
  </cols>
  <sheetData>
    <row r="1" spans="1:11" x14ac:dyDescent="0.25">
      <c r="B1" t="s">
        <v>127</v>
      </c>
      <c r="C1" t="s">
        <v>3</v>
      </c>
      <c r="D1" t="s">
        <v>0</v>
      </c>
      <c r="E1" t="s">
        <v>223</v>
      </c>
      <c r="F1" t="s">
        <v>224</v>
      </c>
      <c r="G1" s="117" t="s">
        <v>141</v>
      </c>
    </row>
    <row r="2" spans="1:11" x14ac:dyDescent="0.25">
      <c r="A2" s="106" t="str">
        <f t="shared" ref="A2:A16" si="0">B2&amp;"_"&amp;C2&amp;"_"&amp;D2</f>
        <v>General_All Other_2024</v>
      </c>
      <c r="B2" t="s">
        <v>7</v>
      </c>
      <c r="C2" t="s">
        <v>4</v>
      </c>
      <c r="D2">
        <v>2024</v>
      </c>
      <c r="E2" s="75">
        <f>VLOOKUP(C2,'Loss Assumptions'!$C$2:$K$4,9,FALSE)</f>
        <v>0.19284552860366666</v>
      </c>
      <c r="F2" s="3">
        <f>VLOOKUP(A2,'Projected AIY'!$A$2:$K$16,11)</f>
        <v>306025171.31635743</v>
      </c>
      <c r="G2" s="81">
        <f>F2*E2</f>
        <v>59015585.928530596</v>
      </c>
      <c r="K2" s="3"/>
    </row>
    <row r="3" spans="1:11" x14ac:dyDescent="0.25">
      <c r="A3" s="106" t="str">
        <f t="shared" si="0"/>
        <v>General_All Other_2025</v>
      </c>
      <c r="B3" t="s">
        <v>7</v>
      </c>
      <c r="C3" t="s">
        <v>4</v>
      </c>
      <c r="D3">
        <v>2025</v>
      </c>
      <c r="E3" s="75">
        <f>VLOOKUP(C3,'Loss Assumptions'!$C$2:$K$4,9,FALSE)</f>
        <v>0.19284552860366666</v>
      </c>
      <c r="F3" s="3">
        <f>VLOOKUP(A3,'Projected AIY'!$A$2:$K$16,11)</f>
        <v>287209491.94270611</v>
      </c>
      <c r="G3" s="81">
        <f t="shared" ref="G3:G16" si="1">F3*E3</f>
        <v>55387066.293681704</v>
      </c>
      <c r="K3" s="3"/>
    </row>
    <row r="4" spans="1:11" x14ac:dyDescent="0.25">
      <c r="A4" s="106" t="str">
        <f t="shared" si="0"/>
        <v>General_All Other_2026</v>
      </c>
      <c r="B4" t="s">
        <v>7</v>
      </c>
      <c r="C4" t="s">
        <v>4</v>
      </c>
      <c r="D4">
        <v>2026</v>
      </c>
      <c r="E4" s="75">
        <f>VLOOKUP(C4,'Loss Assumptions'!$C$2:$K$4,9,FALSE)</f>
        <v>0.19284552860366666</v>
      </c>
      <c r="F4" s="3">
        <f>VLOOKUP(A4,'Projected AIY'!$A$2:$K$16,11)</f>
        <v>276111206.42489278</v>
      </c>
      <c r="G4" s="81">
        <f t="shared" si="1"/>
        <v>53246811.556404568</v>
      </c>
      <c r="K4" s="3"/>
    </row>
    <row r="5" spans="1:11" x14ac:dyDescent="0.25">
      <c r="A5" s="106" t="str">
        <f t="shared" si="0"/>
        <v>General_All Other_2027</v>
      </c>
      <c r="B5" t="s">
        <v>7</v>
      </c>
      <c r="C5" t="s">
        <v>4</v>
      </c>
      <c r="D5">
        <v>2027</v>
      </c>
      <c r="E5" s="75">
        <f>VLOOKUP(C5,'Loss Assumptions'!$C$2:$K$4,9,FALSE)</f>
        <v>0.19284552860366666</v>
      </c>
      <c r="F5" s="3">
        <f>VLOOKUP(A5,'Projected AIY'!$A$2:$K$16,11)</f>
        <v>266686500.56688967</v>
      </c>
      <c r="G5" s="81">
        <f t="shared" si="1"/>
        <v>51429299.17328389</v>
      </c>
      <c r="K5" s="3"/>
    </row>
    <row r="6" spans="1:11" x14ac:dyDescent="0.25">
      <c r="A6" s="106" t="str">
        <f t="shared" si="0"/>
        <v>General_All Other_2028</v>
      </c>
      <c r="B6" t="s">
        <v>7</v>
      </c>
      <c r="C6" t="s">
        <v>4</v>
      </c>
      <c r="D6">
        <v>2028</v>
      </c>
      <c r="E6" s="75">
        <f>VLOOKUP(C6,'Loss Assumptions'!$C$2:$K$4,9,FALSE)</f>
        <v>0.19284552860366666</v>
      </c>
      <c r="F6" s="3">
        <f>VLOOKUP(A6,'Projected AIY'!$A$2:$K$16,11)</f>
        <v>257583495.0906277</v>
      </c>
      <c r="G6" s="81">
        <f t="shared" si="1"/>
        <v>49673825.270332076</v>
      </c>
      <c r="K6" s="3"/>
    </row>
    <row r="7" spans="1:11" x14ac:dyDescent="0.25">
      <c r="A7" s="106" t="str">
        <f t="shared" si="0"/>
        <v>General_Non-Tenant_2024</v>
      </c>
      <c r="B7" t="s">
        <v>7</v>
      </c>
      <c r="C7" t="s">
        <v>5</v>
      </c>
      <c r="D7">
        <v>2024</v>
      </c>
      <c r="E7" s="75">
        <f>VLOOKUP(C7,'Loss Assumptions'!$C$2:$K$4,9,FALSE)</f>
        <v>0.48058903303307338</v>
      </c>
      <c r="F7" s="3">
        <f>VLOOKUP(A7,'Projected AIY'!$A$2:$K$16,11)</f>
        <v>848815143.74642324</v>
      </c>
      <c r="G7" s="81">
        <f t="shared" si="1"/>
        <v>407931249.1569227</v>
      </c>
      <c r="K7" s="3"/>
    </row>
    <row r="8" spans="1:11" x14ac:dyDescent="0.25">
      <c r="A8" s="106" t="str">
        <f t="shared" si="0"/>
        <v>General_Non-Tenant_2025</v>
      </c>
      <c r="B8" t="s">
        <v>7</v>
      </c>
      <c r="C8" t="s">
        <v>5</v>
      </c>
      <c r="D8">
        <v>2025</v>
      </c>
      <c r="E8" s="75">
        <f>VLOOKUP(C8,'Loss Assumptions'!$C$2:$K$4,9,FALSE)</f>
        <v>0.48058903303307338</v>
      </c>
      <c r="F8" s="3">
        <f>VLOOKUP(A8,'Projected AIY'!$A$2:$K$16,11)</f>
        <v>828741280.75812948</v>
      </c>
      <c r="G8" s="81">
        <f t="shared" si="1"/>
        <v>398283970.7541402</v>
      </c>
      <c r="K8" s="3"/>
    </row>
    <row r="9" spans="1:11" x14ac:dyDescent="0.25">
      <c r="A9" s="106" t="str">
        <f t="shared" si="0"/>
        <v>General_Non-Tenant_2026</v>
      </c>
      <c r="B9" t="s">
        <v>7</v>
      </c>
      <c r="C9" t="s">
        <v>5</v>
      </c>
      <c r="D9">
        <v>2026</v>
      </c>
      <c r="E9" s="75">
        <f>VLOOKUP(C9,'Loss Assumptions'!$C$2:$K$4,9,FALSE)</f>
        <v>0.48058903303307338</v>
      </c>
      <c r="F9" s="3">
        <f>VLOOKUP(A9,'Projected AIY'!$A$2:$K$16,11)</f>
        <v>822691569.14050508</v>
      </c>
      <c r="G9" s="81">
        <f t="shared" si="1"/>
        <v>395376545.69769716</v>
      </c>
      <c r="K9" s="3"/>
    </row>
    <row r="10" spans="1:11" x14ac:dyDescent="0.25">
      <c r="A10" s="106" t="str">
        <f t="shared" si="0"/>
        <v>General_Non-Tenant_2027</v>
      </c>
      <c r="B10" t="s">
        <v>7</v>
      </c>
      <c r="C10" t="s">
        <v>5</v>
      </c>
      <c r="D10">
        <v>2027</v>
      </c>
      <c r="E10" s="75">
        <f>VLOOKUP(C10,'Loss Assumptions'!$C$2:$K$4,9,FALSE)</f>
        <v>0.48058903303307338</v>
      </c>
      <c r="F10" s="3">
        <f>VLOOKUP(A10,'Projected AIY'!$A$2:$K$16,11)</f>
        <v>819196452.05140543</v>
      </c>
      <c r="G10" s="81">
        <f t="shared" si="1"/>
        <v>393696830.75550938</v>
      </c>
      <c r="K10" s="3"/>
    </row>
    <row r="11" spans="1:11" x14ac:dyDescent="0.25">
      <c r="A11" s="106" t="str">
        <f t="shared" si="0"/>
        <v>General_Non-Tenant_2028</v>
      </c>
      <c r="B11" t="s">
        <v>7</v>
      </c>
      <c r="C11" t="s">
        <v>5</v>
      </c>
      <c r="D11">
        <v>2028</v>
      </c>
      <c r="E11" s="75">
        <f>VLOOKUP(C11,'Loss Assumptions'!$C$2:$K$4,9,FALSE)</f>
        <v>0.48058903303307338</v>
      </c>
      <c r="F11" s="3">
        <f>VLOOKUP(A11,'Projected AIY'!$A$2:$K$16,11)</f>
        <v>815716183.59322011</v>
      </c>
      <c r="G11" s="81">
        <f t="shared" si="1"/>
        <v>392024251.90249461</v>
      </c>
      <c r="K11" s="3"/>
    </row>
    <row r="12" spans="1:11" x14ac:dyDescent="0.25">
      <c r="A12" s="106" t="str">
        <f t="shared" si="0"/>
        <v>General_Tenant_2024</v>
      </c>
      <c r="B12" t="s">
        <v>7</v>
      </c>
      <c r="C12" t="s">
        <v>6</v>
      </c>
      <c r="D12">
        <v>2024</v>
      </c>
      <c r="E12" s="75">
        <f>VLOOKUP(C12,'Loss Assumptions'!$C$2:$K$4,9,FALSE)</f>
        <v>0.20224271168781702</v>
      </c>
      <c r="F12" s="3">
        <f>VLOOKUP(A12,'Projected AIY'!$A$2:$K$16,11)</f>
        <v>26534386.136460617</v>
      </c>
      <c r="G12" s="81">
        <f t="shared" si="1"/>
        <v>5366386.2052094135</v>
      </c>
      <c r="K12" s="3"/>
    </row>
    <row r="13" spans="1:11" x14ac:dyDescent="0.25">
      <c r="A13" s="106" t="str">
        <f t="shared" si="0"/>
        <v>General_Tenant_2025</v>
      </c>
      <c r="B13" t="s">
        <v>7</v>
      </c>
      <c r="C13" t="s">
        <v>6</v>
      </c>
      <c r="D13">
        <v>2025</v>
      </c>
      <c r="E13" s="75">
        <f>VLOOKUP(C13,'Loss Assumptions'!$C$2:$K$4,9,FALSE)</f>
        <v>0.20224271168781702</v>
      </c>
      <c r="F13" s="3">
        <f>VLOOKUP(A13,'Projected AIY'!$A$2:$K$16,11)</f>
        <v>21703940.759148367</v>
      </c>
      <c r="G13" s="81">
        <f t="shared" si="1"/>
        <v>4389463.8334419038</v>
      </c>
      <c r="K13" s="3"/>
    </row>
    <row r="14" spans="1:11" x14ac:dyDescent="0.25">
      <c r="A14" s="106" t="str">
        <f t="shared" si="0"/>
        <v>General_Tenant_2026</v>
      </c>
      <c r="B14" t="s">
        <v>7</v>
      </c>
      <c r="C14" t="s">
        <v>6</v>
      </c>
      <c r="D14">
        <v>2026</v>
      </c>
      <c r="E14" s="75">
        <f>VLOOKUP(C14,'Loss Assumptions'!$C$2:$K$4,9,FALSE)</f>
        <v>0.20224271168781702</v>
      </c>
      <c r="F14" s="3">
        <f>VLOOKUP(A14,'Projected AIY'!$A$2:$K$16,11)</f>
        <v>17752852.545902386</v>
      </c>
      <c r="G14" s="81">
        <f t="shared" si="1"/>
        <v>3590385.0390772647</v>
      </c>
      <c r="K14" s="3"/>
    </row>
    <row r="15" spans="1:11" x14ac:dyDescent="0.25">
      <c r="A15" s="106" t="str">
        <f t="shared" si="0"/>
        <v>General_Tenant_2027</v>
      </c>
      <c r="B15" t="s">
        <v>7</v>
      </c>
      <c r="C15" t="s">
        <v>6</v>
      </c>
      <c r="D15">
        <v>2027</v>
      </c>
      <c r="E15" s="75">
        <f>VLOOKUP(C15,'Loss Assumptions'!$C$2:$K$4,9,FALSE)</f>
        <v>0.20224271168781702</v>
      </c>
      <c r="F15" s="3">
        <f>VLOOKUP(A15,'Projected AIY'!$A$2:$K$16,11)</f>
        <v>14521039.152012475</v>
      </c>
      <c r="G15" s="81">
        <f t="shared" si="1"/>
        <v>2936774.3346279617</v>
      </c>
      <c r="K15" s="3"/>
    </row>
    <row r="16" spans="1:11" x14ac:dyDescent="0.25">
      <c r="A16" s="106" t="str">
        <f t="shared" si="0"/>
        <v>General_Tenant_2028</v>
      </c>
      <c r="B16" t="s">
        <v>7</v>
      </c>
      <c r="C16" t="s">
        <v>6</v>
      </c>
      <c r="D16">
        <v>2028</v>
      </c>
      <c r="E16" s="75">
        <f>VLOOKUP(C16,'Loss Assumptions'!$C$2:$K$4,9,FALSE)</f>
        <v>0.20224271168781702</v>
      </c>
      <c r="F16" s="3">
        <f>VLOOKUP(A16,'Projected AIY'!$A$2:$K$16,11)</f>
        <v>11877560.381300462</v>
      </c>
      <c r="G16" s="81">
        <f t="shared" si="1"/>
        <v>2402150.0197499874</v>
      </c>
      <c r="K16" s="3"/>
    </row>
    <row r="19" spans="11:17" x14ac:dyDescent="0.25">
      <c r="K19" s="82"/>
    </row>
    <row r="20" spans="11:17" x14ac:dyDescent="0.25">
      <c r="K20" s="82"/>
    </row>
    <row r="21" spans="11:17" x14ac:dyDescent="0.25">
      <c r="K21" s="82"/>
      <c r="Q21" s="74"/>
    </row>
    <row r="22" spans="11:17" x14ac:dyDescent="0.25">
      <c r="K22" s="82"/>
    </row>
    <row r="23" spans="11:17" x14ac:dyDescent="0.25">
      <c r="K23" s="82"/>
    </row>
    <row r="24" spans="11:17" x14ac:dyDescent="0.25">
      <c r="K24" s="82"/>
    </row>
    <row r="25" spans="11:17" x14ac:dyDescent="0.25">
      <c r="K25" s="82"/>
    </row>
    <row r="26" spans="11:17" x14ac:dyDescent="0.25">
      <c r="K26" s="82"/>
    </row>
    <row r="27" spans="11:17" x14ac:dyDescent="0.25">
      <c r="K27" s="82"/>
    </row>
    <row r="28" spans="11:17" x14ac:dyDescent="0.25">
      <c r="K28" s="82"/>
    </row>
    <row r="29" spans="11:17" x14ac:dyDescent="0.25">
      <c r="K29" s="82"/>
    </row>
    <row r="30" spans="11:17" x14ac:dyDescent="0.25">
      <c r="K30" s="82"/>
    </row>
    <row r="31" spans="11:17" x14ac:dyDescent="0.25">
      <c r="K31" s="82"/>
    </row>
    <row r="32" spans="11:17" x14ac:dyDescent="0.25">
      <c r="K32" s="82"/>
    </row>
    <row r="33" spans="11:11" x14ac:dyDescent="0.25">
      <c r="K33" s="82"/>
    </row>
    <row r="34" spans="11:11" x14ac:dyDescent="0.25">
      <c r="K34" s="82"/>
    </row>
    <row r="35" spans="11:11" x14ac:dyDescent="0.25">
      <c r="K35" s="82"/>
    </row>
  </sheetData>
  <pageMargins left="0.7" right="0.7" top="0.75" bottom="0.75" header="0.3" footer="0.3"/>
  <pageSetup paperSize="9" orientation="portrait" horizontalDpi="300" verticalDpi="300" r:id="rId1"/>
  <headerFooter>
    <oddFooter>&amp;C©, Copyright, State Farm Mutual Automobile Insurance Company 2024
No reproduction of this copyrighted material allowed without express written consent from State Farm®</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301CC-3F48-4118-94D6-46E0C96C1FE2}">
  <sheetPr>
    <tabColor theme="9" tint="0.59999389629810485"/>
  </sheetPr>
  <dimension ref="A2:E11"/>
  <sheetViews>
    <sheetView zoomScaleNormal="100" workbookViewId="0">
      <selection activeCell="E44" sqref="E44"/>
    </sheetView>
  </sheetViews>
  <sheetFormatPr defaultRowHeight="15" x14ac:dyDescent="0.25"/>
  <cols>
    <col min="2" max="2" width="14.28515625" customWidth="1"/>
    <col min="3" max="3" width="12.28515625" bestFit="1" customWidth="1"/>
    <col min="4" max="4" width="11.140625" bestFit="1" customWidth="1"/>
    <col min="5" max="5" width="12.85546875" bestFit="1" customWidth="1"/>
  </cols>
  <sheetData>
    <row r="2" spans="1:5" x14ac:dyDescent="0.25">
      <c r="B2" t="s">
        <v>121</v>
      </c>
      <c r="C2" t="s">
        <v>121</v>
      </c>
      <c r="D2" t="s">
        <v>122</v>
      </c>
      <c r="E2" s="117" t="s">
        <v>124</v>
      </c>
    </row>
    <row r="3" spans="1:5" x14ac:dyDescent="0.25">
      <c r="B3" t="s">
        <v>119</v>
      </c>
      <c r="C3" t="s">
        <v>120</v>
      </c>
      <c r="D3" t="s">
        <v>123</v>
      </c>
    </row>
    <row r="4" spans="1:5" x14ac:dyDescent="0.25">
      <c r="A4">
        <v>2023</v>
      </c>
      <c r="B4" s="4">
        <v>0.23269999999999999</v>
      </c>
    </row>
    <row r="5" spans="1:5" x14ac:dyDescent="0.25">
      <c r="A5">
        <v>2024</v>
      </c>
      <c r="B5" s="4">
        <v>0.29099999999999998</v>
      </c>
      <c r="C5" s="109">
        <f>AVERAGE(B4:B5)</f>
        <v>0.26184999999999997</v>
      </c>
      <c r="D5" s="3">
        <f>SUMIF('Summary Fire Cat Loss'!$D$2:$D$16,A5,'Summary Fire Cat Loss'!$G$2:$G$16)/1000</f>
        <v>472313.22129066271</v>
      </c>
      <c r="E5" s="74">
        <f>D5*C5</f>
        <v>123675.21699496002</v>
      </c>
    </row>
    <row r="6" spans="1:5" x14ac:dyDescent="0.25">
      <c r="A6">
        <v>2025</v>
      </c>
      <c r="B6" s="4">
        <v>0.222</v>
      </c>
      <c r="C6" s="109">
        <f t="shared" ref="C6:C9" si="0">AVERAGE(B5:B6)</f>
        <v>0.25650000000000001</v>
      </c>
      <c r="D6" s="3">
        <f>SUMIF('Summary Fire Cat Loss'!$D$2:$D$16,A6,'Summary Fire Cat Loss'!$G$2:$G$16)/1000</f>
        <v>458060.50088126381</v>
      </c>
      <c r="E6" s="74">
        <f t="shared" ref="E6:E9" si="1">D6*C6</f>
        <v>117492.51847604418</v>
      </c>
    </row>
    <row r="7" spans="1:5" x14ac:dyDescent="0.25">
      <c r="A7">
        <v>2026</v>
      </c>
      <c r="B7" s="4">
        <v>0.218</v>
      </c>
      <c r="C7" s="109">
        <f t="shared" si="0"/>
        <v>0.22</v>
      </c>
      <c r="D7" s="3">
        <f>SUMIF('Summary Fire Cat Loss'!$D$2:$D$16,A7,'Summary Fire Cat Loss'!$G$2:$G$16)/1000</f>
        <v>452213.74229317904</v>
      </c>
      <c r="E7" s="74">
        <f t="shared" si="1"/>
        <v>99487.023304499395</v>
      </c>
    </row>
    <row r="8" spans="1:5" x14ac:dyDescent="0.25">
      <c r="A8">
        <v>2027</v>
      </c>
      <c r="B8" s="4">
        <v>0.21560000000000001</v>
      </c>
      <c r="C8" s="109">
        <f t="shared" si="0"/>
        <v>0.21679999999999999</v>
      </c>
      <c r="D8" s="3">
        <f>SUMIF('Summary Fire Cat Loss'!$D$2:$D$16,A8,'Summary Fire Cat Loss'!$G$2:$G$16)/1000</f>
        <v>448062.90426342125</v>
      </c>
      <c r="E8" s="74">
        <f t="shared" si="1"/>
        <v>97140.037644309719</v>
      </c>
    </row>
    <row r="9" spans="1:5" x14ac:dyDescent="0.25">
      <c r="A9">
        <v>2028</v>
      </c>
      <c r="B9" s="4">
        <v>0.21299999999999999</v>
      </c>
      <c r="C9" s="109">
        <f t="shared" si="0"/>
        <v>0.21429999999999999</v>
      </c>
      <c r="D9" s="3">
        <f>SUMIF('Summary Fire Cat Loss'!$D$2:$D$16,A9,'Summary Fire Cat Loss'!$G$2:$G$16)/1000</f>
        <v>444100.22719257668</v>
      </c>
      <c r="E9" s="74">
        <f t="shared" si="1"/>
        <v>95170.678687369174</v>
      </c>
    </row>
    <row r="10" spans="1:5" x14ac:dyDescent="0.25">
      <c r="B10" s="4"/>
      <c r="C10" s="109"/>
    </row>
    <row r="11" spans="1:5" x14ac:dyDescent="0.25">
      <c r="B11" s="142"/>
    </row>
  </sheetData>
  <pageMargins left="0.7" right="0.7" top="0.75" bottom="0.75" header="0.3" footer="0.3"/>
  <pageSetup orientation="portrait" r:id="rId1"/>
  <headerFooter>
    <oddFooter>&amp;C©, Copyright, State Farm Mutual Automobile Insurance Company 2024
No reproduction of this copyrighted material allowed without express written consent from State Farm®</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5E401-D53A-4E9D-97B6-7598EA3FFC0C}">
  <sheetPr>
    <tabColor rgb="FF7030A0"/>
    <pageSetUpPr fitToPage="1"/>
  </sheetPr>
  <dimension ref="A1:S51"/>
  <sheetViews>
    <sheetView zoomScale="70" zoomScaleNormal="70" workbookViewId="0">
      <selection activeCell="G59" sqref="G59"/>
    </sheetView>
  </sheetViews>
  <sheetFormatPr defaultRowHeight="15" x14ac:dyDescent="0.25"/>
  <cols>
    <col min="2" max="2" width="13.7109375" customWidth="1"/>
    <col min="3" max="3" width="49.28515625" bestFit="1" customWidth="1"/>
    <col min="4" max="4" width="15" bestFit="1" customWidth="1"/>
    <col min="5" max="5" width="9" bestFit="1" customWidth="1"/>
    <col min="6" max="6" width="18.85546875" bestFit="1" customWidth="1"/>
    <col min="7" max="7" width="13.85546875" customWidth="1"/>
    <col min="8" max="8" width="14.28515625" bestFit="1" customWidth="1"/>
    <col min="9" max="9" width="13.140625" bestFit="1" customWidth="1"/>
    <col min="10" max="10" width="14.28515625" bestFit="1" customWidth="1"/>
    <col min="11" max="11" width="9" bestFit="1" customWidth="1"/>
    <col min="12" max="12" width="14.28515625" bestFit="1" customWidth="1"/>
    <col min="13" max="13" width="9" bestFit="1" customWidth="1"/>
    <col min="14" max="14" width="14.28515625" bestFit="1" customWidth="1"/>
    <col min="15" max="15" width="9" bestFit="1" customWidth="1"/>
  </cols>
  <sheetData>
    <row r="1" spans="1:19" x14ac:dyDescent="0.25">
      <c r="A1" s="10"/>
      <c r="B1" s="10"/>
      <c r="C1" s="10"/>
      <c r="D1" s="10"/>
      <c r="E1" s="10"/>
      <c r="F1" s="10"/>
      <c r="G1" s="10"/>
      <c r="H1" s="10"/>
      <c r="I1" s="10"/>
      <c r="J1" s="10"/>
      <c r="K1" s="10"/>
      <c r="L1" s="10"/>
      <c r="M1" s="10"/>
      <c r="N1" s="10"/>
      <c r="O1" s="10"/>
      <c r="P1" s="10"/>
      <c r="Q1" s="10"/>
      <c r="R1" s="10"/>
      <c r="S1" s="10"/>
    </row>
    <row r="2" spans="1:19" ht="20.25" x14ac:dyDescent="0.3">
      <c r="A2" s="183" t="s">
        <v>20</v>
      </c>
      <c r="B2" s="183"/>
      <c r="C2" s="183"/>
      <c r="D2" s="183"/>
      <c r="E2" s="183"/>
      <c r="F2" s="183"/>
      <c r="G2" s="183"/>
      <c r="H2" s="183"/>
      <c r="I2" s="183"/>
      <c r="J2" s="183"/>
      <c r="K2" s="183"/>
      <c r="L2" s="183"/>
      <c r="M2" s="183"/>
      <c r="N2" s="183"/>
      <c r="O2" s="183"/>
      <c r="P2" s="11"/>
      <c r="Q2" s="11"/>
      <c r="R2" s="12"/>
      <c r="S2" s="12"/>
    </row>
    <row r="3" spans="1:19" ht="18" x14ac:dyDescent="0.25">
      <c r="A3" s="184" t="s">
        <v>126</v>
      </c>
      <c r="B3" s="184"/>
      <c r="C3" s="184"/>
      <c r="D3" s="184"/>
      <c r="E3" s="184"/>
      <c r="F3" s="184"/>
      <c r="G3" s="184"/>
      <c r="H3" s="184"/>
      <c r="I3" s="184"/>
      <c r="J3" s="184"/>
      <c r="K3" s="184"/>
      <c r="L3" s="184"/>
      <c r="M3" s="184"/>
      <c r="N3" s="184"/>
      <c r="O3" s="184"/>
      <c r="P3" s="13"/>
      <c r="Q3" s="13"/>
      <c r="R3" s="14"/>
      <c r="S3" s="12"/>
    </row>
    <row r="4" spans="1:19" ht="18" x14ac:dyDescent="0.25">
      <c r="A4" s="15"/>
      <c r="B4" s="13"/>
      <c r="C4" s="13"/>
      <c r="D4" s="13"/>
      <c r="E4" s="13"/>
      <c r="F4" s="13"/>
      <c r="G4" s="13"/>
      <c r="H4" s="13"/>
      <c r="I4" s="13"/>
      <c r="J4" s="13"/>
      <c r="K4" s="13"/>
      <c r="L4" s="13"/>
      <c r="M4" s="13"/>
      <c r="N4" s="13"/>
      <c r="O4" s="13"/>
      <c r="P4" s="13"/>
      <c r="Q4" s="13"/>
      <c r="R4" s="12"/>
      <c r="S4" s="12"/>
    </row>
    <row r="5" spans="1:19" ht="15.75" x14ac:dyDescent="0.25">
      <c r="A5" s="15"/>
      <c r="B5" s="16"/>
      <c r="C5" s="17" t="s">
        <v>21</v>
      </c>
      <c r="D5" s="18"/>
      <c r="E5" s="18"/>
      <c r="F5" s="16"/>
      <c r="G5" s="16"/>
      <c r="H5" s="16"/>
      <c r="I5" s="16"/>
      <c r="J5" s="16"/>
      <c r="K5" s="16"/>
      <c r="L5" s="16"/>
      <c r="M5" s="16"/>
      <c r="N5" s="16"/>
      <c r="O5" s="16"/>
      <c r="P5" s="19"/>
      <c r="Q5" s="16"/>
      <c r="R5" s="16"/>
      <c r="S5" s="16"/>
    </row>
    <row r="6" spans="1:19" ht="15.75" x14ac:dyDescent="0.25">
      <c r="A6" s="15"/>
      <c r="B6" s="16"/>
      <c r="C6" s="16"/>
      <c r="D6" s="185"/>
      <c r="E6" s="186"/>
      <c r="F6" s="185"/>
      <c r="G6" s="185"/>
      <c r="H6" s="185"/>
      <c r="I6" s="185"/>
      <c r="J6" s="185"/>
      <c r="K6" s="185"/>
      <c r="L6" s="185"/>
      <c r="M6" s="185"/>
      <c r="N6" s="185"/>
      <c r="O6" s="186"/>
      <c r="P6" s="20"/>
      <c r="Q6" s="21"/>
      <c r="R6" s="12"/>
      <c r="S6" s="12"/>
    </row>
    <row r="7" spans="1:19" ht="15.75" x14ac:dyDescent="0.25">
      <c r="A7" s="15"/>
      <c r="B7" s="16"/>
      <c r="C7" s="16"/>
      <c r="D7" s="24" t="s">
        <v>22</v>
      </c>
      <c r="E7" s="25"/>
      <c r="F7" s="24" t="s">
        <v>22</v>
      </c>
      <c r="G7" s="25"/>
      <c r="H7" s="24" t="s">
        <v>22</v>
      </c>
      <c r="I7" s="25"/>
      <c r="J7" s="24" t="s">
        <v>22</v>
      </c>
      <c r="K7" s="25"/>
      <c r="L7" s="24" t="s">
        <v>22</v>
      </c>
      <c r="M7" s="25"/>
      <c r="N7" s="24" t="s">
        <v>22</v>
      </c>
      <c r="O7" s="25"/>
      <c r="P7" s="12"/>
      <c r="Q7" s="12"/>
      <c r="R7" s="12"/>
      <c r="S7" s="10"/>
    </row>
    <row r="8" spans="1:19" ht="15.75" x14ac:dyDescent="0.25">
      <c r="A8" s="15"/>
      <c r="B8" s="16"/>
      <c r="C8" s="16"/>
      <c r="D8" s="22" t="s">
        <v>23</v>
      </c>
      <c r="E8" s="23" t="s">
        <v>24</v>
      </c>
      <c r="F8" s="22" t="s">
        <v>23</v>
      </c>
      <c r="G8" s="23" t="s">
        <v>24</v>
      </c>
      <c r="H8" s="22" t="s">
        <v>23</v>
      </c>
      <c r="I8" s="23" t="s">
        <v>24</v>
      </c>
      <c r="J8" s="22" t="s">
        <v>23</v>
      </c>
      <c r="K8" s="23" t="s">
        <v>24</v>
      </c>
      <c r="L8" s="22" t="s">
        <v>23</v>
      </c>
      <c r="M8" s="23" t="s">
        <v>24</v>
      </c>
      <c r="N8" s="22" t="s">
        <v>23</v>
      </c>
      <c r="O8" s="23" t="s">
        <v>24</v>
      </c>
      <c r="P8" s="12"/>
      <c r="Q8" s="12"/>
      <c r="R8" s="12"/>
      <c r="S8" s="6"/>
    </row>
    <row r="9" spans="1:19" ht="15.75" x14ac:dyDescent="0.25">
      <c r="A9" s="15"/>
      <c r="B9" s="16"/>
      <c r="C9" s="16"/>
      <c r="D9" s="26">
        <v>2023</v>
      </c>
      <c r="E9" s="27" t="s">
        <v>25</v>
      </c>
      <c r="F9" s="26">
        <v>2024</v>
      </c>
      <c r="G9" s="27" t="s">
        <v>25</v>
      </c>
      <c r="H9" s="26">
        <v>2025</v>
      </c>
      <c r="I9" s="27" t="s">
        <v>25</v>
      </c>
      <c r="J9" s="26">
        <v>2026</v>
      </c>
      <c r="K9" s="27" t="s">
        <v>25</v>
      </c>
      <c r="L9" s="26">
        <v>2027</v>
      </c>
      <c r="M9" s="27" t="s">
        <v>25</v>
      </c>
      <c r="N9" s="26">
        <v>2028</v>
      </c>
      <c r="O9" s="27" t="s">
        <v>25</v>
      </c>
      <c r="P9" s="12"/>
      <c r="Q9" s="12"/>
      <c r="R9" s="12"/>
      <c r="S9" s="12"/>
    </row>
    <row r="10" spans="1:19" ht="15.75" x14ac:dyDescent="0.25">
      <c r="A10" s="28" t="s">
        <v>26</v>
      </c>
      <c r="B10" s="16" t="s">
        <v>27</v>
      </c>
      <c r="C10" s="16"/>
      <c r="D10" s="29">
        <v>3704643.3080000002</v>
      </c>
      <c r="E10" s="30"/>
      <c r="F10" s="29">
        <f ca="1">SUMIF(Written_Premium!$D$2:$D$217,Template!F9,Written_Premium!$N$2:$N$217)/1000</f>
        <v>3987557.0720804129</v>
      </c>
      <c r="G10" s="30"/>
      <c r="H10" s="29">
        <f ca="1">SUMIF(Written_Premium!$D$2:$D$217,Template!H9,Written_Premium!$N$2:$N$217)/1000</f>
        <v>5210120.8205142319</v>
      </c>
      <c r="I10" s="30"/>
      <c r="J10" s="29">
        <f ca="1">SUMIF(Written_Premium!$D$2:$D$217,Template!J9,Written_Premium!$N$2:$N$217)/1000</f>
        <v>5034420.8556597736</v>
      </c>
      <c r="K10" s="30"/>
      <c r="L10" s="29">
        <f ca="1">SUMIF(Written_Premium!$D$2:$D$217,Template!L9,Written_Premium!$N$2:$N$217)/1000</f>
        <v>4887726.9358379776</v>
      </c>
      <c r="M10" s="30"/>
      <c r="N10" s="29">
        <f ca="1">SUMIF(Written_Premium!$D$2:$D$217,Template!N9,Written_Premium!$N$2:$N$217)/1000</f>
        <v>4750821.1520552253</v>
      </c>
      <c r="O10" s="30"/>
      <c r="P10" s="12"/>
      <c r="Q10" s="12"/>
      <c r="R10" s="12"/>
    </row>
    <row r="11" spans="1:19" ht="15.75" x14ac:dyDescent="0.25">
      <c r="A11" s="28"/>
      <c r="B11" s="16"/>
      <c r="C11" s="16" t="s">
        <v>28</v>
      </c>
      <c r="D11" s="31">
        <v>917848.96400000004</v>
      </c>
      <c r="E11" s="32"/>
      <c r="F11" s="31">
        <v>910687</v>
      </c>
      <c r="G11" s="32"/>
      <c r="H11" s="31">
        <v>775722</v>
      </c>
      <c r="I11" s="32"/>
      <c r="J11" s="31">
        <v>734620</v>
      </c>
      <c r="K11" s="32"/>
      <c r="L11" s="31">
        <v>734437</v>
      </c>
      <c r="M11" s="32"/>
      <c r="N11" s="31">
        <v>736179</v>
      </c>
      <c r="O11" s="32"/>
      <c r="P11" s="12"/>
      <c r="Q11" s="12"/>
      <c r="R11" s="12"/>
    </row>
    <row r="12" spans="1:19" ht="15.75" x14ac:dyDescent="0.25">
      <c r="A12" s="28" t="s">
        <v>29</v>
      </c>
      <c r="B12" s="16" t="s">
        <v>30</v>
      </c>
      <c r="C12" s="16"/>
      <c r="D12" s="33">
        <v>2786794.3450000002</v>
      </c>
      <c r="E12" s="110"/>
      <c r="F12" s="33">
        <f ca="1">F10-F11</f>
        <v>3076870.0720804129</v>
      </c>
      <c r="G12" s="110"/>
      <c r="H12" s="33">
        <f ca="1">H10-H11</f>
        <v>4434398.8205142319</v>
      </c>
      <c r="I12" s="110"/>
      <c r="J12" s="33">
        <f ca="1">J10-J11</f>
        <v>4299800.8556597736</v>
      </c>
      <c r="K12" s="110"/>
      <c r="L12" s="33">
        <f ca="1">L10-L11</f>
        <v>4153289.9358379776</v>
      </c>
      <c r="M12" s="110"/>
      <c r="N12" s="33">
        <f ca="1">N10-N11</f>
        <v>4014642.1520552253</v>
      </c>
      <c r="O12" s="110"/>
      <c r="P12" s="12"/>
      <c r="Q12" s="12"/>
      <c r="R12" s="12"/>
    </row>
    <row r="13" spans="1:19" ht="15.75" x14ac:dyDescent="0.25">
      <c r="A13" s="28" t="s">
        <v>31</v>
      </c>
      <c r="B13" s="16" t="s">
        <v>32</v>
      </c>
      <c r="C13" s="16"/>
      <c r="D13" s="34">
        <v>3585277.2390000001</v>
      </c>
      <c r="E13" s="30"/>
      <c r="F13" s="34">
        <f ca="1">SUMIF(Earned_Premium!$D$2:$D$181,Template!F9,Earned_Premium!$F$2:$F$181)/1000</f>
        <v>3758868.8267945899</v>
      </c>
      <c r="G13" s="30"/>
      <c r="H13" s="34">
        <f ca="1">SUMIF(Earned_Premium!$D$2:$D$181,Template!H9,Earned_Premium!$F$2:$F$181)/1000</f>
        <v>4642452.3826726601</v>
      </c>
      <c r="I13" s="30"/>
      <c r="J13" s="34">
        <f ca="1">SUMIF(Earned_Premium!$D$2:$D$181,Template!J9,Earned_Premium!$F$2:$F$181)/1000</f>
        <v>5115530.721329323</v>
      </c>
      <c r="K13" s="30"/>
      <c r="L13" s="34">
        <f ca="1">SUMIF(Earned_Premium!$D$2:$D$181,Template!L9,Earned_Premium!$F$2:$F$181)/1000</f>
        <v>4960121.9074893715</v>
      </c>
      <c r="M13" s="30"/>
      <c r="N13" s="34">
        <f ca="1">SUMIF(Earned_Premium!$D$2:$D$181,Template!N9,Earned_Premium!$F$2:$F$181)/1000</f>
        <v>4818453.2799664354</v>
      </c>
      <c r="O13" s="30"/>
      <c r="P13" s="12"/>
      <c r="Q13" s="12"/>
      <c r="R13" s="12"/>
      <c r="S13" s="12"/>
    </row>
    <row r="14" spans="1:19" ht="15.75" x14ac:dyDescent="0.25">
      <c r="A14" s="28" t="s">
        <v>33</v>
      </c>
      <c r="B14" s="35" t="s">
        <v>34</v>
      </c>
      <c r="C14" s="16"/>
      <c r="D14" s="31">
        <v>733556.47</v>
      </c>
      <c r="E14" s="111"/>
      <c r="F14" s="31">
        <v>910492</v>
      </c>
      <c r="G14" s="111"/>
      <c r="H14" s="31">
        <v>845127</v>
      </c>
      <c r="I14" s="111"/>
      <c r="J14" s="31">
        <v>756393</v>
      </c>
      <c r="K14" s="111"/>
      <c r="L14" s="31">
        <v>736011</v>
      </c>
      <c r="M14" s="111"/>
      <c r="N14" s="31">
        <v>736988</v>
      </c>
      <c r="O14" s="111"/>
      <c r="P14" s="12"/>
      <c r="Q14" s="12"/>
      <c r="R14" s="12"/>
      <c r="S14" s="12"/>
    </row>
    <row r="15" spans="1:19" ht="15.75" x14ac:dyDescent="0.25">
      <c r="A15" s="28" t="s">
        <v>35</v>
      </c>
      <c r="B15" s="16" t="s">
        <v>36</v>
      </c>
      <c r="C15" s="16"/>
      <c r="D15" s="34">
        <v>2851720.7690000003</v>
      </c>
      <c r="E15" s="36">
        <v>1</v>
      </c>
      <c r="F15" s="34">
        <f ca="1">F13-F14</f>
        <v>2848376.8267945899</v>
      </c>
      <c r="G15" s="36">
        <f t="shared" ref="G15:O34" ca="1" si="0">F15/F$15</f>
        <v>1</v>
      </c>
      <c r="H15" s="34">
        <f ca="1">H13-H14</f>
        <v>3797325.3826726601</v>
      </c>
      <c r="I15" s="36">
        <f t="shared" ref="I15:I34" ca="1" si="1">H15/H$15</f>
        <v>1</v>
      </c>
      <c r="J15" s="34">
        <f ca="1">J13-J14</f>
        <v>4359137.721329323</v>
      </c>
      <c r="K15" s="36">
        <f t="shared" ref="K15:K34" ca="1" si="2">J15/J$15</f>
        <v>1</v>
      </c>
      <c r="L15" s="34">
        <f ca="1">L13-L14</f>
        <v>4224110.9074893715</v>
      </c>
      <c r="M15" s="36">
        <f t="shared" ref="M15:M34" ca="1" si="3">L15/L$15</f>
        <v>1</v>
      </c>
      <c r="N15" s="34">
        <f ca="1">N13-N14</f>
        <v>4081465.2799664354</v>
      </c>
      <c r="O15" s="36">
        <f t="shared" ref="O15:O34" ca="1" si="4">N15/N$15</f>
        <v>1</v>
      </c>
      <c r="P15" s="12"/>
      <c r="Q15" s="12"/>
      <c r="R15" s="12"/>
      <c r="S15" s="12"/>
    </row>
    <row r="16" spans="1:19" ht="15.75" x14ac:dyDescent="0.25">
      <c r="A16" s="28"/>
      <c r="B16" s="16"/>
      <c r="C16" s="16" t="s">
        <v>37</v>
      </c>
      <c r="D16" s="34">
        <v>2379020.3297700002</v>
      </c>
      <c r="E16" s="36">
        <v>0.83424027893314401</v>
      </c>
      <c r="F16" s="34">
        <f>SUMIF('Summary Fire Loss'!$D$2:$D$16,Template!F9,'Summary Fire Loss'!$G$2:$G$16)/1000</f>
        <v>2131057.2693340229</v>
      </c>
      <c r="G16" s="36">
        <f t="shared" ca="1" si="0"/>
        <v>0.74816549878065119</v>
      </c>
      <c r="H16" s="34">
        <f>SUMIF('Summary Fire Loss'!$D$2:$D$16,Template!H9,'Summary Fire Loss'!$G$2:$G$16)/1000</f>
        <v>1971610.564127482</v>
      </c>
      <c r="I16" s="36">
        <f ca="1">H16/H$15</f>
        <v>0.51921032975578441</v>
      </c>
      <c r="J16" s="34">
        <f>SUMIF('Summary Fire Loss'!$D$2:$D$16,Template!J9,'Summary Fire Loss'!$G$2:$G$16)/1000</f>
        <v>1998728.6216186341</v>
      </c>
      <c r="K16" s="36">
        <f t="shared" ca="1" si="0"/>
        <v>0.45851467638630145</v>
      </c>
      <c r="L16" s="34">
        <f>SUMIF('Summary Fire Loss'!$D$2:$D$16,Template!L9,'Summary Fire Loss'!$G$2:$G$16)/1000</f>
        <v>1937708.7855354846</v>
      </c>
      <c r="M16" s="36">
        <f t="shared" ca="1" si="0"/>
        <v>0.45872583082511315</v>
      </c>
      <c r="N16" s="34">
        <f>SUMIF('Summary Fire Loss'!$D$2:$D$16,Template!N9,'Summary Fire Loss'!$G$2:$G$16)/1000</f>
        <v>1861876.7899507652</v>
      </c>
      <c r="O16" s="36">
        <f t="shared" ca="1" si="0"/>
        <v>0.4561785197805423</v>
      </c>
      <c r="P16" s="12"/>
      <c r="Q16" s="10"/>
      <c r="R16" s="37"/>
      <c r="S16" s="37"/>
    </row>
    <row r="17" spans="1:19" ht="15.75" x14ac:dyDescent="0.25">
      <c r="A17" s="28"/>
      <c r="B17" s="16"/>
      <c r="C17" s="16" t="s">
        <v>38</v>
      </c>
      <c r="D17" s="31">
        <v>46784.632770000004</v>
      </c>
      <c r="E17" s="32">
        <v>1.6405755177217353E-2</v>
      </c>
      <c r="F17" s="31">
        <v>28056</v>
      </c>
      <c r="G17" s="32">
        <f t="shared" ca="1" si="0"/>
        <v>9.8498203384039997E-3</v>
      </c>
      <c r="H17" s="31">
        <v>32133</v>
      </c>
      <c r="I17" s="32">
        <f t="shared" ca="1" si="0"/>
        <v>8.4620085881036422E-3</v>
      </c>
      <c r="J17" s="31">
        <v>32133</v>
      </c>
      <c r="K17" s="32">
        <f t="shared" ca="1" si="0"/>
        <v>7.3714119750731373E-3</v>
      </c>
      <c r="L17" s="31">
        <v>32133</v>
      </c>
      <c r="M17" s="32">
        <f t="shared" ca="1" si="0"/>
        <v>7.6070445837556058E-3</v>
      </c>
      <c r="N17" s="31">
        <v>32133</v>
      </c>
      <c r="O17" s="32">
        <f t="shared" ca="1" si="0"/>
        <v>7.8729078396727777E-3</v>
      </c>
      <c r="P17" s="12"/>
      <c r="Q17" s="10"/>
      <c r="R17" s="38"/>
      <c r="S17" s="38"/>
    </row>
    <row r="18" spans="1:19" ht="15.75" x14ac:dyDescent="0.25">
      <c r="A18" s="28" t="s">
        <v>39</v>
      </c>
      <c r="B18" s="35" t="s">
        <v>40</v>
      </c>
      <c r="C18" s="16"/>
      <c r="D18" s="34">
        <v>2332235.6970000002</v>
      </c>
      <c r="E18" s="36">
        <v>0.81783452375592669</v>
      </c>
      <c r="F18" s="34">
        <f>F16-F17</f>
        <v>2103001.2693340229</v>
      </c>
      <c r="G18" s="36">
        <f t="shared" ca="1" si="0"/>
        <v>0.73831567844224721</v>
      </c>
      <c r="H18" s="34">
        <f>H16-H17</f>
        <v>1939477.564127482</v>
      </c>
      <c r="I18" s="36">
        <f t="shared" ca="1" si="1"/>
        <v>0.51074832116768076</v>
      </c>
      <c r="J18" s="34">
        <f>J16-J17</f>
        <v>1966595.6216186341</v>
      </c>
      <c r="K18" s="36">
        <f t="shared" ca="1" si="2"/>
        <v>0.45114326441122832</v>
      </c>
      <c r="L18" s="34">
        <f>L16-L17</f>
        <v>1905575.7855354846</v>
      </c>
      <c r="M18" s="36">
        <f t="shared" ca="1" si="3"/>
        <v>0.45111878624135754</v>
      </c>
      <c r="N18" s="34">
        <f>N16-N17</f>
        <v>1829743.7899507652</v>
      </c>
      <c r="O18" s="36">
        <f t="shared" ca="1" si="4"/>
        <v>0.44830561194086954</v>
      </c>
      <c r="P18" s="39"/>
      <c r="Q18" s="12"/>
      <c r="R18" s="12"/>
      <c r="S18" s="12"/>
    </row>
    <row r="19" spans="1:19" ht="15.75" x14ac:dyDescent="0.25">
      <c r="A19" s="28"/>
      <c r="B19" s="35"/>
      <c r="C19" s="16" t="s">
        <v>41</v>
      </c>
      <c r="D19" s="34">
        <v>390609.92010999995</v>
      </c>
      <c r="E19" s="36">
        <v>0.13697341070562574</v>
      </c>
      <c r="F19" s="34">
        <f>SUMIF('Summary Fire Cat Loss'!$D$2:$D$16,Template!F9,'Summary Fire Cat Loss'!$G$2:$G$16)/1000</f>
        <v>472313.22129066271</v>
      </c>
      <c r="G19" s="36">
        <f t="shared" ca="1" si="0"/>
        <v>0.1658183765742044</v>
      </c>
      <c r="H19" s="34">
        <f>SUMIF('Summary Fire Cat Loss'!$D$2:$D$16,Template!H9,'Summary Fire Cat Loss'!$G$2:$G$16)/1000</f>
        <v>458060.50088126381</v>
      </c>
      <c r="I19" s="36">
        <f t="shared" ca="1" si="0"/>
        <v>0.12062714008428439</v>
      </c>
      <c r="J19" s="34">
        <f>SUMIF('Summary Fire Cat Loss'!$D$2:$D$16,Template!J9,'Summary Fire Cat Loss'!$G$2:$G$16)/1000</f>
        <v>452213.74229317904</v>
      </c>
      <c r="K19" s="36">
        <f t="shared" ca="1" si="0"/>
        <v>0.10373926478176883</v>
      </c>
      <c r="L19" s="34">
        <f>SUMIF('Summary Fire Cat Loss'!$D$2:$D$16,Template!L9,'Summary Fire Cat Loss'!$G$2:$G$16)/1000</f>
        <v>448062.90426342125</v>
      </c>
      <c r="M19" s="36">
        <f t="shared" ca="1" si="0"/>
        <v>0.10607271306939486</v>
      </c>
      <c r="N19" s="34">
        <f>SUMIF('Summary Fire Cat Loss'!$D$2:$D$16,Template!N9,'Summary Fire Cat Loss'!$G$2:$G$16)/1000</f>
        <v>444100.22719257668</v>
      </c>
      <c r="O19" s="36">
        <f t="shared" ca="1" si="0"/>
        <v>0.10880901752917246</v>
      </c>
      <c r="P19" s="39"/>
      <c r="Q19" s="12"/>
      <c r="R19" s="12"/>
      <c r="S19" s="12"/>
    </row>
    <row r="20" spans="1:19" ht="15.75" x14ac:dyDescent="0.25">
      <c r="A20" s="28"/>
      <c r="B20" s="35"/>
      <c r="C20" s="16" t="s">
        <v>42</v>
      </c>
      <c r="D20" s="31">
        <v>6587.3916799999997</v>
      </c>
      <c r="E20" s="32">
        <v>2.3099707908323611E-3</v>
      </c>
      <c r="F20" s="31">
        <f>VLOOKUP(F9,'Cat Ceded Losses'!$A$2:$E$9,5,FALSE)</f>
        <v>123675.21699496002</v>
      </c>
      <c r="G20" s="32">
        <f t="shared" ca="1" si="0"/>
        <v>4.3419541905955421E-2</v>
      </c>
      <c r="H20" s="31">
        <f>VLOOKUP(H9,'Cat Ceded Losses'!$A$2:$E$9,5,FALSE)</f>
        <v>117492.51847604418</v>
      </c>
      <c r="I20" s="32">
        <f t="shared" ca="1" si="0"/>
        <v>3.0940861431618949E-2</v>
      </c>
      <c r="J20" s="31">
        <f>VLOOKUP(J9,'Cat Ceded Losses'!$A$2:$E$9,5,FALSE)</f>
        <v>99487.023304499395</v>
      </c>
      <c r="K20" s="32">
        <f t="shared" ca="1" si="0"/>
        <v>2.2822638251989144E-2</v>
      </c>
      <c r="L20" s="31">
        <f>VLOOKUP(L9,'Cat Ceded Losses'!$A$2:$E$9,5,FALSE)</f>
        <v>97140.037644309719</v>
      </c>
      <c r="M20" s="32">
        <f t="shared" ca="1" si="0"/>
        <v>2.2996564193444806E-2</v>
      </c>
      <c r="N20" s="31">
        <f>VLOOKUP(N9,'Cat Ceded Losses'!$A$2:$E$9,5,FALSE)</f>
        <v>95170.678687369174</v>
      </c>
      <c r="O20" s="32">
        <f t="shared" ca="1" si="0"/>
        <v>2.3317772456501656E-2</v>
      </c>
      <c r="P20" s="39"/>
      <c r="Q20" s="12"/>
      <c r="R20" s="12"/>
      <c r="S20" s="12"/>
    </row>
    <row r="21" spans="1:19" ht="15.75" x14ac:dyDescent="0.25">
      <c r="A21" s="28" t="s">
        <v>43</v>
      </c>
      <c r="B21" s="35" t="s">
        <v>44</v>
      </c>
      <c r="C21" s="16"/>
      <c r="D21" s="31">
        <v>384022.52842999995</v>
      </c>
      <c r="E21" s="32">
        <v>0.1346634399147934</v>
      </c>
      <c r="F21" s="31">
        <f>F19-F20</f>
        <v>348638.00429570267</v>
      </c>
      <c r="G21" s="32">
        <f t="shared" ca="1" si="0"/>
        <v>0.12239883466824898</v>
      </c>
      <c r="H21" s="31">
        <f>H19-H20</f>
        <v>340567.98240521963</v>
      </c>
      <c r="I21" s="32">
        <f t="shared" ca="1" si="1"/>
        <v>8.9686278652665444E-2</v>
      </c>
      <c r="J21" s="31">
        <f>J19-J20</f>
        <v>352726.71898867964</v>
      </c>
      <c r="K21" s="32">
        <f t="shared" ca="1" si="2"/>
        <v>8.0916626529779684E-2</v>
      </c>
      <c r="L21" s="31">
        <f>L19-L20</f>
        <v>350922.8666191115</v>
      </c>
      <c r="M21" s="32">
        <f t="shared" ca="1" si="3"/>
        <v>8.3076148875950051E-2</v>
      </c>
      <c r="N21" s="31">
        <f>N19-N20</f>
        <v>348929.54850520752</v>
      </c>
      <c r="O21" s="32">
        <f t="shared" ca="1" si="4"/>
        <v>8.5491245072670807E-2</v>
      </c>
      <c r="P21" s="12"/>
      <c r="Q21" s="12"/>
      <c r="R21" s="12"/>
      <c r="S21" s="12"/>
    </row>
    <row r="22" spans="1:19" ht="15.75" x14ac:dyDescent="0.25">
      <c r="A22" s="28" t="s">
        <v>45</v>
      </c>
      <c r="B22" s="16" t="s">
        <v>46</v>
      </c>
      <c r="C22" s="16"/>
      <c r="D22" s="34">
        <v>2716258.2254300001</v>
      </c>
      <c r="E22" s="36">
        <v>0.95249796367072004</v>
      </c>
      <c r="F22" s="34">
        <f>F18+F21</f>
        <v>2451639.2736297254</v>
      </c>
      <c r="G22" s="36">
        <f t="shared" ca="1" si="0"/>
        <v>0.86071451311049618</v>
      </c>
      <c r="H22" s="34">
        <f>H18+H21</f>
        <v>2280045.5465327017</v>
      </c>
      <c r="I22" s="36">
        <f t="shared" ca="1" si="1"/>
        <v>0.60043459982034619</v>
      </c>
      <c r="J22" s="34">
        <f>J18+J21</f>
        <v>2319322.3406073139</v>
      </c>
      <c r="K22" s="36">
        <f t="shared" ca="1" si="2"/>
        <v>0.53205989094100803</v>
      </c>
      <c r="L22" s="34">
        <f>L18+L21</f>
        <v>2256498.6521545961</v>
      </c>
      <c r="M22" s="36">
        <f t="shared" ca="1" si="3"/>
        <v>0.53419493511730753</v>
      </c>
      <c r="N22" s="34">
        <f>N18+N21</f>
        <v>2178673.3384559727</v>
      </c>
      <c r="O22" s="36">
        <f t="shared" ca="1" si="4"/>
        <v>0.53379685701354029</v>
      </c>
      <c r="P22" s="12"/>
      <c r="Q22" s="12"/>
      <c r="R22" s="12"/>
      <c r="S22" s="12"/>
    </row>
    <row r="23" spans="1:19" ht="15.75" x14ac:dyDescent="0.25">
      <c r="A23" s="28" t="s">
        <v>47</v>
      </c>
      <c r="B23" s="35" t="s">
        <v>48</v>
      </c>
      <c r="C23" s="16"/>
      <c r="D23" s="34">
        <v>366684.71009000012</v>
      </c>
      <c r="E23" s="36">
        <v>0.12858366572074437</v>
      </c>
      <c r="F23" s="34">
        <f>'Other Assumptions'!$C$4*F22</f>
        <v>330971.30194001296</v>
      </c>
      <c r="G23" s="36">
        <f t="shared" ca="1" si="0"/>
        <v>0.11619645926991699</v>
      </c>
      <c r="H23" s="34">
        <f>'Other Assumptions'!$C$4*H22</f>
        <v>307806.14878191473</v>
      </c>
      <c r="I23" s="36">
        <f t="shared" ca="1" si="1"/>
        <v>8.1058670975746733E-2</v>
      </c>
      <c r="J23" s="34">
        <f>'Other Assumptions'!$C$4*J22</f>
        <v>313108.51598198741</v>
      </c>
      <c r="K23" s="36">
        <f t="shared" ca="1" si="2"/>
        <v>7.1828085277036088E-2</v>
      </c>
      <c r="L23" s="34">
        <f>'Other Assumptions'!$C$4*L22</f>
        <v>304627.31804087048</v>
      </c>
      <c r="M23" s="36">
        <f t="shared" ca="1" si="3"/>
        <v>7.2116316240836531E-2</v>
      </c>
      <c r="N23" s="34">
        <f>'Other Assumptions'!$C$4*N22</f>
        <v>294120.90069155634</v>
      </c>
      <c r="O23" s="36">
        <f t="shared" ca="1" si="4"/>
        <v>7.2062575696827946E-2</v>
      </c>
      <c r="P23" s="12"/>
      <c r="Q23" s="36"/>
      <c r="R23" s="36"/>
      <c r="S23" s="36"/>
    </row>
    <row r="24" spans="1:19" ht="15.75" x14ac:dyDescent="0.25">
      <c r="A24" s="28" t="s">
        <v>49</v>
      </c>
      <c r="B24" s="35" t="s">
        <v>50</v>
      </c>
      <c r="C24" s="16"/>
      <c r="D24" s="34">
        <v>325166.73131000006</v>
      </c>
      <c r="E24" s="36">
        <v>0.11402474423329489</v>
      </c>
      <c r="F24" s="34">
        <f ca="1">'Other Assumptions'!$C$5*F10</f>
        <v>350905.0223430763</v>
      </c>
      <c r="G24" s="36">
        <f t="shared" ca="1" si="0"/>
        <v>0.1231947328886136</v>
      </c>
      <c r="H24" s="34">
        <f ca="1">'Other Assumptions'!$C$5*H10</f>
        <v>458490.63220525236</v>
      </c>
      <c r="I24" s="36">
        <f t="shared" ca="1" si="1"/>
        <v>0.12074041226421169</v>
      </c>
      <c r="J24" s="34">
        <f ca="1">'Other Assumptions'!$C$5*J10</f>
        <v>443029.03529806004</v>
      </c>
      <c r="K24" s="36">
        <f t="shared" ca="1" si="2"/>
        <v>0.10163226390630253</v>
      </c>
      <c r="L24" s="34">
        <f ca="1">'Other Assumptions'!$C$5*L10</f>
        <v>430119.97035374201</v>
      </c>
      <c r="M24" s="36">
        <f t="shared" ca="1" si="3"/>
        <v>0.10182497092847088</v>
      </c>
      <c r="N24" s="34">
        <f ca="1">'Other Assumptions'!$C$5*N10</f>
        <v>418072.26138085983</v>
      </c>
      <c r="O24" s="36">
        <f t="shared" ca="1" si="4"/>
        <v>0.10243190440279769</v>
      </c>
      <c r="P24" s="12"/>
      <c r="Q24" s="36"/>
      <c r="R24" s="36"/>
      <c r="S24" s="36"/>
    </row>
    <row r="25" spans="1:19" ht="15.75" x14ac:dyDescent="0.25">
      <c r="A25" s="28" t="s">
        <v>51</v>
      </c>
      <c r="B25" s="35" t="s">
        <v>52</v>
      </c>
      <c r="C25" s="16"/>
      <c r="D25" s="34">
        <v>421980.77479999996</v>
      </c>
      <c r="E25" s="36">
        <v>0.14797408616832214</v>
      </c>
      <c r="F25" s="34">
        <f ca="1">'Other Assumptions'!$C$2*F10</f>
        <v>454581.50621716707</v>
      </c>
      <c r="G25" s="36">
        <f t="shared" ca="1" si="0"/>
        <v>0.15959317669661308</v>
      </c>
      <c r="H25" s="34">
        <f ca="1">'Other Assumptions'!$C$2*H10</f>
        <v>593953.77353862242</v>
      </c>
      <c r="I25" s="36">
        <f t="shared" ca="1" si="1"/>
        <v>0.15641371588772879</v>
      </c>
      <c r="J25" s="34">
        <f ca="1">'Other Assumptions'!$C$2*J10</f>
        <v>573923.97754521423</v>
      </c>
      <c r="K25" s="36">
        <f t="shared" ca="1" si="2"/>
        <v>0.13165997824225559</v>
      </c>
      <c r="L25" s="34">
        <f ca="1">'Other Assumptions'!$C$2*L10</f>
        <v>557200.87068552943</v>
      </c>
      <c r="M25" s="36">
        <f t="shared" ca="1" si="3"/>
        <v>0.13190962143006454</v>
      </c>
      <c r="N25" s="34">
        <f ca="1">'Other Assumptions'!$C$2*N10</f>
        <v>541593.61133429571</v>
      </c>
      <c r="O25" s="36">
        <f t="shared" ca="1" si="4"/>
        <v>0.13269587615816975</v>
      </c>
      <c r="P25" s="12"/>
      <c r="Q25" s="36"/>
      <c r="R25" s="36"/>
      <c r="S25" s="36"/>
    </row>
    <row r="26" spans="1:19" ht="15.75" x14ac:dyDescent="0.25">
      <c r="A26" s="28" t="s">
        <v>53</v>
      </c>
      <c r="B26" s="35" t="s">
        <v>54</v>
      </c>
      <c r="C26" s="16"/>
      <c r="D26" s="31">
        <v>87691.643519999998</v>
      </c>
      <c r="E26" s="32">
        <v>3.0750431274079622E-2</v>
      </c>
      <c r="F26" s="34">
        <f ca="1">'Other Assumptions'!$C$3*F10</f>
        <v>95701.369729929909</v>
      </c>
      <c r="G26" s="32">
        <f t="shared" ca="1" si="0"/>
        <v>3.3598563515076438E-2</v>
      </c>
      <c r="H26" s="34">
        <f ca="1">'Other Assumptions'!$C$3*H10</f>
        <v>125042.89969234157</v>
      </c>
      <c r="I26" s="32">
        <f t="shared" ca="1" si="1"/>
        <v>3.292920334478501E-2</v>
      </c>
      <c r="J26" s="34">
        <f ca="1">'Other Assumptions'!$C$3*J10</f>
        <v>120826.10053583457</v>
      </c>
      <c r="K26" s="32">
        <f t="shared" ca="1" si="2"/>
        <v>2.7717890156264333E-2</v>
      </c>
      <c r="L26" s="34">
        <f ca="1">'Other Assumptions'!$C$3*L10</f>
        <v>117305.44646011146</v>
      </c>
      <c r="M26" s="32">
        <f t="shared" ca="1" si="3"/>
        <v>2.7770446616855696E-2</v>
      </c>
      <c r="N26" s="34">
        <f ca="1">'Other Assumptions'!$C$3*N10</f>
        <v>114019.70764932541</v>
      </c>
      <c r="O26" s="32">
        <f t="shared" ca="1" si="4"/>
        <v>2.7935973928035734E-2</v>
      </c>
      <c r="P26" s="12"/>
      <c r="Q26" s="36"/>
      <c r="R26" s="36"/>
      <c r="S26" s="36"/>
    </row>
    <row r="27" spans="1:19" ht="15.75" x14ac:dyDescent="0.25">
      <c r="A27" s="28" t="s">
        <v>55</v>
      </c>
      <c r="B27" s="16" t="s">
        <v>56</v>
      </c>
      <c r="C27" s="16"/>
      <c r="D27" s="40">
        <v>1201523.8597200001</v>
      </c>
      <c r="E27" s="41">
        <v>0.42133292739644101</v>
      </c>
      <c r="F27" s="40">
        <f ca="1">F23+F24+F25+F26</f>
        <v>1232159.2002301861</v>
      </c>
      <c r="G27" s="41">
        <f t="shared" ca="1" si="0"/>
        <v>0.43258293237022005</v>
      </c>
      <c r="H27" s="40">
        <f ca="1">H23+H24+H25+H26</f>
        <v>1485293.454218131</v>
      </c>
      <c r="I27" s="41">
        <f t="shared" ca="1" si="1"/>
        <v>0.39114200247247222</v>
      </c>
      <c r="J27" s="40">
        <f ca="1">J23+J24+J25+J26</f>
        <v>1450887.6293610963</v>
      </c>
      <c r="K27" s="41">
        <f t="shared" ca="1" si="2"/>
        <v>0.33283821758185855</v>
      </c>
      <c r="L27" s="40">
        <f ca="1">L23+L24+L25+L26</f>
        <v>1409253.6055402535</v>
      </c>
      <c r="M27" s="41">
        <f t="shared" ca="1" si="3"/>
        <v>0.33362135521622766</v>
      </c>
      <c r="N27" s="40">
        <f ca="1">N23+N24+N25+N26</f>
        <v>1367806.4810560374</v>
      </c>
      <c r="O27" s="41">
        <f t="shared" ca="1" si="4"/>
        <v>0.33512633018583116</v>
      </c>
      <c r="P27" s="12"/>
      <c r="Q27" s="36"/>
      <c r="R27" s="36"/>
      <c r="S27" s="36"/>
    </row>
    <row r="28" spans="1:19" ht="15.75" x14ac:dyDescent="0.25">
      <c r="A28" s="42" t="s">
        <v>57</v>
      </c>
      <c r="B28" s="43" t="s">
        <v>58</v>
      </c>
      <c r="C28" s="43"/>
      <c r="D28" s="44">
        <v>-1066061.3161499999</v>
      </c>
      <c r="E28" s="45">
        <v>-0.37383089106716105</v>
      </c>
      <c r="F28" s="44">
        <f ca="1">F15-F22-F27</f>
        <v>-835421.64706532168</v>
      </c>
      <c r="G28" s="45">
        <f t="shared" ca="1" si="0"/>
        <v>-0.29329744548071623</v>
      </c>
      <c r="H28" s="44">
        <f ca="1">H15-H22-H27</f>
        <v>31986.381921827327</v>
      </c>
      <c r="I28" s="45">
        <f t="shared" ca="1" si="1"/>
        <v>8.4233977071815867E-3</v>
      </c>
      <c r="J28" s="44">
        <f ca="1">J15-J22-J27</f>
        <v>588927.75136091281</v>
      </c>
      <c r="K28" s="45">
        <f t="shared" ca="1" si="2"/>
        <v>0.13510189147713342</v>
      </c>
      <c r="L28" s="44">
        <f ca="1">L15-L22-L27</f>
        <v>558358.64979452197</v>
      </c>
      <c r="M28" s="46">
        <f t="shared" ca="1" si="3"/>
        <v>0.13218370966646473</v>
      </c>
      <c r="N28" s="44">
        <f ca="1">N15-N22-N27</f>
        <v>534985.46045442531</v>
      </c>
      <c r="O28" s="45">
        <f t="shared" ca="1" si="4"/>
        <v>0.13107681280062852</v>
      </c>
      <c r="P28" s="12"/>
      <c r="Q28" s="36"/>
      <c r="R28" s="36"/>
      <c r="S28" s="36"/>
    </row>
    <row r="29" spans="1:19" ht="15.75" x14ac:dyDescent="0.25">
      <c r="A29" s="47" t="s">
        <v>59</v>
      </c>
      <c r="B29" s="16" t="s">
        <v>60</v>
      </c>
      <c r="C29" s="16"/>
      <c r="D29" s="34">
        <v>170840.95999999999</v>
      </c>
      <c r="E29" s="36">
        <v>5.9908025307789166E-2</v>
      </c>
      <c r="F29" s="34">
        <f ca="1">'Other Assumptions'!$C$7*F15</f>
        <v>170902.60960767537</v>
      </c>
      <c r="G29" s="36">
        <f ca="1">F29/F$15</f>
        <v>5.9999999999999991E-2</v>
      </c>
      <c r="H29" s="34">
        <f ca="1">'Other Assumptions'!$C$7*H15</f>
        <v>227839.52296035961</v>
      </c>
      <c r="I29" s="36">
        <f t="shared" ca="1" si="1"/>
        <v>6.0000000000000005E-2</v>
      </c>
      <c r="J29" s="34">
        <f ca="1">'Other Assumptions'!$C$7*J15</f>
        <v>261548.26327975938</v>
      </c>
      <c r="K29" s="36">
        <f t="shared" ca="1" si="2"/>
        <v>0.06</v>
      </c>
      <c r="L29" s="34">
        <f ca="1">'Other Assumptions'!$C$7*L15</f>
        <v>253446.65444936228</v>
      </c>
      <c r="M29" s="36">
        <f t="shared" ca="1" si="3"/>
        <v>0.06</v>
      </c>
      <c r="N29" s="34">
        <f ca="1">'Other Assumptions'!$C$7*N15</f>
        <v>244887.91679798611</v>
      </c>
      <c r="O29" s="36">
        <f t="shared" ca="1" si="4"/>
        <v>0.06</v>
      </c>
      <c r="P29" s="12"/>
      <c r="Q29" s="36"/>
      <c r="R29" s="36"/>
      <c r="S29" s="36"/>
    </row>
    <row r="30" spans="1:19" ht="15.75" x14ac:dyDescent="0.25">
      <c r="A30" s="48" t="s">
        <v>61</v>
      </c>
      <c r="B30" s="16" t="s">
        <v>62</v>
      </c>
      <c r="C30" s="16"/>
      <c r="D30" s="31">
        <v>-938.89599999999996</v>
      </c>
      <c r="E30" s="32">
        <v>-3.2923840587984295E-4</v>
      </c>
      <c r="F30" s="31">
        <f>0</f>
        <v>0</v>
      </c>
      <c r="G30" s="32">
        <f t="shared" ca="1" si="0"/>
        <v>0</v>
      </c>
      <c r="H30" s="31">
        <f>0</f>
        <v>0</v>
      </c>
      <c r="I30" s="32">
        <f t="shared" ca="1" si="1"/>
        <v>0</v>
      </c>
      <c r="J30" s="31">
        <f>0</f>
        <v>0</v>
      </c>
      <c r="K30" s="32">
        <f t="shared" ca="1" si="2"/>
        <v>0</v>
      </c>
      <c r="L30" s="31">
        <f>0</f>
        <v>0</v>
      </c>
      <c r="M30" s="32">
        <f t="shared" ca="1" si="3"/>
        <v>0</v>
      </c>
      <c r="N30" s="31">
        <f>0</f>
        <v>0</v>
      </c>
      <c r="O30" s="32">
        <f t="shared" ca="1" si="4"/>
        <v>0</v>
      </c>
      <c r="P30" s="12"/>
      <c r="Q30" s="36"/>
      <c r="R30" s="36"/>
      <c r="S30" s="36"/>
    </row>
    <row r="31" spans="1:19" ht="15.75" x14ac:dyDescent="0.25">
      <c r="A31" s="49" t="s">
        <v>63</v>
      </c>
      <c r="B31" s="43" t="s">
        <v>64</v>
      </c>
      <c r="C31" s="43"/>
      <c r="D31" s="50">
        <v>-896159.25214999984</v>
      </c>
      <c r="E31" s="45">
        <v>-0.31425210416525173</v>
      </c>
      <c r="F31" s="50">
        <f ca="1">F28+F29+F30</f>
        <v>-664519.03745764634</v>
      </c>
      <c r="G31" s="45">
        <f t="shared" ca="1" si="0"/>
        <v>-0.23329744548071624</v>
      </c>
      <c r="H31" s="50">
        <f ca="1">H28+H29+H30</f>
        <v>259825.90488218694</v>
      </c>
      <c r="I31" s="45">
        <f t="shared" ca="1" si="1"/>
        <v>6.8423397707181588E-2</v>
      </c>
      <c r="J31" s="50">
        <f ca="1">J28+J29+J30</f>
        <v>850476.01464067213</v>
      </c>
      <c r="K31" s="45">
        <f t="shared" ca="1" si="2"/>
        <v>0.19510189147713339</v>
      </c>
      <c r="L31" s="50">
        <f ca="1">L28+L29+L30</f>
        <v>811805.30424388428</v>
      </c>
      <c r="M31" s="45">
        <f t="shared" ca="1" si="3"/>
        <v>0.19218370966646475</v>
      </c>
      <c r="N31" s="50">
        <f ca="1">N28+N29+N30</f>
        <v>779873.37725241145</v>
      </c>
      <c r="O31" s="45">
        <f t="shared" ca="1" si="4"/>
        <v>0.19107681280062852</v>
      </c>
      <c r="P31" s="12"/>
      <c r="Q31" s="36"/>
      <c r="R31" s="36"/>
      <c r="S31" s="36"/>
    </row>
    <row r="32" spans="1:19" ht="15.75" x14ac:dyDescent="0.25">
      <c r="A32" s="48" t="s">
        <v>65</v>
      </c>
      <c r="B32" s="16" t="s">
        <v>66</v>
      </c>
      <c r="C32" s="16"/>
      <c r="D32" s="34">
        <v>-13558.89919</v>
      </c>
      <c r="E32" s="51">
        <v>-4.7546377392182881E-3</v>
      </c>
      <c r="F32" s="34">
        <v>0</v>
      </c>
      <c r="G32" s="51">
        <f t="shared" ca="1" si="0"/>
        <v>0</v>
      </c>
      <c r="H32" s="34">
        <v>0</v>
      </c>
      <c r="I32" s="51">
        <f t="shared" ca="1" si="1"/>
        <v>0</v>
      </c>
      <c r="J32" s="34">
        <v>0</v>
      </c>
      <c r="K32" s="51">
        <f t="shared" ca="1" si="2"/>
        <v>0</v>
      </c>
      <c r="L32" s="34">
        <v>0</v>
      </c>
      <c r="M32" s="51">
        <f t="shared" ca="1" si="3"/>
        <v>0</v>
      </c>
      <c r="N32" s="34">
        <v>0</v>
      </c>
      <c r="O32" s="51">
        <f t="shared" ca="1" si="4"/>
        <v>0</v>
      </c>
      <c r="P32" s="12"/>
      <c r="Q32" s="36"/>
      <c r="R32" s="36"/>
      <c r="S32" s="36"/>
    </row>
    <row r="33" spans="1:19" ht="15.75" x14ac:dyDescent="0.25">
      <c r="A33" s="52" t="s">
        <v>67</v>
      </c>
      <c r="B33" s="187" t="s">
        <v>68</v>
      </c>
      <c r="C33" s="187"/>
      <c r="D33" s="31">
        <v>-29332.245999999999</v>
      </c>
      <c r="E33" s="32">
        <v>-1.0285805790966624E-2</v>
      </c>
      <c r="F33" s="31">
        <f ca="1">'Other Assumptions'!$C$8*F31</f>
        <v>-139548.99786610572</v>
      </c>
      <c r="G33" s="32">
        <f t="shared" ca="1" si="0"/>
        <v>-4.899246355095041E-2</v>
      </c>
      <c r="H33" s="31">
        <f ca="1">'Other Assumptions'!$C$8*H31</f>
        <v>54563.440025259253</v>
      </c>
      <c r="I33" s="32">
        <f t="shared" ca="1" si="1"/>
        <v>1.4368913518508133E-2</v>
      </c>
      <c r="J33" s="31">
        <f ca="1">'Other Assumptions'!$C$8*J31</f>
        <v>178599.96307454113</v>
      </c>
      <c r="K33" s="32">
        <f t="shared" ca="1" si="2"/>
        <v>4.0971397210198011E-2</v>
      </c>
      <c r="L33" s="31">
        <f ca="1">'Other Assumptions'!$C$8*L31</f>
        <v>170479.1138912157</v>
      </c>
      <c r="M33" s="32">
        <f t="shared" ca="1" si="3"/>
        <v>4.0358579029957597E-2</v>
      </c>
      <c r="N33" s="31">
        <f ca="1">'Other Assumptions'!$C$8*N31</f>
        <v>163773.4092230064</v>
      </c>
      <c r="O33" s="32">
        <f t="shared" ca="1" si="4"/>
        <v>4.0126130688131985E-2</v>
      </c>
      <c r="P33" s="12"/>
      <c r="Q33" s="36"/>
      <c r="R33" s="36"/>
      <c r="S33" s="36"/>
    </row>
    <row r="34" spans="1:19" ht="15.75" x14ac:dyDescent="0.25">
      <c r="A34" s="49" t="s">
        <v>69</v>
      </c>
      <c r="B34" s="43" t="s">
        <v>70</v>
      </c>
      <c r="C34" s="43"/>
      <c r="D34" s="53">
        <v>-880385.90533999982</v>
      </c>
      <c r="E34" s="54">
        <v>-0.30872093611350337</v>
      </c>
      <c r="F34" s="53">
        <f ca="1">F31+F32-F33</f>
        <v>-524970.03959154058</v>
      </c>
      <c r="G34" s="54">
        <f t="shared" ca="1" si="0"/>
        <v>-0.18430498192976583</v>
      </c>
      <c r="H34" s="53">
        <f ca="1">H31+H32-H33</f>
        <v>205262.46485692769</v>
      </c>
      <c r="I34" s="54">
        <f t="shared" ca="1" si="1"/>
        <v>5.4054484188673459E-2</v>
      </c>
      <c r="J34" s="55">
        <f ca="1">J31+J32-J33</f>
        <v>671876.05156613095</v>
      </c>
      <c r="K34" s="56">
        <f t="shared" ca="1" si="2"/>
        <v>0.15413049426693537</v>
      </c>
      <c r="L34" s="55">
        <f ca="1">L31+L32-L33</f>
        <v>641326.19035266852</v>
      </c>
      <c r="M34" s="56">
        <f t="shared" ca="1" si="3"/>
        <v>0.15182513063650713</v>
      </c>
      <c r="N34" s="55">
        <f ca="1">N31+N32-N33</f>
        <v>616099.96802940499</v>
      </c>
      <c r="O34" s="56">
        <f t="shared" ca="1" si="4"/>
        <v>0.15095068211249651</v>
      </c>
      <c r="P34" s="14"/>
      <c r="Q34" s="36"/>
      <c r="R34" s="36"/>
      <c r="S34" s="36"/>
    </row>
    <row r="35" spans="1:19" ht="15.75" x14ac:dyDescent="0.25">
      <c r="A35" s="57"/>
      <c r="B35" s="16"/>
      <c r="C35" s="16"/>
      <c r="D35" s="30"/>
      <c r="E35" s="16"/>
      <c r="F35" s="30"/>
      <c r="G35" s="16"/>
      <c r="H35" s="30"/>
      <c r="I35" s="16"/>
      <c r="J35" s="30"/>
      <c r="K35" s="16"/>
      <c r="L35" s="30"/>
      <c r="M35" s="16"/>
      <c r="N35" s="30"/>
      <c r="O35" s="16"/>
      <c r="P35" s="12"/>
      <c r="Q35" s="12"/>
      <c r="R35" s="12"/>
      <c r="S35" s="12"/>
    </row>
    <row r="36" spans="1:19" ht="15.75" x14ac:dyDescent="0.25">
      <c r="A36" s="48" t="s">
        <v>71</v>
      </c>
      <c r="B36" s="16" t="s">
        <v>72</v>
      </c>
      <c r="C36" s="16"/>
      <c r="D36" s="34">
        <v>-15571.421910000001</v>
      </c>
      <c r="E36" s="16"/>
      <c r="F36" s="34">
        <v>0</v>
      </c>
      <c r="G36" s="16"/>
      <c r="H36" s="34">
        <v>0</v>
      </c>
      <c r="I36" s="16"/>
      <c r="J36" s="34">
        <v>0</v>
      </c>
      <c r="K36" s="16"/>
      <c r="L36" s="34">
        <v>0</v>
      </c>
      <c r="M36" s="16"/>
      <c r="N36" s="34">
        <v>0</v>
      </c>
      <c r="O36" s="16"/>
      <c r="P36" s="12"/>
      <c r="Q36" s="12"/>
      <c r="R36" s="12"/>
      <c r="S36" s="12"/>
    </row>
    <row r="37" spans="1:19" ht="15.75" x14ac:dyDescent="0.25">
      <c r="A37" s="52" t="s">
        <v>73</v>
      </c>
      <c r="B37" s="187" t="s">
        <v>74</v>
      </c>
      <c r="C37" s="187"/>
      <c r="D37" s="34">
        <v>2238186</v>
      </c>
      <c r="E37" s="16"/>
      <c r="F37" s="34">
        <f>D38</f>
        <v>1342228.6727500001</v>
      </c>
      <c r="G37" s="16"/>
      <c r="H37" s="34">
        <f ca="1">F38</f>
        <v>817258.63315845956</v>
      </c>
      <c r="I37" s="16"/>
      <c r="J37" s="34">
        <f ca="1">H38</f>
        <v>1022521.0980153873</v>
      </c>
      <c r="K37" s="16"/>
      <c r="L37" s="34">
        <f ca="1">J38</f>
        <v>1694397.1495815183</v>
      </c>
      <c r="M37" s="16"/>
      <c r="N37" s="34">
        <f ca="1">L38</f>
        <v>2335723.339934187</v>
      </c>
      <c r="O37" s="16"/>
      <c r="P37" s="12"/>
      <c r="Q37" s="12"/>
      <c r="R37" s="12"/>
      <c r="S37" s="12"/>
    </row>
    <row r="38" spans="1:19" ht="16.5" thickBot="1" x14ac:dyDescent="0.3">
      <c r="A38" s="58" t="s">
        <v>75</v>
      </c>
      <c r="B38" s="181" t="s">
        <v>76</v>
      </c>
      <c r="C38" s="181"/>
      <c r="D38" s="59">
        <f>D34+D36+D37</f>
        <v>1342228.6727500001</v>
      </c>
      <c r="E38" s="60"/>
      <c r="F38" s="59">
        <f ca="1">F34+F36+F37</f>
        <v>817258.63315845956</v>
      </c>
      <c r="G38" s="60"/>
      <c r="H38" s="59">
        <f ca="1">H34+H36+H37</f>
        <v>1022521.0980153873</v>
      </c>
      <c r="I38" s="60"/>
      <c r="J38" s="61">
        <f ca="1">J34+J36+J37</f>
        <v>1694397.1495815183</v>
      </c>
      <c r="K38" s="62"/>
      <c r="L38" s="61">
        <f ca="1">L34+L36+L37</f>
        <v>2335723.339934187</v>
      </c>
      <c r="M38" s="62"/>
      <c r="N38" s="61">
        <f ca="1">N34+N36+N37</f>
        <v>2951823.307963592</v>
      </c>
      <c r="O38" s="60"/>
      <c r="P38" s="12"/>
      <c r="Q38" s="12"/>
      <c r="R38" s="12"/>
      <c r="S38" s="12"/>
    </row>
    <row r="39" spans="1:19" ht="16.5" thickTop="1" x14ac:dyDescent="0.25">
      <c r="A39" s="57"/>
      <c r="B39" s="16"/>
      <c r="C39" s="16"/>
      <c r="D39" s="63"/>
      <c r="E39" s="16"/>
      <c r="F39" s="63"/>
      <c r="G39" s="16"/>
      <c r="H39" s="30"/>
      <c r="I39" s="16"/>
      <c r="J39" s="30"/>
      <c r="K39" s="16"/>
      <c r="L39" s="30"/>
      <c r="M39" s="16"/>
      <c r="N39" s="30"/>
      <c r="O39" s="16"/>
      <c r="P39" s="12"/>
      <c r="Q39" s="12"/>
      <c r="R39" s="12"/>
      <c r="S39" s="12"/>
    </row>
    <row r="40" spans="1:19" ht="15.75" x14ac:dyDescent="0.25">
      <c r="A40" s="49" t="s">
        <v>77</v>
      </c>
      <c r="B40" s="182" t="s">
        <v>78</v>
      </c>
      <c r="C40" s="182"/>
      <c r="D40" s="65">
        <f>D38/D12</f>
        <v>0.48163893943526714</v>
      </c>
      <c r="E40" s="64"/>
      <c r="F40" s="65">
        <f ca="1">F38/F12</f>
        <v>0.26561363138934024</v>
      </c>
      <c r="G40" s="64"/>
      <c r="H40" s="65">
        <f ca="1">H38/H12</f>
        <v>0.23058843811815993</v>
      </c>
      <c r="I40" s="64"/>
      <c r="J40" s="65">
        <f ca="1">J38/J12</f>
        <v>0.39406409888755772</v>
      </c>
      <c r="K40" s="64"/>
      <c r="L40" s="65">
        <f ca="1">L38/L12</f>
        <v>0.5623790720170192</v>
      </c>
      <c r="M40" s="64"/>
      <c r="N40" s="65">
        <f ca="1">N38/N12</f>
        <v>0.73526436383687599</v>
      </c>
      <c r="O40" s="64"/>
      <c r="P40" s="12"/>
      <c r="Q40" s="12"/>
      <c r="R40" s="12"/>
      <c r="S40" s="12"/>
    </row>
    <row r="41" spans="1:19" ht="15.75" x14ac:dyDescent="0.25">
      <c r="A41" s="57"/>
      <c r="B41" s="16"/>
      <c r="C41" s="16"/>
      <c r="D41" s="63"/>
      <c r="E41" s="66"/>
      <c r="F41" s="63"/>
      <c r="G41" s="66"/>
      <c r="H41" s="63"/>
      <c r="I41" s="66"/>
      <c r="J41" s="63"/>
      <c r="K41" s="66"/>
      <c r="L41" s="63"/>
      <c r="M41" s="66"/>
      <c r="N41" s="63"/>
      <c r="O41" s="66"/>
      <c r="P41" s="12"/>
      <c r="Q41" s="12"/>
      <c r="R41" s="12"/>
      <c r="S41" s="12"/>
    </row>
    <row r="42" spans="1:19" ht="15.75" x14ac:dyDescent="0.25">
      <c r="A42" s="48" t="s">
        <v>79</v>
      </c>
      <c r="B42" s="16" t="s">
        <v>80</v>
      </c>
      <c r="C42" s="67"/>
      <c r="D42" s="68">
        <v>3111820</v>
      </c>
      <c r="E42" s="69"/>
      <c r="F42" s="68">
        <f>SUMIFS('Projected PIF'!$N:$N,'Projected PIF'!$G:$G,12,'Projected PIF'!$E:$E,F$9)</f>
        <v>2807432.5649443055</v>
      </c>
      <c r="G42" s="70"/>
      <c r="H42" s="68">
        <f>SUMIFS('Projected PIF'!$N:$N,'Projected PIF'!$G:$G,12,'Projected PIF'!$E:$E,H$9)</f>
        <v>2541671.4673547889</v>
      </c>
      <c r="I42" s="69"/>
      <c r="J42" s="68">
        <f>SUMIFS('Projected PIF'!$N:$N,'Projected PIF'!$G:$G,12,'Projected PIF'!$E:$E,J$9)</f>
        <v>2343813.7379735145</v>
      </c>
      <c r="K42" s="70"/>
      <c r="L42" s="68">
        <f>SUMIFS('Projected PIF'!$N:$N,'Projected PIF'!$G:$G,12,'Projected PIF'!$E:$E,L$9)</f>
        <v>2170338.6784861665</v>
      </c>
      <c r="M42" s="70"/>
      <c r="N42" s="68">
        <f>SUMIFS('Projected PIF'!$N:$N,'Projected PIF'!$G:$G,12,'Projected PIF'!$E:$E,N$9)</f>
        <v>2016987.7753088763</v>
      </c>
      <c r="O42" s="70"/>
      <c r="P42" s="67"/>
      <c r="Q42" s="71"/>
      <c r="R42" s="12"/>
      <c r="S42" s="12"/>
    </row>
    <row r="43" spans="1:19" ht="15.75" x14ac:dyDescent="0.25">
      <c r="A43" s="48" t="s">
        <v>81</v>
      </c>
      <c r="B43" s="16" t="s">
        <v>82</v>
      </c>
      <c r="C43" s="67"/>
      <c r="D43" s="68"/>
      <c r="E43" s="69"/>
      <c r="F43" s="68">
        <f>(F42+D42)/2</f>
        <v>2959626.2824721527</v>
      </c>
      <c r="G43" s="70"/>
      <c r="H43" s="68">
        <f>(H42+F42)/2</f>
        <v>2674552.016149547</v>
      </c>
      <c r="I43" s="70"/>
      <c r="J43" s="68">
        <f>(J42+H42)/2</f>
        <v>2442742.6026641517</v>
      </c>
      <c r="K43" s="70"/>
      <c r="L43" s="68">
        <f>(L42+J42)/2</f>
        <v>2257076.2082298407</v>
      </c>
      <c r="M43" s="70"/>
      <c r="N43" s="68">
        <f>(N42+L42)/2</f>
        <v>2093663.2268975214</v>
      </c>
      <c r="O43" s="70"/>
      <c r="P43" s="67"/>
      <c r="Q43" s="71"/>
      <c r="R43" s="12"/>
      <c r="S43" s="12"/>
    </row>
    <row r="44" spans="1:19" x14ac:dyDescent="0.25">
      <c r="A44" s="12"/>
      <c r="B44" s="12"/>
      <c r="C44" s="12"/>
      <c r="D44" s="12"/>
      <c r="E44" s="12"/>
      <c r="F44" s="12"/>
      <c r="G44" s="12"/>
      <c r="H44" s="12"/>
      <c r="I44" s="12"/>
      <c r="J44" s="12"/>
      <c r="K44" s="12"/>
      <c r="L44" s="12"/>
      <c r="M44" s="12"/>
      <c r="N44" s="12"/>
      <c r="O44" s="12"/>
      <c r="P44" s="12"/>
      <c r="Q44" s="12"/>
      <c r="R44" s="12"/>
      <c r="S44" s="12"/>
    </row>
    <row r="45" spans="1:19" x14ac:dyDescent="0.25">
      <c r="A45" s="10"/>
      <c r="B45" s="10"/>
      <c r="C45" s="10"/>
      <c r="D45" s="10"/>
      <c r="E45" s="10"/>
      <c r="F45" s="115"/>
      <c r="G45" s="10"/>
      <c r="H45" s="115"/>
      <c r="I45" s="10"/>
      <c r="J45" s="115"/>
      <c r="K45" s="10"/>
      <c r="L45" s="115"/>
      <c r="M45" s="10"/>
      <c r="N45" s="115"/>
      <c r="O45" s="10"/>
      <c r="P45" s="10"/>
      <c r="Q45" s="10"/>
      <c r="R45" s="10"/>
      <c r="S45" s="10"/>
    </row>
    <row r="46" spans="1:19" x14ac:dyDescent="0.25">
      <c r="A46" s="10"/>
      <c r="B46" s="10"/>
      <c r="C46" s="10"/>
      <c r="D46" s="10"/>
      <c r="E46" s="10"/>
      <c r="F46" s="10"/>
      <c r="G46" s="10"/>
      <c r="H46" s="10"/>
      <c r="I46" s="10"/>
      <c r="J46" s="10"/>
      <c r="K46" s="10"/>
      <c r="L46" s="10"/>
      <c r="M46" s="10"/>
      <c r="N46" s="10"/>
      <c r="O46" s="10"/>
      <c r="P46" s="10"/>
      <c r="Q46" s="10"/>
      <c r="R46" s="10"/>
      <c r="S46" s="10"/>
    </row>
    <row r="47" spans="1:19" x14ac:dyDescent="0.25">
      <c r="A47" s="10"/>
      <c r="B47" s="10"/>
      <c r="C47" s="10"/>
      <c r="D47" s="10"/>
      <c r="E47" s="10"/>
      <c r="F47" s="10"/>
      <c r="G47" s="10"/>
      <c r="H47" s="10"/>
      <c r="I47" s="10"/>
      <c r="J47" s="10"/>
      <c r="K47" s="10"/>
      <c r="L47" s="10"/>
      <c r="M47" s="10"/>
      <c r="N47" s="10"/>
      <c r="O47" s="10"/>
      <c r="P47" s="10"/>
      <c r="Q47" s="10"/>
      <c r="R47" s="10"/>
      <c r="S47" s="10"/>
    </row>
    <row r="48" spans="1:19" x14ac:dyDescent="0.25">
      <c r="A48" s="10"/>
      <c r="B48" s="10"/>
      <c r="C48" s="10"/>
      <c r="D48" s="10"/>
      <c r="E48" s="10"/>
      <c r="F48" s="10"/>
      <c r="G48" s="10"/>
      <c r="H48" s="10"/>
      <c r="I48" s="10"/>
      <c r="J48" s="10"/>
      <c r="K48" s="10"/>
      <c r="L48" s="10"/>
      <c r="M48" s="10"/>
      <c r="N48" s="10"/>
      <c r="O48" s="10"/>
      <c r="P48" s="10"/>
      <c r="Q48" s="10"/>
      <c r="R48" s="10"/>
      <c r="S48" s="10"/>
    </row>
    <row r="49" spans="1:19" x14ac:dyDescent="0.25">
      <c r="A49" s="10"/>
      <c r="B49" s="10"/>
      <c r="C49" s="10"/>
      <c r="D49" s="10"/>
      <c r="E49" s="10"/>
      <c r="F49" s="10"/>
      <c r="G49" s="10"/>
      <c r="H49" s="10"/>
      <c r="I49" s="10"/>
      <c r="J49" s="10"/>
      <c r="K49" s="10"/>
      <c r="L49" s="10"/>
      <c r="M49" s="10"/>
      <c r="N49" s="10"/>
      <c r="O49" s="10"/>
      <c r="P49" s="10"/>
      <c r="Q49" s="10"/>
      <c r="R49" s="10"/>
      <c r="S49" s="10"/>
    </row>
    <row r="50" spans="1:19" x14ac:dyDescent="0.25">
      <c r="A50" s="10"/>
      <c r="B50" s="10"/>
      <c r="C50" s="10"/>
      <c r="D50" s="10"/>
      <c r="E50" s="10"/>
      <c r="F50" s="10"/>
      <c r="G50" s="10"/>
      <c r="H50" s="10"/>
      <c r="I50" s="10"/>
      <c r="J50" s="10"/>
      <c r="K50" s="10"/>
      <c r="L50" s="10"/>
      <c r="M50" s="10"/>
      <c r="N50" s="10"/>
      <c r="O50" s="10"/>
      <c r="P50" s="10"/>
      <c r="Q50" s="10"/>
      <c r="R50" s="10"/>
      <c r="S50" s="10"/>
    </row>
    <row r="51" spans="1:19" x14ac:dyDescent="0.25">
      <c r="A51" s="10"/>
      <c r="B51" s="10"/>
      <c r="C51" s="10"/>
      <c r="D51" s="10"/>
      <c r="E51" s="10"/>
      <c r="F51" s="10"/>
      <c r="G51" s="10"/>
      <c r="H51" s="10"/>
      <c r="I51" s="10"/>
      <c r="J51" s="10"/>
      <c r="K51" s="10"/>
      <c r="L51" s="10"/>
      <c r="M51" s="10"/>
      <c r="N51" s="10"/>
      <c r="O51" s="10"/>
      <c r="P51" s="10"/>
      <c r="Q51" s="10"/>
      <c r="R51" s="10"/>
      <c r="S51" s="10"/>
    </row>
  </sheetData>
  <mergeCells count="8">
    <mergeCell ref="B38:C38"/>
    <mergeCell ref="B40:C40"/>
    <mergeCell ref="A2:O2"/>
    <mergeCell ref="A3:O3"/>
    <mergeCell ref="D6:E6"/>
    <mergeCell ref="F6:O6"/>
    <mergeCell ref="B33:C33"/>
    <mergeCell ref="B37:C37"/>
  </mergeCells>
  <pageMargins left="0.7" right="0.7" top="0.75" bottom="0.75" header="0.3" footer="0.3"/>
  <pageSetup scale="54" orientation="landscape" r:id="rId1"/>
  <headerFooter>
    <oddFooter>&amp;C©, Copyright, State Farm Mutual Automobile Insurance Company 2024
No reproduction of this copyrighted material allowed without express written consent from State Farm®</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vt:i4>
      </vt:variant>
    </vt:vector>
  </HeadingPairs>
  <TitlesOfParts>
    <vt:vector size="17" baseType="lpstr">
      <vt:lpstr>Instructions</vt:lpstr>
      <vt:lpstr>Fire UW Data</vt:lpstr>
      <vt:lpstr>PIF Assumptions</vt:lpstr>
      <vt:lpstr>Premium Assumptions</vt:lpstr>
      <vt:lpstr>Loss Assumptions</vt:lpstr>
      <vt:lpstr>Other Assumptions</vt:lpstr>
      <vt:lpstr>Rate Change Impact</vt:lpstr>
      <vt:lpstr>Rate Change Monthly Premium</vt:lpstr>
      <vt:lpstr>Projected PIF</vt:lpstr>
      <vt:lpstr>Written_Premium</vt:lpstr>
      <vt:lpstr>Earned_Premium</vt:lpstr>
      <vt:lpstr>Summary Fire Loss</vt:lpstr>
      <vt:lpstr>Projected AIY</vt:lpstr>
      <vt:lpstr>Summary Fire Cat Loss</vt:lpstr>
      <vt:lpstr>Cat Ceded Losses</vt:lpstr>
      <vt:lpstr>Template</vt:lpstr>
      <vt:lpstr>Template!Print_Area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DP8G</dc:creator>
  <cp:lastModifiedBy>Emily Gaertner</cp:lastModifiedBy>
  <cp:lastPrinted>2024-09-10T20:19:36Z</cp:lastPrinted>
  <dcterms:created xsi:type="dcterms:W3CDTF">2024-08-15T13:09:32Z</dcterms:created>
  <dcterms:modified xsi:type="dcterms:W3CDTF">2024-09-10T20:21:55Z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fec7713-ff10-4e30-a417-5bbcd9826c75_Enabled">
    <vt:lpwstr>true</vt:lpwstr>
  </property>
  <property fmtid="{D5CDD505-2E9C-101B-9397-08002B2CF9AE}" pid="3" name="MSIP_Label_9fec7713-ff10-4e30-a417-5bbcd9826c75_SetDate">
    <vt:lpwstr>2024-08-26T12:46:51Z</vt:lpwstr>
  </property>
  <property fmtid="{D5CDD505-2E9C-101B-9397-08002B2CF9AE}" pid="4" name="MSIP_Label_9fec7713-ff10-4e30-a417-5bbcd9826c75_Method">
    <vt:lpwstr>Standard</vt:lpwstr>
  </property>
  <property fmtid="{D5CDD505-2E9C-101B-9397-08002B2CF9AE}" pid="5" name="MSIP_Label_9fec7713-ff10-4e30-a417-5bbcd9826c75_Name">
    <vt:lpwstr>Enteprise-InternalUseOnly-Child-514205181618919515141225</vt:lpwstr>
  </property>
  <property fmtid="{D5CDD505-2E9C-101B-9397-08002B2CF9AE}" pid="6" name="MSIP_Label_9fec7713-ff10-4e30-a417-5bbcd9826c75_SiteId">
    <vt:lpwstr>fa23982e-6646-4a33-a5c4-1a848d02fcc4</vt:lpwstr>
  </property>
  <property fmtid="{D5CDD505-2E9C-101B-9397-08002B2CF9AE}" pid="7" name="MSIP_Label_9fec7713-ff10-4e30-a417-5bbcd9826c75_ActionId">
    <vt:lpwstr>25307e8c-50f2-4503-b4ca-45b1e3ceb25c</vt:lpwstr>
  </property>
  <property fmtid="{D5CDD505-2E9C-101B-9397-08002B2CF9AE}" pid="8" name="MSIP_Label_9fec7713-ff10-4e30-a417-5bbcd9826c75_ContentBits">
    <vt:lpwstr>0</vt:lpwstr>
  </property>
</Properties>
</file>