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W:\P-C ACTUARIAL\HOMEOWNERS\State Files 2019 and Forward\California\2025\HO\Filing\Filing Responses\July 10, 2024\SERFF\"/>
    </mc:Choice>
  </mc:AlternateContent>
  <xr:revisionPtr revIDLastSave="0" documentId="13_ncr:1_{0E64E03A-69A7-4010-9712-FB34F9FF4B6D}" xr6:coauthVersionLast="47" xr6:coauthVersionMax="47" xr10:uidLastSave="{00000000-0000-0000-0000-000000000000}"/>
  <bookViews>
    <workbookView xWindow="28680" yWindow="-120" windowWidth="29040" windowHeight="15840" tabRatio="774" activeTab="12" xr2:uid="{00000000-000D-0000-FFFF-FFFF00000000}"/>
  </bookViews>
  <sheets>
    <sheet name="Suppl Exh 9A" sheetId="2" r:id="rId1"/>
    <sheet name="Suppl Exh 9B" sheetId="1" r:id="rId2"/>
    <sheet name="Suppl Exh 9C" sheetId="3" r:id="rId3"/>
    <sheet name="Exhibit J" sheetId="6" r:id="rId4"/>
    <sheet name="Suppl Exh 8A" sheetId="14" r:id="rId5"/>
    <sheet name="Exhibit K" sheetId="18" r:id="rId6"/>
    <sheet name="Exhibit L" sheetId="15" r:id="rId7"/>
    <sheet name="Exhibit M" sheetId="17" r:id="rId8"/>
    <sheet name="Exhibit N" sheetId="10" r:id="rId9"/>
    <sheet name="Exhibit O - p1" sheetId="16" r:id="rId10"/>
    <sheet name="Exhibit O - p2" sheetId="22" r:id="rId11"/>
    <sheet name="Exhibit P" sheetId="7" r:id="rId12"/>
    <sheet name="Exhibit Q" sheetId="11" r:id="rId13"/>
  </sheets>
  <externalReferences>
    <externalReference r:id="rId14"/>
    <externalReference r:id="rId15"/>
  </externalReferences>
  <definedNames>
    <definedName name="_AMO_UniqueIdentifier" hidden="1">"'fb49d5f5-b329-4f9b-9a47-3a8548d2c8ad'"</definedName>
    <definedName name="_xlnm._FilterDatabase" localSheetId="12" hidden="1">'Exhibit Q'!$M$25:$O$35</definedName>
    <definedName name="DCCE_LTrndCo">'[1]1.General'!$C$43</definedName>
    <definedName name="FYQtr">'[2]1.General'!$C$37</definedName>
    <definedName name="_xlnm.Print_Area" localSheetId="8">'Exhibit N'!#REF!</definedName>
    <definedName name="_xlnm.Print_Area" localSheetId="11">'Exhibit P'!$A$5:$B$36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4" l="1"/>
  <c r="R23" i="14"/>
  <c r="S23" i="14"/>
  <c r="S24" i="14"/>
  <c r="R25" i="14"/>
  <c r="S25" i="14"/>
  <c r="R26" i="14"/>
  <c r="S26" i="14"/>
  <c r="R27" i="14"/>
  <c r="S27" i="14"/>
  <c r="R28" i="14"/>
  <c r="S28" i="14"/>
  <c r="C21" i="3"/>
  <c r="L10" i="10" l="1"/>
  <c r="L11" i="10"/>
  <c r="L12" i="10"/>
  <c r="L13" i="10"/>
  <c r="L14" i="10"/>
  <c r="L15" i="10"/>
  <c r="L16" i="10"/>
  <c r="L17" i="10"/>
  <c r="L18" i="10"/>
  <c r="L9" i="10"/>
  <c r="G10" i="10" l="1"/>
  <c r="G11" i="10"/>
  <c r="G12" i="10"/>
  <c r="G13" i="10"/>
  <c r="G14" i="10"/>
  <c r="G15" i="10"/>
  <c r="G16" i="10"/>
  <c r="G17" i="10"/>
  <c r="G18" i="10"/>
  <c r="G9" i="10"/>
  <c r="A10" i="10"/>
  <c r="A11" i="10" s="1"/>
  <c r="A12" i="10" s="1"/>
  <c r="A13" i="10" s="1"/>
  <c r="A14" i="10" s="1"/>
  <c r="A15" i="10" s="1"/>
  <c r="A16" i="10" s="1"/>
  <c r="A17" i="10" s="1"/>
  <c r="A18" i="10" s="1"/>
  <c r="F12" i="15" l="1"/>
  <c r="E12" i="15"/>
  <c r="D12" i="15"/>
  <c r="C12" i="15"/>
  <c r="B12" i="15"/>
  <c r="D26" i="14"/>
  <c r="F28" i="14"/>
  <c r="F23" i="14"/>
  <c r="D23" i="14"/>
  <c r="D24" i="14"/>
  <c r="D25" i="14"/>
  <c r="D27" i="14"/>
  <c r="D28" i="14"/>
  <c r="E23" i="14"/>
  <c r="E24" i="14"/>
  <c r="E25" i="14"/>
  <c r="E26" i="14"/>
  <c r="E27" i="14"/>
  <c r="E28" i="14"/>
  <c r="F27" i="14" l="1"/>
  <c r="F26" i="14"/>
  <c r="F25" i="14"/>
  <c r="F24" i="14"/>
  <c r="M31" i="6" l="1"/>
  <c r="R31" i="6" s="1"/>
  <c r="L31" i="6"/>
  <c r="Q31" i="6" s="1"/>
  <c r="K31" i="6"/>
  <c r="P31" i="6" s="1"/>
  <c r="J31" i="6"/>
  <c r="O31" i="6" s="1"/>
  <c r="I31" i="6"/>
  <c r="M30" i="6"/>
  <c r="L30" i="6"/>
  <c r="Q30" i="6" s="1"/>
  <c r="K30" i="6"/>
  <c r="J30" i="6"/>
  <c r="O30" i="6" s="1"/>
  <c r="I30" i="6"/>
  <c r="M29" i="6"/>
  <c r="L29" i="6"/>
  <c r="K29" i="6"/>
  <c r="J29" i="6"/>
  <c r="O29" i="6" s="1"/>
  <c r="I29" i="6"/>
  <c r="M28" i="6"/>
  <c r="R28" i="6" s="1"/>
  <c r="L28" i="6"/>
  <c r="Q28" i="6" s="1"/>
  <c r="K28" i="6"/>
  <c r="P28" i="6" s="1"/>
  <c r="J28" i="6"/>
  <c r="O28" i="6" s="1"/>
  <c r="I28" i="6"/>
  <c r="M27" i="6"/>
  <c r="R27" i="6" s="1"/>
  <c r="L27" i="6"/>
  <c r="Q27" i="6" s="1"/>
  <c r="K27" i="6"/>
  <c r="P27" i="6" s="1"/>
  <c r="J27" i="6"/>
  <c r="O27" i="6" s="1"/>
  <c r="I27" i="6"/>
  <c r="R23" i="6"/>
  <c r="Q23" i="6"/>
  <c r="K23" i="6"/>
  <c r="J23" i="6"/>
  <c r="I23" i="6"/>
  <c r="G23" i="6"/>
  <c r="M23" i="6" s="1"/>
  <c r="F23" i="6"/>
  <c r="L23" i="6" s="1"/>
  <c r="C21" i="6"/>
  <c r="M17" i="6"/>
  <c r="L17" i="6"/>
  <c r="Q17" i="6" s="1"/>
  <c r="K17" i="6"/>
  <c r="P17" i="6" s="1"/>
  <c r="J17" i="6"/>
  <c r="O17" i="6" s="1"/>
  <c r="I17" i="6"/>
  <c r="M16" i="6"/>
  <c r="L16" i="6"/>
  <c r="K16" i="6"/>
  <c r="J16" i="6"/>
  <c r="I16" i="6"/>
  <c r="M15" i="6"/>
  <c r="L15" i="6"/>
  <c r="K15" i="6"/>
  <c r="J15" i="6"/>
  <c r="O15" i="6" s="1"/>
  <c r="I15" i="6"/>
  <c r="P14" i="6"/>
  <c r="O14" i="6"/>
  <c r="M14" i="6"/>
  <c r="L14" i="6"/>
  <c r="K14" i="6"/>
  <c r="J14" i="6"/>
  <c r="I14" i="6"/>
  <c r="Q13" i="6"/>
  <c r="O13" i="6"/>
  <c r="N13" i="6"/>
  <c r="M13" i="6"/>
  <c r="L13" i="6"/>
  <c r="K13" i="6"/>
  <c r="J13" i="6"/>
  <c r="I13" i="6"/>
  <c r="P13" i="6" s="1"/>
  <c r="R9" i="6"/>
  <c r="Q9" i="6"/>
  <c r="K9" i="6"/>
  <c r="J9" i="6"/>
  <c r="I9" i="6"/>
  <c r="G9" i="6"/>
  <c r="M9" i="6" s="1"/>
  <c r="F9" i="6"/>
  <c r="L9" i="6" s="1"/>
  <c r="C7" i="6"/>
  <c r="R13" i="6" l="1"/>
  <c r="O16" i="6"/>
  <c r="P30" i="6"/>
  <c r="P16" i="6"/>
  <c r="P29" i="6"/>
  <c r="R30" i="6"/>
  <c r="Q29" i="6"/>
  <c r="Q16" i="6"/>
  <c r="R16" i="6"/>
  <c r="Q15" i="6"/>
  <c r="R29" i="6"/>
  <c r="P15" i="6"/>
  <c r="Q14" i="6"/>
  <c r="R15" i="6"/>
  <c r="R14" i="6"/>
  <c r="R17" i="6"/>
  <c r="B10" i="3" l="1"/>
  <c r="B11" i="3" s="1"/>
  <c r="B12" i="3" s="1"/>
  <c r="B13" i="3" s="1"/>
  <c r="B14" i="3" s="1"/>
  <c r="B15" i="3" s="1"/>
  <c r="B16" i="3" s="1"/>
  <c r="B17" i="3" s="1"/>
  <c r="B18" i="3" s="1"/>
  <c r="B19" i="3" s="1"/>
  <c r="E47" i="2"/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10" i="1"/>
  <c r="O43" i="1" l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10" i="1"/>
  <c r="I33" i="1"/>
  <c r="I34" i="1"/>
  <c r="I35" i="1"/>
  <c r="I32" i="1"/>
  <c r="G37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6" i="1"/>
  <c r="G38" i="1"/>
  <c r="G39" i="1"/>
  <c r="G40" i="1"/>
  <c r="G41" i="1"/>
  <c r="G42" i="1"/>
  <c r="H42" i="1" s="1"/>
  <c r="G43" i="1"/>
  <c r="H43" i="1" s="1"/>
  <c r="G10" i="1"/>
  <c r="O46" i="1" l="1"/>
  <c r="M46" i="1"/>
  <c r="J46" i="1"/>
  <c r="H46" i="1"/>
  <c r="D46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</calcChain>
</file>

<file path=xl/sharedStrings.xml><?xml version="1.0" encoding="utf-8"?>
<sst xmlns="http://schemas.openxmlformats.org/spreadsheetml/2006/main" count="449" uniqueCount="244">
  <si>
    <t>State Farm General Insurance Company</t>
  </si>
  <si>
    <t>California Non-Tenant Homeowners</t>
  </si>
  <si>
    <t>Catastrophe Definition Supporting Data</t>
  </si>
  <si>
    <t>Calendar</t>
  </si>
  <si>
    <t>CAT Loss</t>
  </si>
  <si>
    <t>CAT/AIY</t>
  </si>
  <si>
    <t>Year</t>
  </si>
  <si>
    <t>AIY</t>
  </si>
  <si>
    <t>&amp; DCCE</t>
  </si>
  <si>
    <t>(3) / (2)</t>
  </si>
  <si>
    <t>Weight</t>
  </si>
  <si>
    <t>Filed</t>
  </si>
  <si>
    <t>(1)</t>
  </si>
  <si>
    <t>(2)</t>
  </si>
  <si>
    <t>(3)</t>
  </si>
  <si>
    <t>(4)</t>
  </si>
  <si>
    <t>(5)</t>
  </si>
  <si>
    <t>(6)</t>
  </si>
  <si>
    <t>Catastophe Ratio (all weighted by Column (5)):</t>
  </si>
  <si>
    <t>Old Catastrophe</t>
  </si>
  <si>
    <t>Definition CAT</t>
  </si>
  <si>
    <t>Loss &amp; DCCE</t>
  </si>
  <si>
    <t>(6) / (2)</t>
  </si>
  <si>
    <t>(7)</t>
  </si>
  <si>
    <t>(8)</t>
  </si>
  <si>
    <t>(9)</t>
  </si>
  <si>
    <t>(10)</t>
  </si>
  <si>
    <t>(11)</t>
  </si>
  <si>
    <t>(12)</t>
  </si>
  <si>
    <t>(13)</t>
  </si>
  <si>
    <t>(8) / (2)</t>
  </si>
  <si>
    <t>(10) / (2)</t>
  </si>
  <si>
    <t>(12) / (2)</t>
  </si>
  <si>
    <t>Newly Added</t>
  </si>
  <si>
    <t xml:space="preserve">Wildfire </t>
  </si>
  <si>
    <t>Designated CAT</t>
  </si>
  <si>
    <t xml:space="preserve">Non-Wildfire </t>
  </si>
  <si>
    <t>Catastrophe Ratio (Column (4) weighted by Column (5)):</t>
  </si>
  <si>
    <t>Catastrophe Adjustment Example Removing 4/1/2024 Identified Non-Renewals</t>
  </si>
  <si>
    <t>Supplemental Exhibit 9A</t>
  </si>
  <si>
    <t>Supplemental Exhibit 9B</t>
  </si>
  <si>
    <t>Supplemental Exhibit 9C</t>
  </si>
  <si>
    <t>Accident Year</t>
  </si>
  <si>
    <t>Outstanding Catastrophe Reserve</t>
  </si>
  <si>
    <t>Total</t>
  </si>
  <si>
    <t>New Business</t>
  </si>
  <si>
    <t>Quarterly Data</t>
  </si>
  <si>
    <t>Rolling 4-Quarter Data</t>
  </si>
  <si>
    <t>Calendar YYYYQ</t>
  </si>
  <si>
    <t>Earned Exposures</t>
  </si>
  <si>
    <t>Closed Claims</t>
  </si>
  <si>
    <t>Reported Claims</t>
  </si>
  <si>
    <t>Closed Frequency per 100 Exposures</t>
  </si>
  <si>
    <t>Reported Frequency per 100 Exposures</t>
  </si>
  <si>
    <t>Renewal Business</t>
  </si>
  <si>
    <t>Catastrophe and Non-Catastrophe Reserves</t>
  </si>
  <si>
    <t>Surplus to Premium Ratio</t>
  </si>
  <si>
    <t xml:space="preserve">($ Millions)
 </t>
  </si>
  <si>
    <t>Direct</t>
  </si>
  <si>
    <t>Net</t>
  </si>
  <si>
    <t>Non-Tenant</t>
  </si>
  <si>
    <t>Tenant</t>
  </si>
  <si>
    <t>All Other</t>
  </si>
  <si>
    <t>Reinsurance Program Summary and Experience</t>
  </si>
  <si>
    <t>Occurrence Treaty Parameters</t>
  </si>
  <si>
    <t>Occurrence Program Experience</t>
  </si>
  <si>
    <t>Aggregate Treaty Parameters</t>
  </si>
  <si>
    <t>Aggregate Program Experience</t>
  </si>
  <si>
    <t>Treaty Year</t>
  </si>
  <si>
    <t>Attachment Point</t>
  </si>
  <si>
    <t>Limit</t>
  </si>
  <si>
    <t>Premium Paid</t>
  </si>
  <si>
    <t>Losses Recovered</t>
  </si>
  <si>
    <t>-</t>
  </si>
  <si>
    <t>500,000,000 </t>
  </si>
  <si>
    <t>&lt;- 2005 is a bit weird, doesn't show up on David's query every time, but is the cause of the difference</t>
  </si>
  <si>
    <t>Exhibit J</t>
  </si>
  <si>
    <t>Supplemental Exhibit 8A</t>
  </si>
  <si>
    <t>Exhibits 7 &amp; 8 Closed Claims Reconciliation</t>
  </si>
  <si>
    <t>Months of Development</t>
  </si>
  <si>
    <t>Fiscal Accident Year Data Ending</t>
  </si>
  <si>
    <t>12</t>
  </si>
  <si>
    <t>Exhibit 7 Paid Claim Counts</t>
  </si>
  <si>
    <t>Exhibit 8 Closed Claims</t>
  </si>
  <si>
    <t>Calendar 
YYYYQ-YYYYQ</t>
  </si>
  <si>
    <t>Aggregated Exhibit 7</t>
  </si>
  <si>
    <t>Aggregated Exhibit 8</t>
  </si>
  <si>
    <t>Catastrophe Occurrence Program</t>
  </si>
  <si>
    <t>Catastrophe Aggregate Program</t>
  </si>
  <si>
    <t>Property Per Risk Treaty</t>
  </si>
  <si>
    <t>Umbrella Treaty</t>
  </si>
  <si>
    <t xml:space="preserve">All Other Reinsurance^ </t>
  </si>
  <si>
    <t xml:space="preserve">^All other reinsurance is made up primarily of syndicates and a quota share that cedes 100% of certain </t>
  </si>
  <si>
    <t xml:space="preserve">     types of business written by State Farm General to an external company. </t>
  </si>
  <si>
    <t>Exhibit K</t>
  </si>
  <si>
    <t>State Farm General</t>
  </si>
  <si>
    <t>Exhibit 13 Projected Reinsurance Premium</t>
  </si>
  <si>
    <t>Total*</t>
  </si>
  <si>
    <t xml:space="preserve">* These numbers correspond to Row 4 of the Baseline and Variance 6 scenarios in Exhibit 13. </t>
  </si>
  <si>
    <t>Exhibit L</t>
  </si>
  <si>
    <t>Year-End XXXX</t>
  </si>
  <si>
    <t>RDP</t>
  </si>
  <si>
    <t>Policyholder Surplus</t>
  </si>
  <si>
    <t>Written Premium</t>
  </si>
  <si>
    <t>Exhibit N</t>
  </si>
  <si>
    <t>Property Per Risk Experience</t>
  </si>
  <si>
    <t>Umbrella Experience</t>
  </si>
  <si>
    <t>**</t>
  </si>
  <si>
    <t>** The Umbrella Treaty Year starts on October 1st and such the 2024 value does not exist yet</t>
  </si>
  <si>
    <t>Total Homeowners</t>
  </si>
  <si>
    <t>Filing Date</t>
  </si>
  <si>
    <t>Approval Date</t>
  </si>
  <si>
    <t>State Tr #</t>
  </si>
  <si>
    <t>Effective Date</t>
  </si>
  <si>
    <t>Filed Indication</t>
  </si>
  <si>
    <t>Rate Requested</t>
  </si>
  <si>
    <t>Rate Approved</t>
  </si>
  <si>
    <t>13-6120</t>
  </si>
  <si>
    <t>N/A</t>
  </si>
  <si>
    <t>+6.9%</t>
  </si>
  <si>
    <t>-1.2%</t>
  </si>
  <si>
    <t>14-8381</t>
  </si>
  <si>
    <t>+24.9%</t>
  </si>
  <si>
    <t>+22.9%</t>
  </si>
  <si>
    <t>-7.0%</t>
  </si>
  <si>
    <t>18-1196</t>
  </si>
  <si>
    <t>+35.3%</t>
  </si>
  <si>
    <t>+15.9%</t>
  </si>
  <si>
    <t>+6.7%</t>
  </si>
  <si>
    <t>18-4896</t>
  </si>
  <si>
    <t>+23.3%</t>
  </si>
  <si>
    <t>+24.7%</t>
  </si>
  <si>
    <t>19-2063</t>
  </si>
  <si>
    <t>+26.6%</t>
  </si>
  <si>
    <t>+29.0%</t>
  </si>
  <si>
    <t>+6.0%</t>
  </si>
  <si>
    <t>21-1404</t>
  </si>
  <si>
    <t>22-1514</t>
  </si>
  <si>
    <t>+6.9%**</t>
  </si>
  <si>
    <t>23-613</t>
  </si>
  <si>
    <t>+28.1%</t>
  </si>
  <si>
    <t>+20.0%</t>
  </si>
  <si>
    <t>16-3238</t>
  </si>
  <si>
    <t>-26.1%</t>
  </si>
  <si>
    <t>18-2502</t>
  </si>
  <si>
    <t>+26.7%</t>
  </si>
  <si>
    <t>+16.8%</t>
  </si>
  <si>
    <t>19-3750</t>
  </si>
  <si>
    <t>+16.0%</t>
  </si>
  <si>
    <t>+30.4%</t>
  </si>
  <si>
    <t>23-563</t>
  </si>
  <si>
    <t>+26.4%</t>
  </si>
  <si>
    <t>+11.4%</t>
  </si>
  <si>
    <t>BOP</t>
  </si>
  <si>
    <t>2/26/2016*a</t>
  </si>
  <si>
    <t>16-1596</t>
  </si>
  <si>
    <t>+9.0%</t>
  </si>
  <si>
    <t>+5.0%</t>
  </si>
  <si>
    <t>2/26/2016*b</t>
  </si>
  <si>
    <t>16-1589</t>
  </si>
  <si>
    <t>-4.0%</t>
  </si>
  <si>
    <t>2/26/2016*c</t>
  </si>
  <si>
    <t>16-1602</t>
  </si>
  <si>
    <t>+5.5%</t>
  </si>
  <si>
    <t>+0.0%</t>
  </si>
  <si>
    <t>2/27/2018*a</t>
  </si>
  <si>
    <t>18-1577</t>
  </si>
  <si>
    <t>+14.9%</t>
  </si>
  <si>
    <t>2/27/2018*b</t>
  </si>
  <si>
    <t>2/27/2018*c</t>
  </si>
  <si>
    <t>18-1558</t>
  </si>
  <si>
    <t>+17.7%</t>
  </si>
  <si>
    <t>22-2021</t>
  </si>
  <si>
    <t>+39.1%**</t>
  </si>
  <si>
    <t>+34.9%</t>
  </si>
  <si>
    <t>** Originally filed for 14.9% but amended to 39.1%.</t>
  </si>
  <si>
    <t>PLUP</t>
  </si>
  <si>
    <t>17-4826</t>
  </si>
  <si>
    <t>+40.5%</t>
  </si>
  <si>
    <t>+115.4%</t>
  </si>
  <si>
    <t>17-8006</t>
  </si>
  <si>
    <t>+32.6%</t>
  </si>
  <si>
    <t>+86.9%</t>
  </si>
  <si>
    <t>19-3243</t>
  </si>
  <si>
    <t>+54.4%</t>
  </si>
  <si>
    <t>+5.4%</t>
  </si>
  <si>
    <t>23-600</t>
  </si>
  <si>
    <t>+22.7%</t>
  </si>
  <si>
    <t>+15.0%</t>
  </si>
  <si>
    <t>24-9</t>
  </si>
  <si>
    <t>+58.0%</t>
  </si>
  <si>
    <t>+40.0%</t>
  </si>
  <si>
    <t>10 Years of Rate History by Segment</t>
  </si>
  <si>
    <t>+20.9%</t>
  </si>
  <si>
    <t>Exhibit 13 Projected IRIS Ratios</t>
  </si>
  <si>
    <t>Baseline Scenario</t>
  </si>
  <si>
    <t>Two Year Overall Operating Ratio</t>
  </si>
  <si>
    <t>Gross Change in Policyholders' Surplus</t>
  </si>
  <si>
    <t>Change in Adjusted Policyholders' Surplus</t>
  </si>
  <si>
    <t>One-Year Reserve Development to Policyholders' Surplus</t>
  </si>
  <si>
    <t>Projected NAIC IRIS Ratios - State Farm General - Baseline</t>
  </si>
  <si>
    <t xml:space="preserve">Loss Reserve Development is not forecasted. </t>
  </si>
  <si>
    <t>Variance 6 Scenario</t>
  </si>
  <si>
    <t>Projected NAIC IRIS Ratios - State Farm General - Variance 6</t>
  </si>
  <si>
    <t>Catastrophe and Non-Catastrophe Direct Losses</t>
  </si>
  <si>
    <t>Catastrophe and Non-Catastrophe Net Losses</t>
  </si>
  <si>
    <t>Non-Catastrophe</t>
  </si>
  <si>
    <t>Catastrophe</t>
  </si>
  <si>
    <t>Direct Losses Paid</t>
  </si>
  <si>
    <t>Direct Losses Incurred</t>
  </si>
  <si>
    <t>Net Losses Paid</t>
  </si>
  <si>
    <t>Net Losses Incurred</t>
  </si>
  <si>
    <t>24-538</t>
  </si>
  <si>
    <t>N/A***</t>
  </si>
  <si>
    <t>+55.1%***</t>
  </si>
  <si>
    <t>+55.0%***</t>
  </si>
  <si>
    <t>Exhibit P</t>
  </si>
  <si>
    <t>*** Outstanding rate change. Originally filed for 36.3% but amended to 55.0%.  Amendment was not affiliated with Variance 6 filings.</t>
  </si>
  <si>
    <t>Exhibit M</t>
  </si>
  <si>
    <t>Exhibit O - Page 1</t>
  </si>
  <si>
    <t>Exhibit O - Page 2</t>
  </si>
  <si>
    <t>Exhibit Q</t>
  </si>
  <si>
    <t>Internal Indication^</t>
  </si>
  <si>
    <t>^ Internal Indication is listed as N/A if an internal indication was not listed in the filing.</t>
  </si>
  <si>
    <t>* Three separate filings and indications for the Business owners Programs were submitted</t>
  </si>
  <si>
    <t xml:space="preserve">     (a. Miscellaneous, b. Mercantile Sevices, c. Office).</t>
  </si>
  <si>
    <t>* This filing was for Non-Tenant only. As such, rates shown only reflect this segment.</t>
  </si>
  <si>
    <t>** This filing was for Non-Tenant and Condo only. As such, rates shown only reflect these segments.</t>
  </si>
  <si>
    <t>+15.4%*</t>
  </si>
  <si>
    <t>+12.4%**</t>
  </si>
  <si>
    <t>+31.2%*</t>
  </si>
  <si>
    <t>+22.9%**</t>
  </si>
  <si>
    <t>+6.9%*</t>
  </si>
  <si>
    <t>18-1556</t>
  </si>
  <si>
    <t>+15.2%</t>
  </si>
  <si>
    <t>+41.9%</t>
  </si>
  <si>
    <t>+36.4%</t>
  </si>
  <si>
    <t>+14.3%</t>
  </si>
  <si>
    <t>+8.9%</t>
  </si>
  <si>
    <t>+56.3%</t>
  </si>
  <si>
    <t>+10.1%</t>
  </si>
  <si>
    <t>+10.3%</t>
  </si>
  <si>
    <t>+26.5%</t>
  </si>
  <si>
    <t>+25.6%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</si>
</sst>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%"/>
    <numFmt numFmtId="166" formatCode="_(* #,##0_);_(* \(#,##0\);_(* &quot;-&quot;??_);_(@_)"/>
    <numFmt numFmtId="167" formatCode="0.0000"/>
    <numFmt numFmtId="168" formatCode="_(&quot;$&quot;* #,##0_);_(&quot;$&quot;* \(#,##0\);_(&quot;$&quot;* &quot;-&quot;??_);_(@_)"/>
    <numFmt numFmtId="169" formatCode="#,##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rgb="FF008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8"/>
      <color theme="1"/>
      <name val="Aptos"/>
      <family val="2"/>
    </font>
    <font>
      <sz val="11"/>
      <name val="Aptos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indexed="64"/>
      </top>
      <bottom style="thin">
        <color theme="4" tint="0.5999633777886288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2" fillId="0" borderId="0"/>
    <xf numFmtId="44" fontId="13" fillId="0" borderId="0" applyFont="0" applyFill="0" applyBorder="0" applyAlignment="0" applyProtection="0"/>
    <xf numFmtId="0" fontId="5" fillId="0" borderId="0"/>
  </cellStyleXfs>
  <cellXfs count="262">
    <xf numFmtId="0" fontId="0" fillId="0" borderId="0" xfId="0"/>
    <xf numFmtId="0" fontId="4" fillId="0" borderId="1" xfId="3" applyFont="1" applyBorder="1" applyAlignment="1">
      <alignment horizontal="center"/>
    </xf>
    <xf numFmtId="0" fontId="4" fillId="0" borderId="2" xfId="3" applyFont="1" applyBorder="1" applyAlignment="1">
      <alignment horizontal="center"/>
    </xf>
    <xf numFmtId="0" fontId="4" fillId="0" borderId="3" xfId="3" applyFont="1" applyBorder="1" applyAlignment="1">
      <alignment horizontal="center"/>
    </xf>
    <xf numFmtId="0" fontId="4" fillId="0" borderId="3" xfId="3" quotePrefix="1" applyFont="1" applyBorder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165" fontId="3" fillId="0" borderId="3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4" fillId="0" borderId="3" xfId="3" applyNumberFormat="1" applyFont="1" applyBorder="1" applyAlignment="1">
      <alignment horizontal="center"/>
    </xf>
    <xf numFmtId="164" fontId="3" fillId="0" borderId="3" xfId="3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8" xfId="2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4" xfId="3" quotePrefix="1" applyFont="1" applyBorder="1" applyAlignment="1">
      <alignment horizontal="center"/>
    </xf>
    <xf numFmtId="0" fontId="4" fillId="0" borderId="5" xfId="3" quotePrefix="1" applyFont="1" applyBorder="1" applyAlignment="1">
      <alignment horizontal="center"/>
    </xf>
    <xf numFmtId="0" fontId="4" fillId="0" borderId="6" xfId="3" quotePrefix="1" applyFont="1" applyBorder="1" applyAlignment="1">
      <alignment horizontal="center"/>
    </xf>
    <xf numFmtId="0" fontId="4" fillId="0" borderId="0" xfId="3" applyFont="1" applyAlignment="1">
      <alignment horizontal="center"/>
    </xf>
    <xf numFmtId="0" fontId="4" fillId="0" borderId="7" xfId="3" applyFont="1" applyBorder="1" applyAlignment="1">
      <alignment horizontal="center"/>
    </xf>
    <xf numFmtId="0" fontId="4" fillId="0" borderId="8" xfId="3" applyFont="1" applyBorder="1" applyAlignment="1">
      <alignment horizontal="center"/>
    </xf>
    <xf numFmtId="3" fontId="4" fillId="0" borderId="0" xfId="3" applyNumberFormat="1" applyFont="1" applyAlignment="1">
      <alignment horizontal="center"/>
    </xf>
    <xf numFmtId="164" fontId="3" fillId="0" borderId="0" xfId="3" applyNumberFormat="1" applyAlignment="1">
      <alignment horizontal="center"/>
    </xf>
    <xf numFmtId="165" fontId="3" fillId="0" borderId="7" xfId="2" applyNumberFormat="1" applyFont="1" applyBorder="1" applyAlignment="1">
      <alignment horizontal="center"/>
    </xf>
    <xf numFmtId="165" fontId="3" fillId="0" borderId="8" xfId="2" applyNumberFormat="1" applyFont="1" applyBorder="1" applyAlignment="1">
      <alignment horizontal="center"/>
    </xf>
    <xf numFmtId="0" fontId="0" fillId="0" borderId="5" xfId="0" applyBorder="1"/>
    <xf numFmtId="166" fontId="0" fillId="0" borderId="0" xfId="1" applyNumberFormat="1" applyFont="1" applyBorder="1"/>
    <xf numFmtId="164" fontId="0" fillId="0" borderId="7" xfId="0" applyNumberFormat="1" applyBorder="1" applyAlignment="1">
      <alignment horizontal="center"/>
    </xf>
    <xf numFmtId="166" fontId="0" fillId="0" borderId="3" xfId="1" applyNumberFormat="1" applyFont="1" applyBorder="1"/>
    <xf numFmtId="164" fontId="0" fillId="0" borderId="8" xfId="0" applyNumberFormat="1" applyBorder="1" applyAlignment="1">
      <alignment horizontal="center"/>
    </xf>
    <xf numFmtId="166" fontId="0" fillId="0" borderId="1" xfId="1" applyNumberFormat="1" applyFont="1" applyBorder="1"/>
    <xf numFmtId="166" fontId="0" fillId="0" borderId="0" xfId="0" applyNumberFormat="1"/>
    <xf numFmtId="166" fontId="0" fillId="0" borderId="2" xfId="1" applyNumberFormat="1" applyFont="1" applyBorder="1"/>
    <xf numFmtId="166" fontId="0" fillId="0" borderId="3" xfId="0" applyNumberFormat="1" applyBorder="1"/>
    <xf numFmtId="0" fontId="4" fillId="0" borderId="4" xfId="3" applyFont="1" applyBorder="1" applyAlignment="1">
      <alignment horizontal="center"/>
    </xf>
    <xf numFmtId="3" fontId="4" fillId="0" borderId="5" xfId="3" applyNumberFormat="1" applyFont="1" applyBorder="1" applyAlignment="1">
      <alignment horizontal="center"/>
    </xf>
    <xf numFmtId="164" fontId="3" fillId="0" borderId="5" xfId="3" applyNumberFormat="1" applyBorder="1" applyAlignment="1">
      <alignment horizontal="center"/>
    </xf>
    <xf numFmtId="165" fontId="3" fillId="0" borderId="6" xfId="2" applyNumberFormat="1" applyFont="1" applyBorder="1" applyAlignment="1">
      <alignment horizontal="center"/>
    </xf>
    <xf numFmtId="165" fontId="3" fillId="0" borderId="5" xfId="2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6" fontId="0" fillId="0" borderId="5" xfId="1" applyNumberFormat="1" applyFont="1" applyBorder="1"/>
    <xf numFmtId="164" fontId="0" fillId="0" borderId="6" xfId="0" applyNumberFormat="1" applyBorder="1" applyAlignment="1">
      <alignment horizontal="center"/>
    </xf>
    <xf numFmtId="166" fontId="0" fillId="0" borderId="4" xfId="1" applyNumberFormat="1" applyFont="1" applyBorder="1"/>
    <xf numFmtId="166" fontId="0" fillId="0" borderId="5" xfId="0" applyNumberFormat="1" applyBorder="1"/>
    <xf numFmtId="0" fontId="0" fillId="0" borderId="3" xfId="0" applyBorder="1"/>
    <xf numFmtId="43" fontId="0" fillId="0" borderId="0" xfId="1" applyFont="1"/>
    <xf numFmtId="43" fontId="0" fillId="0" borderId="0" xfId="0" applyNumberFormat="1"/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/>
    </xf>
    <xf numFmtId="0" fontId="9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 wrapText="1"/>
    </xf>
    <xf numFmtId="0" fontId="10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/>
    <xf numFmtId="166" fontId="0" fillId="0" borderId="0" xfId="1" applyNumberFormat="1" applyFont="1"/>
    <xf numFmtId="0" fontId="0" fillId="2" borderId="0" xfId="0" applyFill="1"/>
    <xf numFmtId="0" fontId="12" fillId="0" borderId="0" xfId="4"/>
    <xf numFmtId="0" fontId="14" fillId="0" borderId="0" xfId="4" applyFont="1"/>
    <xf numFmtId="166" fontId="4" fillId="0" borderId="5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3" fillId="0" borderId="0" xfId="1" applyNumberFormat="1" applyFont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3" fontId="0" fillId="0" borderId="0" xfId="0" applyNumberFormat="1"/>
    <xf numFmtId="0" fontId="17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9" fillId="0" borderId="0" xfId="0" applyFont="1"/>
    <xf numFmtId="166" fontId="0" fillId="0" borderId="7" xfId="1" applyNumberFormat="1" applyFon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166" fontId="0" fillId="0" borderId="12" xfId="1" applyNumberFormat="1" applyFont="1" applyBorder="1" applyAlignment="1">
      <alignment horizontal="center"/>
    </xf>
    <xf numFmtId="0" fontId="0" fillId="0" borderId="15" xfId="0" applyBorder="1" applyAlignment="1">
      <alignment horizontal="center" wrapText="1"/>
    </xf>
    <xf numFmtId="166" fontId="0" fillId="0" borderId="7" xfId="1" applyNumberFormat="1" applyFont="1" applyBorder="1" applyAlignment="1">
      <alignment horizontal="center" wrapText="1"/>
    </xf>
    <xf numFmtId="165" fontId="0" fillId="0" borderId="0" xfId="2" applyNumberFormat="1" applyFont="1"/>
    <xf numFmtId="0" fontId="11" fillId="0" borderId="3" xfId="0" applyFont="1" applyBorder="1" applyAlignment="1">
      <alignment horizontal="center" vertical="center" wrapText="1"/>
    </xf>
    <xf numFmtId="38" fontId="11" fillId="0" borderId="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7" fontId="20" fillId="0" borderId="17" xfId="0" applyNumberFormat="1" applyFont="1" applyBorder="1" applyAlignment="1" applyProtection="1">
      <alignment vertical="center"/>
      <protection locked="0"/>
    </xf>
    <xf numFmtId="37" fontId="20" fillId="2" borderId="0" xfId="0" applyNumberFormat="1" applyFont="1" applyFill="1" applyAlignment="1" applyProtection="1">
      <alignment vertical="center"/>
      <protection locked="0"/>
    </xf>
    <xf numFmtId="0" fontId="2" fillId="0" borderId="0" xfId="0" applyFont="1" applyAlignment="1">
      <alignment horizontal="center" vertical="center" wrapText="1"/>
    </xf>
    <xf numFmtId="37" fontId="20" fillId="0" borderId="18" xfId="0" applyNumberFormat="1" applyFont="1" applyBorder="1" applyProtection="1">
      <protection locked="0"/>
    </xf>
    <xf numFmtId="37" fontId="20" fillId="0" borderId="17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37" fontId="0" fillId="0" borderId="13" xfId="0" applyNumberFormat="1" applyBorder="1" applyAlignment="1">
      <alignment horizontal="center"/>
    </xf>
    <xf numFmtId="0" fontId="12" fillId="0" borderId="0" xfId="0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12" fillId="0" borderId="9" xfId="0" applyFont="1" applyBorder="1" applyAlignment="1">
      <alignment vertical="center"/>
    </xf>
    <xf numFmtId="3" fontId="12" fillId="0" borderId="9" xfId="0" applyNumberFormat="1" applyFont="1" applyBorder="1" applyAlignment="1">
      <alignment vertical="center"/>
    </xf>
    <xf numFmtId="0" fontId="21" fillId="0" borderId="0" xfId="0" applyFont="1"/>
    <xf numFmtId="3" fontId="5" fillId="0" borderId="0" xfId="6" applyNumberFormat="1"/>
    <xf numFmtId="3" fontId="5" fillId="0" borderId="1" xfId="6" applyNumberFormat="1" applyBorder="1"/>
    <xf numFmtId="3" fontId="5" fillId="0" borderId="2" xfId="6" applyNumberFormat="1" applyBorder="1"/>
    <xf numFmtId="3" fontId="5" fillId="0" borderId="7" xfId="6" applyNumberFormat="1" applyBorder="1"/>
    <xf numFmtId="3" fontId="5" fillId="0" borderId="0" xfId="6" applyNumberFormat="1" applyAlignment="1">
      <alignment horizontal="center"/>
    </xf>
    <xf numFmtId="3" fontId="5" fillId="0" borderId="0" xfId="6" applyNumberFormat="1" applyAlignment="1">
      <alignment horizontal="center" vertical="center"/>
    </xf>
    <xf numFmtId="0" fontId="5" fillId="0" borderId="0" xfId="6"/>
    <xf numFmtId="3" fontId="15" fillId="0" borderId="0" xfId="6" applyNumberFormat="1" applyFont="1" applyAlignment="1">
      <alignment vertical="center" wrapText="1"/>
    </xf>
    <xf numFmtId="3" fontId="15" fillId="0" borderId="4" xfId="6" applyNumberFormat="1" applyFont="1" applyBorder="1" applyAlignment="1">
      <alignment vertical="center" wrapText="1"/>
    </xf>
    <xf numFmtId="169" fontId="5" fillId="0" borderId="7" xfId="6" applyNumberFormat="1" applyBorder="1"/>
    <xf numFmtId="3" fontId="5" fillId="0" borderId="3" xfId="6" applyNumberFormat="1" applyBorder="1"/>
    <xf numFmtId="169" fontId="5" fillId="0" borderId="8" xfId="6" applyNumberFormat="1" applyBorder="1"/>
    <xf numFmtId="3" fontId="5" fillId="0" borderId="8" xfId="6" applyNumberFormat="1" applyBorder="1"/>
    <xf numFmtId="3" fontId="5" fillId="0" borderId="2" xfId="6" applyNumberFormat="1" applyBorder="1" applyAlignment="1">
      <alignment horizontal="center" vertical="center"/>
    </xf>
    <xf numFmtId="3" fontId="5" fillId="0" borderId="3" xfId="6" applyNumberFormat="1" applyBorder="1" applyAlignment="1">
      <alignment horizontal="center" vertical="center"/>
    </xf>
    <xf numFmtId="3" fontId="5" fillId="0" borderId="8" xfId="6" applyNumberFormat="1" applyBorder="1" applyAlignment="1">
      <alignment horizontal="center" vertical="center"/>
    </xf>
    <xf numFmtId="0" fontId="15" fillId="0" borderId="4" xfId="6" applyFont="1" applyBorder="1" applyAlignment="1">
      <alignment horizontal="center" vertical="center"/>
    </xf>
    <xf numFmtId="0" fontId="5" fillId="0" borderId="1" xfId="6" applyBorder="1" applyAlignment="1">
      <alignment horizontal="center"/>
    </xf>
    <xf numFmtId="0" fontId="5" fillId="0" borderId="2" xfId="6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 wrapText="1"/>
    </xf>
    <xf numFmtId="14" fontId="0" fillId="3" borderId="4" xfId="0" quotePrefix="1" applyNumberFormat="1" applyFill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quotePrefix="1" applyFill="1" applyBorder="1" applyAlignment="1">
      <alignment horizontal="center"/>
    </xf>
    <xf numFmtId="0" fontId="0" fillId="3" borderId="6" xfId="0" quotePrefix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7" xfId="0" quotePrefix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0" fontId="0" fillId="3" borderId="0" xfId="0" quotePrefix="1" applyNumberForma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7" xfId="0" quotePrefix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10" fontId="0" fillId="3" borderId="5" xfId="0" applyNumberFormat="1" applyFill="1" applyBorder="1" applyAlignment="1">
      <alignment horizontal="center"/>
    </xf>
    <xf numFmtId="14" fontId="0" fillId="3" borderId="1" xfId="0" quotePrefix="1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quotePrefix="1" applyFill="1" applyBorder="1" applyAlignment="1">
      <alignment horizontal="center"/>
    </xf>
    <xf numFmtId="0" fontId="0" fillId="3" borderId="8" xfId="0" quotePrefix="1" applyFill="1" applyBorder="1" applyAlignment="1">
      <alignment horizontal="center"/>
    </xf>
    <xf numFmtId="0" fontId="23" fillId="0" borderId="21" xfId="0" applyFont="1" applyBorder="1" applyAlignment="1">
      <alignment vertical="center"/>
    </xf>
    <xf numFmtId="0" fontId="22" fillId="0" borderId="22" xfId="0" applyFont="1" applyBorder="1" applyAlignment="1">
      <alignment horizontal="right" vertical="center"/>
    </xf>
    <xf numFmtId="0" fontId="23" fillId="0" borderId="22" xfId="0" applyFont="1" applyBorder="1" applyAlignment="1">
      <alignment horizontal="right" vertical="center"/>
    </xf>
    <xf numFmtId="0" fontId="0" fillId="0" borderId="21" xfId="0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22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2" fillId="0" borderId="0" xfId="4" applyAlignment="1">
      <alignment horizontal="left" indent="1"/>
    </xf>
    <xf numFmtId="168" fontId="0" fillId="0" borderId="0" xfId="5" applyNumberFormat="1" applyFont="1" applyFill="1" applyBorder="1"/>
    <xf numFmtId="168" fontId="14" fillId="0" borderId="0" xfId="5" applyNumberFormat="1" applyFont="1" applyFill="1" applyBorder="1"/>
    <xf numFmtId="0" fontId="13" fillId="0" borderId="0" xfId="4" applyFont="1" applyAlignment="1">
      <alignment horizontal="left" indent="1"/>
    </xf>
    <xf numFmtId="0" fontId="14" fillId="0" borderId="0" xfId="4" applyFont="1" applyAlignment="1">
      <alignment vertical="center"/>
    </xf>
    <xf numFmtId="0" fontId="19" fillId="0" borderId="4" xfId="0" applyFont="1" applyBorder="1"/>
    <xf numFmtId="0" fontId="12" fillId="0" borderId="1" xfId="0" applyFont="1" applyBorder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3" fontId="12" fillId="0" borderId="0" xfId="0" quotePrefix="1" applyNumberFormat="1" applyFont="1" applyAlignment="1">
      <alignment horizontal="center" vertical="center"/>
    </xf>
    <xf numFmtId="3" fontId="12" fillId="0" borderId="7" xfId="0" quotePrefix="1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3" fontId="12" fillId="0" borderId="3" xfId="0" applyNumberFormat="1" applyFont="1" applyBorder="1" applyAlignment="1">
      <alignment horizontal="center" vertical="center"/>
    </xf>
    <xf numFmtId="3" fontId="12" fillId="0" borderId="3" xfId="0" quotePrefix="1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3" fontId="12" fillId="0" borderId="8" xfId="0" quotePrefix="1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4" xfId="0" applyBorder="1"/>
    <xf numFmtId="166" fontId="0" fillId="0" borderId="7" xfId="1" applyNumberFormat="1" applyFont="1" applyBorder="1"/>
    <xf numFmtId="166" fontId="0" fillId="0" borderId="8" xfId="1" applyNumberFormat="1" applyFont="1" applyBorder="1"/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2" fillId="0" borderId="0" xfId="4" applyAlignment="1">
      <alignment horizontal="center" vertical="center"/>
    </xf>
    <xf numFmtId="0" fontId="12" fillId="0" borderId="0" xfId="4" applyAlignment="1">
      <alignment horizontal="center"/>
    </xf>
    <xf numFmtId="168" fontId="12" fillId="0" borderId="0" xfId="5" applyNumberFormat="1" applyFont="1" applyFill="1" applyBorder="1" applyAlignment="1">
      <alignment horizontal="center"/>
    </xf>
    <xf numFmtId="168" fontId="1" fillId="0" borderId="0" xfId="5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166" fontId="12" fillId="0" borderId="0" xfId="1" applyNumberFormat="1" applyFont="1" applyBorder="1" applyAlignment="1">
      <alignment horizontal="center"/>
    </xf>
    <xf numFmtId="166" fontId="12" fillId="0" borderId="7" xfId="1" applyNumberFormat="1" applyFont="1" applyBorder="1" applyAlignment="1">
      <alignment horizontal="center"/>
    </xf>
    <xf numFmtId="166" fontId="12" fillId="0" borderId="1" xfId="1" applyNumberFormat="1" applyFont="1" applyFill="1" applyBorder="1" applyAlignment="1">
      <alignment horizontal="center"/>
    </xf>
    <xf numFmtId="166" fontId="1" fillId="0" borderId="2" xfId="1" applyNumberFormat="1" applyFont="1" applyFill="1" applyBorder="1" applyAlignment="1">
      <alignment horizontal="center"/>
    </xf>
    <xf numFmtId="166" fontId="12" fillId="0" borderId="3" xfId="1" applyNumberFormat="1" applyFont="1" applyBorder="1" applyAlignment="1">
      <alignment horizontal="center"/>
    </xf>
    <xf numFmtId="166" fontId="12" fillId="0" borderId="8" xfId="1" applyNumberFormat="1" applyFont="1" applyBorder="1" applyAlignment="1">
      <alignment horizontal="center"/>
    </xf>
    <xf numFmtId="0" fontId="12" fillId="0" borderId="4" xfId="4" applyBorder="1" applyAlignment="1">
      <alignment horizontal="center"/>
    </xf>
    <xf numFmtId="0" fontId="12" fillId="0" borderId="1" xfId="4" applyBorder="1" applyAlignment="1">
      <alignment horizontal="center"/>
    </xf>
    <xf numFmtId="0" fontId="12" fillId="0" borderId="2" xfId="4" applyBorder="1" applyAlignment="1">
      <alignment horizontal="center"/>
    </xf>
    <xf numFmtId="166" fontId="12" fillId="0" borderId="1" xfId="1" applyNumberFormat="1" applyFont="1" applyBorder="1" applyAlignment="1">
      <alignment horizontal="center"/>
    </xf>
    <xf numFmtId="166" fontId="12" fillId="0" borderId="2" xfId="1" applyNumberFormat="1" applyFont="1" applyBorder="1" applyAlignment="1">
      <alignment horizontal="center"/>
    </xf>
    <xf numFmtId="168" fontId="1" fillId="0" borderId="11" xfId="5" applyNumberFormat="1" applyFont="1" applyFill="1" applyBorder="1" applyAlignment="1">
      <alignment horizontal="center"/>
    </xf>
    <xf numFmtId="0" fontId="12" fillId="0" borderId="14" xfId="4" applyBorder="1" applyAlignment="1">
      <alignment horizontal="center"/>
    </xf>
    <xf numFmtId="0" fontId="12" fillId="0" borderId="12" xfId="4" applyBorder="1" applyAlignment="1">
      <alignment horizontal="center"/>
    </xf>
    <xf numFmtId="0" fontId="12" fillId="0" borderId="11" xfId="4" applyBorder="1" applyAlignment="1">
      <alignment horizontal="center"/>
    </xf>
    <xf numFmtId="0" fontId="6" fillId="0" borderId="0" xfId="0" applyFont="1"/>
    <xf numFmtId="166" fontId="0" fillId="0" borderId="1" xfId="1" applyNumberFormat="1" applyFont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6" fontId="0" fillId="0" borderId="5" xfId="1" applyNumberFormat="1" applyFont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65" fontId="0" fillId="0" borderId="3" xfId="0" quotePrefix="1" applyNumberFormat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0" fontId="12" fillId="0" borderId="0" xfId="4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2" fillId="4" borderId="19" xfId="0" applyFont="1" applyFill="1" applyBorder="1" applyAlignment="1">
      <alignment horizontal="left" vertical="center"/>
    </xf>
    <xf numFmtId="0" fontId="22" fillId="4" borderId="10" xfId="0" applyFont="1" applyFill="1" applyBorder="1" applyAlignment="1">
      <alignment horizontal="left" vertical="center"/>
    </xf>
    <xf numFmtId="0" fontId="22" fillId="4" borderId="20" xfId="0" applyFont="1" applyFill="1" applyBorder="1" applyAlignment="1">
      <alignment horizontal="left" vertical="center"/>
    </xf>
    <xf numFmtId="0" fontId="23" fillId="0" borderId="1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2" fillId="4" borderId="19" xfId="0" applyFont="1" applyFill="1" applyBorder="1" applyAlignment="1">
      <alignment vertical="center"/>
    </xf>
    <xf numFmtId="0" fontId="22" fillId="4" borderId="10" xfId="0" applyFont="1" applyFill="1" applyBorder="1" applyAlignment="1">
      <alignment vertical="center"/>
    </xf>
    <xf numFmtId="0" fontId="22" fillId="4" borderId="20" xfId="0" applyFont="1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3" fontId="16" fillId="0" borderId="0" xfId="6" applyNumberFormat="1" applyFont="1" applyAlignment="1">
      <alignment horizontal="center"/>
    </xf>
    <xf numFmtId="3" fontId="5" fillId="0" borderId="4" xfId="6" applyNumberFormat="1" applyBorder="1" applyAlignment="1">
      <alignment horizontal="center" vertical="center"/>
    </xf>
    <xf numFmtId="3" fontId="5" fillId="0" borderId="5" xfId="6" applyNumberFormat="1" applyBorder="1" applyAlignment="1">
      <alignment horizontal="center" vertical="center"/>
    </xf>
    <xf numFmtId="3" fontId="5" fillId="0" borderId="6" xfId="6" applyNumberFormat="1" applyBorder="1" applyAlignment="1">
      <alignment horizontal="center" vertical="center"/>
    </xf>
    <xf numFmtId="3" fontId="5" fillId="0" borderId="6" xfId="6" applyNumberFormat="1" applyBorder="1" applyAlignment="1">
      <alignment horizontal="center" vertical="center" wrapText="1"/>
    </xf>
    <xf numFmtId="3" fontId="5" fillId="0" borderId="8" xfId="6" applyNumberFormat="1" applyBorder="1" applyAlignment="1">
      <alignment horizontal="center" vertical="center" wrapText="1"/>
    </xf>
    <xf numFmtId="3" fontId="5" fillId="0" borderId="11" xfId="6" applyNumberFormat="1" applyBorder="1" applyAlignment="1">
      <alignment horizontal="center" vertical="center"/>
    </xf>
    <xf numFmtId="3" fontId="5" fillId="0" borderId="14" xfId="6" applyNumberFormat="1" applyBorder="1" applyAlignment="1">
      <alignment horizontal="center" vertical="center"/>
    </xf>
    <xf numFmtId="3" fontId="5" fillId="0" borderId="12" xfId="6" applyNumberForma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8" fontId="14" fillId="0" borderId="4" xfId="5" applyNumberFormat="1" applyFont="1" applyFill="1" applyBorder="1" applyAlignment="1">
      <alignment horizontal="center"/>
    </xf>
    <xf numFmtId="168" fontId="14" fillId="0" borderId="5" xfId="5" applyNumberFormat="1" applyFont="1" applyFill="1" applyBorder="1" applyAlignment="1">
      <alignment horizontal="center"/>
    </xf>
    <xf numFmtId="168" fontId="14" fillId="0" borderId="6" xfId="5" applyNumberFormat="1" applyFont="1" applyFill="1" applyBorder="1" applyAlignment="1">
      <alignment horizontal="center"/>
    </xf>
    <xf numFmtId="0" fontId="14" fillId="0" borderId="4" xfId="4" applyFont="1" applyBorder="1" applyAlignment="1">
      <alignment horizontal="center"/>
    </xf>
    <xf numFmtId="0" fontId="14" fillId="0" borderId="5" xfId="4" applyFont="1" applyBorder="1" applyAlignment="1">
      <alignment horizontal="center"/>
    </xf>
    <xf numFmtId="0" fontId="14" fillId="0" borderId="6" xfId="4" applyFont="1" applyBorder="1" applyAlignment="1">
      <alignment horizontal="center"/>
    </xf>
    <xf numFmtId="0" fontId="14" fillId="0" borderId="0" xfId="4" applyFont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</cellXfs>
  <cellStyles count="7">
    <cellStyle name="Comma" xfId="1" builtinId="3"/>
    <cellStyle name="Currency 2" xfId="5" xr:uid="{C12C1990-DBB5-4F44-8124-8CC6FD4EA23D}"/>
    <cellStyle name="Normal" xfId="0" builtinId="0"/>
    <cellStyle name="Normal 12" xfId="3" xr:uid="{27CBB781-76D7-4D94-8421-A5BB76DEA1ED}"/>
    <cellStyle name="Normal 2" xfId="4" xr:uid="{AD729DAA-7D37-42AC-9496-B70892E23CB7}"/>
    <cellStyle name="Normal 3" xfId="6" xr:uid="{CC70E16C-0D8C-4052-A8A7-FE3EE04E22F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P-C%20ACTUARIAL\HOMEOWNERS\State%20Files%202019%20and%20Forward\California\2025\HO\Filing\Filing%20Documents\TN%20Filing\Standard%20Exhibits\TN%20StdExhTl%20No%20Var.xlsm" TargetMode="External"/><Relationship Id="rId1" Type="http://schemas.openxmlformats.org/officeDocument/2006/relationships/externalLinkPath" Target="/P-C%20ACTUARIAL/HOMEOWNERS/State%20Files%202019%20and%20Forward/California/2025/HO/Filing/Filing%20Documents/TN%20Filing/Standard%20Exhibits/TN%20StdExhTl%20No%20Var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P-C%20ACTUARIAL\HOMEOWNERS\State%20Files%202019%20and%20Forward\California\2025\HO\Filing\Filing%20Documents\NT%20Filing\Standard%20Exhibits\NT%20StdExhTl%20No%20Var.xlsm" TargetMode="External"/><Relationship Id="rId1" Type="http://schemas.openxmlformats.org/officeDocument/2006/relationships/externalLinkPath" Target="/P-C%20ACTUARIAL/HOMEOWNERS/State%20Files%202019%20and%20Forward/California/2025/HO/Filing/Filing%20Documents/NT%20Filing/Standard%20Exhibits/NT%20StdExhTl%20No%20Va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tings"/>
      <sheetName val="Instructions"/>
      <sheetName val="References"/>
      <sheetName val="1.General"/>
      <sheetName val="2.Exhibit 5"/>
      <sheetName val="3.Exhibit 7 - Annual"/>
      <sheetName val="4.Exhibit 8"/>
    </sheetNames>
    <sheetDataSet>
      <sheetData sheetId="0"/>
      <sheetData sheetId="1"/>
      <sheetData sheetId="2"/>
      <sheetData sheetId="3">
        <row r="43">
          <cell r="C43" t="str">
            <v>Excludes DCCE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tings"/>
      <sheetName val="Instructions"/>
      <sheetName val="References"/>
      <sheetName val="1.General"/>
      <sheetName val="2.Exhibit 5"/>
      <sheetName val="3.Exhibit 7 - Annual"/>
      <sheetName val="4.Exhibit 8"/>
    </sheetNames>
    <sheetDataSet>
      <sheetData sheetId="0" refreshError="1"/>
      <sheetData sheetId="1" refreshError="1"/>
      <sheetData sheetId="2" refreshError="1"/>
      <sheetData sheetId="3">
        <row r="37">
          <cell r="C37">
            <v>20234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8CE17-0C74-416C-8487-7B15AF25EF83}">
  <dimension ref="A2:E47"/>
  <sheetViews>
    <sheetView view="pageLayout" topLeftCell="A31" zoomScaleNormal="100" workbookViewId="0">
      <selection activeCell="A50" sqref="A50:A51"/>
    </sheetView>
  </sheetViews>
  <sheetFormatPr defaultRowHeight="15" x14ac:dyDescent="0.25"/>
  <cols>
    <col min="1" max="1" width="13.85546875" customWidth="1"/>
    <col min="2" max="2" width="14.85546875" customWidth="1"/>
    <col min="3" max="3" width="16.28515625" customWidth="1"/>
    <col min="4" max="5" width="13.85546875" customWidth="1"/>
  </cols>
  <sheetData>
    <row r="2" spans="1:5" x14ac:dyDescent="0.25">
      <c r="A2" s="221" t="s">
        <v>39</v>
      </c>
      <c r="B2" s="221"/>
      <c r="C2" s="221"/>
      <c r="D2" s="221"/>
      <c r="E2" s="221"/>
    </row>
    <row r="3" spans="1:5" x14ac:dyDescent="0.25">
      <c r="A3" s="221" t="s">
        <v>0</v>
      </c>
      <c r="B3" s="221"/>
      <c r="C3" s="221"/>
      <c r="D3" s="221"/>
      <c r="E3" s="221"/>
    </row>
    <row r="4" spans="1:5" x14ac:dyDescent="0.25">
      <c r="A4" s="221" t="s">
        <v>1</v>
      </c>
      <c r="B4" s="221"/>
      <c r="C4" s="221"/>
      <c r="D4" s="221"/>
      <c r="E4" s="221"/>
    </row>
    <row r="5" spans="1:5" x14ac:dyDescent="0.25">
      <c r="A5" s="221" t="s">
        <v>38</v>
      </c>
      <c r="B5" s="221"/>
      <c r="C5" s="221"/>
      <c r="D5" s="221"/>
      <c r="E5" s="221"/>
    </row>
    <row r="9" spans="1:5" x14ac:dyDescent="0.25">
      <c r="A9" s="13" t="s">
        <v>12</v>
      </c>
      <c r="B9" s="14" t="s">
        <v>13</v>
      </c>
      <c r="C9" s="14" t="s">
        <v>14</v>
      </c>
      <c r="D9" s="14" t="s">
        <v>15</v>
      </c>
      <c r="E9" s="15" t="s">
        <v>16</v>
      </c>
    </row>
    <row r="10" spans="1:5" x14ac:dyDescent="0.25">
      <c r="A10" s="16" t="s">
        <v>3</v>
      </c>
      <c r="B10" s="7"/>
      <c r="C10" s="7" t="s">
        <v>4</v>
      </c>
      <c r="D10" s="7" t="s">
        <v>5</v>
      </c>
      <c r="E10" s="17"/>
    </row>
    <row r="11" spans="1:5" x14ac:dyDescent="0.25">
      <c r="A11" s="20" t="s">
        <v>6</v>
      </c>
      <c r="B11" s="24" t="s">
        <v>7</v>
      </c>
      <c r="C11" s="24" t="s">
        <v>8</v>
      </c>
      <c r="D11" s="24" t="s">
        <v>9</v>
      </c>
      <c r="E11" s="25" t="s">
        <v>10</v>
      </c>
    </row>
    <row r="12" spans="1:5" x14ac:dyDescent="0.25">
      <c r="A12" s="16">
        <v>1990</v>
      </c>
      <c r="B12" s="18">
        <v>128425982.124883</v>
      </c>
      <c r="C12" s="18">
        <v>77600768.14549394</v>
      </c>
      <c r="D12" s="10">
        <v>0.60424508235439467</v>
      </c>
      <c r="E12" s="19">
        <v>1.2434586548051834E-2</v>
      </c>
    </row>
    <row r="13" spans="1:5" x14ac:dyDescent="0.25">
      <c r="A13" s="16">
        <v>1991</v>
      </c>
      <c r="B13" s="18">
        <v>141547960.28536412</v>
      </c>
      <c r="C13" s="18">
        <v>217753944.47001553</v>
      </c>
      <c r="D13" s="10">
        <v>1.5383757140054741</v>
      </c>
      <c r="E13" s="19">
        <v>1.2434586548051834E-2</v>
      </c>
    </row>
    <row r="14" spans="1:5" x14ac:dyDescent="0.25">
      <c r="A14" s="16">
        <v>1992</v>
      </c>
      <c r="B14" s="18">
        <v>158094264.14099202</v>
      </c>
      <c r="C14" s="18">
        <v>42805983.084739424</v>
      </c>
      <c r="D14" s="10">
        <v>0.27076240442578037</v>
      </c>
      <c r="E14" s="19">
        <v>1.2434586548051834E-2</v>
      </c>
    </row>
    <row r="15" spans="1:5" x14ac:dyDescent="0.25">
      <c r="A15" s="16">
        <v>1993</v>
      </c>
      <c r="B15" s="18">
        <v>172039331.18223709</v>
      </c>
      <c r="C15" s="18">
        <v>105154934.67995644</v>
      </c>
      <c r="D15" s="10">
        <v>0.61122613042809593</v>
      </c>
      <c r="E15" s="19">
        <v>1.2434586548051834E-2</v>
      </c>
    </row>
    <row r="16" spans="1:5" x14ac:dyDescent="0.25">
      <c r="A16" s="16">
        <v>1994</v>
      </c>
      <c r="B16" s="18">
        <v>181582567.87644818</v>
      </c>
      <c r="C16" s="18">
        <v>39577364.76754649</v>
      </c>
      <c r="D16" s="10">
        <v>0.21795795284972283</v>
      </c>
      <c r="E16" s="19">
        <v>1.2434586548051834E-2</v>
      </c>
    </row>
    <row r="17" spans="1:5" x14ac:dyDescent="0.25">
      <c r="A17" s="16">
        <v>1995</v>
      </c>
      <c r="B17" s="18">
        <v>185288423.08200002</v>
      </c>
      <c r="C17" s="18">
        <v>100218060.27355349</v>
      </c>
      <c r="D17" s="10">
        <v>0.54087599541608522</v>
      </c>
      <c r="E17" s="19">
        <v>1.2434586548051834E-2</v>
      </c>
    </row>
    <row r="18" spans="1:5" x14ac:dyDescent="0.25">
      <c r="A18" s="16">
        <v>1996</v>
      </c>
      <c r="B18" s="18">
        <v>185102575.68200022</v>
      </c>
      <c r="C18" s="18">
        <v>50075843.743912093</v>
      </c>
      <c r="D18" s="10">
        <v>0.27053023740707233</v>
      </c>
      <c r="E18" s="19">
        <v>1.2434586548051834E-2</v>
      </c>
    </row>
    <row r="19" spans="1:5" x14ac:dyDescent="0.25">
      <c r="A19" s="16">
        <v>1997</v>
      </c>
      <c r="B19" s="18">
        <v>185093222.20800161</v>
      </c>
      <c r="C19" s="18">
        <v>16963872.787068877</v>
      </c>
      <c r="D19" s="10">
        <v>9.1650426659088791E-2</v>
      </c>
      <c r="E19" s="19">
        <v>1.2434586548051834E-2</v>
      </c>
    </row>
    <row r="20" spans="1:5" x14ac:dyDescent="0.25">
      <c r="A20" s="16">
        <v>1998</v>
      </c>
      <c r="B20" s="18">
        <v>189543569.3680003</v>
      </c>
      <c r="C20" s="18">
        <v>49859321.830371074</v>
      </c>
      <c r="D20" s="10">
        <v>0.26304939807041838</v>
      </c>
      <c r="E20" s="19">
        <v>1.2434586548051834E-2</v>
      </c>
    </row>
    <row r="21" spans="1:5" x14ac:dyDescent="0.25">
      <c r="A21" s="16">
        <v>1999</v>
      </c>
      <c r="B21" s="18">
        <v>200636303.22200021</v>
      </c>
      <c r="C21" s="18">
        <v>10021225.688115625</v>
      </c>
      <c r="D21" s="10">
        <v>4.9947220553736633E-2</v>
      </c>
      <c r="E21" s="19">
        <v>1.2434586548051834E-2</v>
      </c>
    </row>
    <row r="22" spans="1:5" x14ac:dyDescent="0.25">
      <c r="A22" s="16">
        <v>2000</v>
      </c>
      <c r="B22" s="18">
        <v>211412198.16</v>
      </c>
      <c r="C22" s="18">
        <v>16808516.650272164</v>
      </c>
      <c r="D22" s="10">
        <v>7.9505897940435874E-2</v>
      </c>
      <c r="E22" s="19">
        <v>1.9006648289952025E-2</v>
      </c>
    </row>
    <row r="23" spans="1:5" x14ac:dyDescent="0.25">
      <c r="A23" s="16">
        <v>2001</v>
      </c>
      <c r="B23" s="18">
        <v>222699219.5410001</v>
      </c>
      <c r="C23" s="18">
        <v>21799968.448359456</v>
      </c>
      <c r="D23" s="10">
        <v>9.7889738874212651E-2</v>
      </c>
      <c r="E23" s="19">
        <v>2.0006998199949496E-2</v>
      </c>
    </row>
    <row r="24" spans="1:5" x14ac:dyDescent="0.25">
      <c r="A24" s="16">
        <v>2002</v>
      </c>
      <c r="B24" s="18">
        <v>237645440.64499971</v>
      </c>
      <c r="C24" s="18">
        <v>35208166.306647196</v>
      </c>
      <c r="D24" s="10">
        <v>0.14815418385931492</v>
      </c>
      <c r="E24" s="19">
        <v>2.1059998105209997E-2</v>
      </c>
    </row>
    <row r="25" spans="1:5" x14ac:dyDescent="0.25">
      <c r="A25" s="16">
        <v>2003</v>
      </c>
      <c r="B25" s="18">
        <v>240552178.43599972</v>
      </c>
      <c r="C25" s="18">
        <v>457594988.19475204</v>
      </c>
      <c r="D25" s="10">
        <v>1.9022691507925704</v>
      </c>
      <c r="E25" s="19">
        <v>2.2168419058115785E-2</v>
      </c>
    </row>
    <row r="26" spans="1:5" x14ac:dyDescent="0.25">
      <c r="A26" s="16">
        <v>2004</v>
      </c>
      <c r="B26" s="18">
        <v>256986892.7519995</v>
      </c>
      <c r="C26" s="18">
        <v>-101395944.53964829</v>
      </c>
      <c r="D26" s="10">
        <v>-0.39455687196272143</v>
      </c>
      <c r="E26" s="19">
        <v>2.3335177955911352E-2</v>
      </c>
    </row>
    <row r="27" spans="1:5" x14ac:dyDescent="0.25">
      <c r="A27" s="16">
        <v>2005</v>
      </c>
      <c r="B27" s="18">
        <v>285530965.2639994</v>
      </c>
      <c r="C27" s="18">
        <v>29989571.254795194</v>
      </c>
      <c r="D27" s="10">
        <v>0.10503088947661807</v>
      </c>
      <c r="E27" s="19">
        <v>2.4563345216748793E-2</v>
      </c>
    </row>
    <row r="28" spans="1:5" x14ac:dyDescent="0.25">
      <c r="A28" s="16">
        <v>2006</v>
      </c>
      <c r="B28" s="18">
        <v>314970816.21899909</v>
      </c>
      <c r="C28" s="18">
        <v>18217587.560022458</v>
      </c>
      <c r="D28" s="10">
        <v>5.7838969904296711E-2</v>
      </c>
      <c r="E28" s="19">
        <v>2.5856152859735571E-2</v>
      </c>
    </row>
    <row r="29" spans="1:5" x14ac:dyDescent="0.25">
      <c r="A29" s="16">
        <v>2007</v>
      </c>
      <c r="B29" s="18">
        <v>340703900.7319991</v>
      </c>
      <c r="C29" s="18">
        <v>298392641.43790561</v>
      </c>
      <c r="D29" s="10">
        <v>0.87581222521025393</v>
      </c>
      <c r="E29" s="19">
        <v>2.7217003010247969E-2</v>
      </c>
    </row>
    <row r="30" spans="1:5" x14ac:dyDescent="0.25">
      <c r="A30" s="16">
        <v>2008</v>
      </c>
      <c r="B30" s="18">
        <v>362676500.7059989</v>
      </c>
      <c r="C30" s="18">
        <v>168196604.81604993</v>
      </c>
      <c r="D30" s="10">
        <v>0.46376482757673154</v>
      </c>
      <c r="E30" s="19">
        <v>2.8649476852892604E-2</v>
      </c>
    </row>
    <row r="31" spans="1:5" x14ac:dyDescent="0.25">
      <c r="A31" s="16">
        <v>2009</v>
      </c>
      <c r="B31" s="18">
        <v>380788422.03999859</v>
      </c>
      <c r="C31" s="18">
        <v>-10303427.614185298</v>
      </c>
      <c r="D31" s="10">
        <v>-2.7058143099484813E-2</v>
      </c>
      <c r="E31" s="19">
        <v>3.0157344055676421E-2</v>
      </c>
    </row>
    <row r="32" spans="1:5" x14ac:dyDescent="0.25">
      <c r="A32" s="16">
        <v>2010</v>
      </c>
      <c r="B32" s="18">
        <v>387406113.07899868</v>
      </c>
      <c r="C32" s="18">
        <v>102835856.08265708</v>
      </c>
      <c r="D32" s="10">
        <v>0.26544716929050394</v>
      </c>
      <c r="E32" s="19">
        <v>3.1744572690185706E-2</v>
      </c>
    </row>
    <row r="33" spans="1:5" x14ac:dyDescent="0.25">
      <c r="A33" s="16">
        <v>2011</v>
      </c>
      <c r="B33" s="18">
        <v>388564821.81899929</v>
      </c>
      <c r="C33" s="18">
        <v>18252067.409035288</v>
      </c>
      <c r="D33" s="10">
        <v>4.6973030969688349E-2</v>
      </c>
      <c r="E33" s="19">
        <v>3.341533967387969E-2</v>
      </c>
    </row>
    <row r="34" spans="1:5" x14ac:dyDescent="0.25">
      <c r="A34" s="16">
        <v>2012</v>
      </c>
      <c r="B34" s="18">
        <v>393393897.26299888</v>
      </c>
      <c r="C34" s="18">
        <v>38521877.826691084</v>
      </c>
      <c r="D34" s="10">
        <v>9.7921899893982686E-2</v>
      </c>
      <c r="E34" s="19">
        <v>3.5174041761978629E-2</v>
      </c>
    </row>
    <row r="35" spans="1:5" x14ac:dyDescent="0.25">
      <c r="A35" s="16">
        <v>2013</v>
      </c>
      <c r="B35" s="18">
        <v>404634502.85799873</v>
      </c>
      <c r="C35" s="18">
        <v>36323102.676503621</v>
      </c>
      <c r="D35" s="10">
        <v>8.9767685207138029E-2</v>
      </c>
      <c r="E35" s="19">
        <v>3.702530711787224E-2</v>
      </c>
    </row>
    <row r="36" spans="1:5" x14ac:dyDescent="0.25">
      <c r="A36" s="16">
        <v>2014</v>
      </c>
      <c r="B36" s="18">
        <v>421572111.02499962</v>
      </c>
      <c r="C36" s="18">
        <v>45949140.221239723</v>
      </c>
      <c r="D36" s="10">
        <v>0.10899473428050106</v>
      </c>
      <c r="E36" s="19">
        <v>3.897400749249709E-2</v>
      </c>
    </row>
    <row r="37" spans="1:5" x14ac:dyDescent="0.25">
      <c r="A37" s="16">
        <v>2015</v>
      </c>
      <c r="B37" s="18">
        <v>443275930.34300017</v>
      </c>
      <c r="C37" s="18">
        <v>211309802.79978079</v>
      </c>
      <c r="D37" s="10">
        <v>0.47670037630121825</v>
      </c>
      <c r="E37" s="19">
        <v>4.1025271044733781E-2</v>
      </c>
    </row>
    <row r="38" spans="1:5" x14ac:dyDescent="0.25">
      <c r="A38" s="16">
        <v>2016</v>
      </c>
      <c r="B38" s="18">
        <v>460655149.22900081</v>
      </c>
      <c r="C38" s="18">
        <v>74061014.029999986</v>
      </c>
      <c r="D38" s="10">
        <v>0.16077322516410814</v>
      </c>
      <c r="E38" s="19">
        <v>4.3184495836561872E-2</v>
      </c>
    </row>
    <row r="39" spans="1:5" x14ac:dyDescent="0.25">
      <c r="A39" s="16">
        <v>2017</v>
      </c>
      <c r="B39" s="18">
        <v>473799193.09100151</v>
      </c>
      <c r="C39" s="18">
        <v>2687491659.4299994</v>
      </c>
      <c r="D39" s="10">
        <v>5.672216623876392</v>
      </c>
      <c r="E39" s="19">
        <v>4.5457364038486187E-2</v>
      </c>
    </row>
    <row r="40" spans="1:5" x14ac:dyDescent="0.25">
      <c r="A40" s="16">
        <v>2018</v>
      </c>
      <c r="B40" s="18">
        <v>497497517.17800218</v>
      </c>
      <c r="C40" s="18">
        <v>293414912.13999999</v>
      </c>
      <c r="D40" s="10">
        <v>0.58978166123192444</v>
      </c>
      <c r="E40" s="19">
        <v>4.7849856882617038E-2</v>
      </c>
    </row>
    <row r="41" spans="1:5" x14ac:dyDescent="0.25">
      <c r="A41" s="16">
        <v>2019</v>
      </c>
      <c r="B41" s="18">
        <v>526831657.83500206</v>
      </c>
      <c r="C41" s="18">
        <v>155850.87999999523</v>
      </c>
      <c r="D41" s="10">
        <v>2.9582671747643158E-4</v>
      </c>
      <c r="E41" s="19">
        <v>5.0368270402754774E-2</v>
      </c>
    </row>
    <row r="42" spans="1:5" x14ac:dyDescent="0.25">
      <c r="A42" s="16">
        <v>2020</v>
      </c>
      <c r="B42" s="18">
        <v>569247969.46500361</v>
      </c>
      <c r="C42" s="18">
        <v>-185294771.44000003</v>
      </c>
      <c r="D42" s="10">
        <v>-0.32550800596468643</v>
      </c>
      <c r="E42" s="19">
        <v>5.3019232002899756E-2</v>
      </c>
    </row>
    <row r="43" spans="1:5" x14ac:dyDescent="0.25">
      <c r="A43" s="16">
        <v>2021</v>
      </c>
      <c r="B43" s="18">
        <v>641247659.47400486</v>
      </c>
      <c r="C43" s="18">
        <v>47021862.209999993</v>
      </c>
      <c r="D43" s="10">
        <v>7.3328707739176061E-2</v>
      </c>
      <c r="E43" s="19">
        <v>5.5809717897789227E-2</v>
      </c>
    </row>
    <row r="44" spans="1:5" x14ac:dyDescent="0.25">
      <c r="A44" s="16">
        <v>2022</v>
      </c>
      <c r="B44" s="18">
        <v>728403898.42500627</v>
      </c>
      <c r="C44" s="18">
        <v>55214346.880000003</v>
      </c>
      <c r="D44" s="10">
        <v>7.5801827803760255E-2</v>
      </c>
      <c r="E44" s="19">
        <v>5.8747071471357083E-2</v>
      </c>
    </row>
    <row r="45" spans="1:5" x14ac:dyDescent="0.25">
      <c r="A45" s="20">
        <v>2023</v>
      </c>
      <c r="B45" s="21">
        <v>787159701.03100562</v>
      </c>
      <c r="C45" s="21">
        <v>172834569.25999999</v>
      </c>
      <c r="D45" s="22">
        <v>0.21956734959071814</v>
      </c>
      <c r="E45" s="23">
        <v>6.1839022601428512E-2</v>
      </c>
    </row>
    <row r="46" spans="1:5" x14ac:dyDescent="0.25">
      <c r="A46" s="7"/>
      <c r="B46" s="7"/>
      <c r="C46" s="7"/>
      <c r="D46" s="7"/>
      <c r="E46" s="7"/>
    </row>
    <row r="47" spans="1:5" x14ac:dyDescent="0.25">
      <c r="A47" s="12" t="s">
        <v>37</v>
      </c>
      <c r="B47" s="7"/>
      <c r="C47" s="7"/>
      <c r="D47" s="7"/>
      <c r="E47" s="11">
        <f>SUMPRODUCT(D12:D45,E12:E45)</f>
        <v>0.47383396691456331</v>
      </c>
    </row>
  </sheetData>
  <mergeCells count="4">
    <mergeCell ref="A3:E3"/>
    <mergeCell ref="A4:E4"/>
    <mergeCell ref="A2:E2"/>
    <mergeCell ref="A5:E5"/>
  </mergeCells>
  <pageMargins left="0.7" right="0.7" top="0.75" bottom="0.75" header="0.3" footer="0.3"/>
  <pageSetup orientation="portrait" horizontalDpi="1200" verticalDpi="1200" r:id="rId1"/>
  <headerFooter>
    <oddFooter>&amp;C©Copyright, State Farm Mutual Automobile Insurance Company 2024
No reproduction of this copyrighted material allowed without express written consent from State Farm®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2B43-22A0-4CC0-AE05-C0E619785A13}">
  <dimension ref="A1:I33"/>
  <sheetViews>
    <sheetView view="pageLayout" topLeftCell="A19" zoomScaleNormal="100" workbookViewId="0">
      <selection activeCell="A37" sqref="A37:A38"/>
    </sheetView>
  </sheetViews>
  <sheetFormatPr defaultRowHeight="15" x14ac:dyDescent="0.25"/>
  <cols>
    <col min="2" max="2" width="16.85546875" bestFit="1" customWidth="1"/>
    <col min="3" max="5" width="15.42578125" bestFit="1" customWidth="1"/>
    <col min="6" max="6" width="16.85546875" bestFit="1" customWidth="1"/>
    <col min="7" max="8" width="15.42578125" bestFit="1" customWidth="1"/>
    <col min="9" max="9" width="17" bestFit="1" customWidth="1"/>
  </cols>
  <sheetData>
    <row r="1" spans="1:9" x14ac:dyDescent="0.25">
      <c r="A1" s="221" t="s">
        <v>219</v>
      </c>
      <c r="B1" s="221"/>
      <c r="C1" s="221"/>
      <c r="D1" s="221"/>
      <c r="E1" s="221"/>
      <c r="F1" s="221"/>
      <c r="G1" s="221"/>
      <c r="H1" s="221"/>
      <c r="I1" s="221"/>
    </row>
    <row r="2" spans="1:9" x14ac:dyDescent="0.25">
      <c r="A2" s="221" t="s">
        <v>0</v>
      </c>
      <c r="B2" s="221"/>
      <c r="C2" s="221"/>
      <c r="D2" s="221"/>
      <c r="E2" s="221"/>
      <c r="F2" s="221"/>
      <c r="G2" s="221"/>
      <c r="H2" s="221"/>
      <c r="I2" s="221"/>
    </row>
    <row r="3" spans="1:9" x14ac:dyDescent="0.25">
      <c r="A3" s="221" t="s">
        <v>204</v>
      </c>
      <c r="B3" s="221"/>
      <c r="C3" s="221"/>
      <c r="D3" s="221"/>
      <c r="E3" s="221"/>
      <c r="F3" s="221"/>
      <c r="G3" s="221"/>
      <c r="H3" s="221"/>
      <c r="I3" s="221"/>
    </row>
    <row r="6" spans="1:9" x14ac:dyDescent="0.25">
      <c r="A6" s="212" t="s">
        <v>206</v>
      </c>
    </row>
    <row r="7" spans="1:9" x14ac:dyDescent="0.25">
      <c r="A7" s="7"/>
      <c r="B7" s="249" t="s">
        <v>208</v>
      </c>
      <c r="C7" s="250"/>
      <c r="D7" s="250"/>
      <c r="E7" s="250"/>
      <c r="F7" s="249" t="s">
        <v>209</v>
      </c>
      <c r="G7" s="250"/>
      <c r="H7" s="250"/>
      <c r="I7" s="251"/>
    </row>
    <row r="8" spans="1:9" x14ac:dyDescent="0.25">
      <c r="A8" s="129" t="s">
        <v>6</v>
      </c>
      <c r="B8" s="129" t="s">
        <v>60</v>
      </c>
      <c r="C8" s="190" t="s">
        <v>61</v>
      </c>
      <c r="D8" s="190" t="s">
        <v>101</v>
      </c>
      <c r="E8" s="190" t="s">
        <v>62</v>
      </c>
      <c r="F8" s="129" t="s">
        <v>60</v>
      </c>
      <c r="G8" s="190" t="s">
        <v>61</v>
      </c>
      <c r="H8" s="190" t="s">
        <v>101</v>
      </c>
      <c r="I8" s="191" t="s">
        <v>62</v>
      </c>
    </row>
    <row r="9" spans="1:9" x14ac:dyDescent="0.25">
      <c r="A9" s="16">
        <v>2014</v>
      </c>
      <c r="B9" s="213">
        <v>482396938.02999896</v>
      </c>
      <c r="C9" s="18">
        <v>78523148.499999911</v>
      </c>
      <c r="D9" s="18">
        <v>78988754.310000017</v>
      </c>
      <c r="E9" s="18">
        <v>264130162.69999981</v>
      </c>
      <c r="F9" s="213">
        <v>451085343.02999896</v>
      </c>
      <c r="G9" s="18">
        <v>79203745.49999994</v>
      </c>
      <c r="H9" s="18">
        <v>72197843.310000077</v>
      </c>
      <c r="I9" s="82">
        <v>224519091.69999984</v>
      </c>
    </row>
    <row r="10" spans="1:9" x14ac:dyDescent="0.25">
      <c r="A10" s="16">
        <v>2015</v>
      </c>
      <c r="B10" s="213">
        <v>472190776.00999904</v>
      </c>
      <c r="C10" s="18">
        <v>83166061.469999984</v>
      </c>
      <c r="D10" s="18">
        <v>76692082.509999976</v>
      </c>
      <c r="E10" s="18">
        <v>286454976.75000018</v>
      </c>
      <c r="F10" s="213">
        <v>432986508.00999898</v>
      </c>
      <c r="G10" s="18">
        <v>80165053.469999999</v>
      </c>
      <c r="H10" s="18">
        <v>80340491.509999976</v>
      </c>
      <c r="I10" s="82">
        <v>294694678.75</v>
      </c>
    </row>
    <row r="11" spans="1:9" x14ac:dyDescent="0.25">
      <c r="A11" s="16">
        <v>2016</v>
      </c>
      <c r="B11" s="213">
        <v>531729844.83999902</v>
      </c>
      <c r="C11" s="18">
        <v>97020917.910000011</v>
      </c>
      <c r="D11" s="18">
        <v>85623061.769999951</v>
      </c>
      <c r="E11" s="18">
        <v>340840580.71000016</v>
      </c>
      <c r="F11" s="213">
        <v>546152686.83999884</v>
      </c>
      <c r="G11" s="18">
        <v>100804000.90999998</v>
      </c>
      <c r="H11" s="18">
        <v>86357769.769999966</v>
      </c>
      <c r="I11" s="82">
        <v>406512729.71000004</v>
      </c>
    </row>
    <row r="12" spans="1:9" x14ac:dyDescent="0.25">
      <c r="A12" s="16">
        <v>2017</v>
      </c>
      <c r="B12" s="213">
        <v>535849745.80999929</v>
      </c>
      <c r="C12" s="18">
        <v>99908799.149999961</v>
      </c>
      <c r="D12" s="18">
        <v>83789052.970000014</v>
      </c>
      <c r="E12" s="18">
        <v>324004475.99999982</v>
      </c>
      <c r="F12" s="213">
        <v>541645932.80999887</v>
      </c>
      <c r="G12" s="18">
        <v>100482735.14999996</v>
      </c>
      <c r="H12" s="18">
        <v>74959816.969999999</v>
      </c>
      <c r="I12" s="82">
        <v>346444080</v>
      </c>
    </row>
    <row r="13" spans="1:9" x14ac:dyDescent="0.25">
      <c r="A13" s="16">
        <v>2018</v>
      </c>
      <c r="B13" s="213">
        <v>520584907.77999914</v>
      </c>
      <c r="C13" s="18">
        <v>98985722.040000021</v>
      </c>
      <c r="D13" s="18">
        <v>80010670.409999967</v>
      </c>
      <c r="E13" s="18">
        <v>348033607.23000038</v>
      </c>
      <c r="F13" s="213">
        <v>549041152.77999878</v>
      </c>
      <c r="G13" s="18">
        <v>104887948.04000001</v>
      </c>
      <c r="H13" s="18">
        <v>80744942.409999952</v>
      </c>
      <c r="I13" s="82">
        <v>394940712.23000032</v>
      </c>
    </row>
    <row r="14" spans="1:9" x14ac:dyDescent="0.25">
      <c r="A14" s="16">
        <v>2019</v>
      </c>
      <c r="B14" s="213">
        <v>575658922.32999873</v>
      </c>
      <c r="C14" s="18">
        <v>106615828.58999996</v>
      </c>
      <c r="D14" s="18">
        <v>76808580.409999967</v>
      </c>
      <c r="E14" s="18">
        <v>362323044.75999993</v>
      </c>
      <c r="F14" s="213">
        <v>625888675.32999837</v>
      </c>
      <c r="G14" s="18">
        <v>109715087.59</v>
      </c>
      <c r="H14" s="18">
        <v>74662606.409999967</v>
      </c>
      <c r="I14" s="82">
        <v>387434986.76000023</v>
      </c>
    </row>
    <row r="15" spans="1:9" x14ac:dyDescent="0.25">
      <c r="A15" s="16">
        <v>2020</v>
      </c>
      <c r="B15" s="213">
        <v>650763447.4899987</v>
      </c>
      <c r="C15" s="18">
        <v>96454017.719999999</v>
      </c>
      <c r="D15" s="18">
        <v>79398800.159999952</v>
      </c>
      <c r="E15" s="18">
        <v>373533906.54000044</v>
      </c>
      <c r="F15" s="213">
        <v>689061155.48999894</v>
      </c>
      <c r="G15" s="18">
        <v>98929873.719999999</v>
      </c>
      <c r="H15" s="18">
        <v>81964812.159999996</v>
      </c>
      <c r="I15" s="82">
        <v>398670135.54000008</v>
      </c>
    </row>
    <row r="16" spans="1:9" x14ac:dyDescent="0.25">
      <c r="A16" s="16">
        <v>2021</v>
      </c>
      <c r="B16" s="213">
        <v>770058607.82999873</v>
      </c>
      <c r="C16" s="18">
        <v>107575739.23999991</v>
      </c>
      <c r="D16" s="18">
        <v>103688536.60999994</v>
      </c>
      <c r="E16" s="18">
        <v>457233770.28999984</v>
      </c>
      <c r="F16" s="213">
        <v>810916246.82999897</v>
      </c>
      <c r="G16" s="18">
        <v>109438298.23999992</v>
      </c>
      <c r="H16" s="18">
        <v>113022409.60999998</v>
      </c>
      <c r="I16" s="82">
        <v>521173646.29000014</v>
      </c>
    </row>
    <row r="17" spans="1:9" x14ac:dyDescent="0.25">
      <c r="A17" s="16">
        <v>2022</v>
      </c>
      <c r="B17" s="213">
        <v>837174337.47999811</v>
      </c>
      <c r="C17" s="18">
        <v>125508489.44999985</v>
      </c>
      <c r="D17" s="18">
        <v>106467359.58999997</v>
      </c>
      <c r="E17" s="18">
        <v>539676278.31000006</v>
      </c>
      <c r="F17" s="213">
        <v>955249227.47999835</v>
      </c>
      <c r="G17" s="18">
        <v>143256689.44999996</v>
      </c>
      <c r="H17" s="18">
        <v>138708058.59000006</v>
      </c>
      <c r="I17" s="82">
        <v>710420509.31000054</v>
      </c>
    </row>
    <row r="18" spans="1:9" x14ac:dyDescent="0.25">
      <c r="A18" s="20">
        <v>2023</v>
      </c>
      <c r="B18" s="214">
        <v>832275541.45999861</v>
      </c>
      <c r="C18" s="21">
        <v>130908209.74999994</v>
      </c>
      <c r="D18" s="21">
        <v>99756222.739999935</v>
      </c>
      <c r="E18" s="21">
        <v>677624304.55000091</v>
      </c>
      <c r="F18" s="214">
        <v>897968482.45999897</v>
      </c>
      <c r="G18" s="21">
        <v>164181000.75000006</v>
      </c>
      <c r="H18" s="21">
        <v>117643295.73999999</v>
      </c>
      <c r="I18" s="83">
        <v>1199227550.5500011</v>
      </c>
    </row>
    <row r="21" spans="1:9" x14ac:dyDescent="0.25">
      <c r="A21" s="212" t="s">
        <v>207</v>
      </c>
    </row>
    <row r="22" spans="1:9" x14ac:dyDescent="0.25">
      <c r="B22" s="249" t="s">
        <v>208</v>
      </c>
      <c r="C22" s="250"/>
      <c r="D22" s="250"/>
      <c r="E22" s="250"/>
      <c r="F22" s="250" t="s">
        <v>209</v>
      </c>
      <c r="G22" s="250"/>
      <c r="H22" s="250"/>
      <c r="I22" s="251"/>
    </row>
    <row r="23" spans="1:9" x14ac:dyDescent="0.25">
      <c r="A23" s="129" t="s">
        <v>6</v>
      </c>
      <c r="B23" s="190" t="s">
        <v>60</v>
      </c>
      <c r="C23" s="190" t="s">
        <v>61</v>
      </c>
      <c r="D23" s="190" t="s">
        <v>101</v>
      </c>
      <c r="E23" s="190" t="s">
        <v>62</v>
      </c>
      <c r="F23" s="190" t="s">
        <v>60</v>
      </c>
      <c r="G23" s="190" t="s">
        <v>61</v>
      </c>
      <c r="H23" s="190" t="s">
        <v>101</v>
      </c>
      <c r="I23" s="191" t="s">
        <v>62</v>
      </c>
    </row>
    <row r="24" spans="1:9" x14ac:dyDescent="0.25">
      <c r="A24" s="13">
        <v>2014</v>
      </c>
      <c r="B24" s="215">
        <v>15676086.989999982</v>
      </c>
      <c r="C24" s="215">
        <v>1142668.49</v>
      </c>
      <c r="D24" s="215">
        <v>3746321.32</v>
      </c>
      <c r="E24" s="216">
        <v>4847515.4600000037</v>
      </c>
      <c r="F24" s="217">
        <v>25533987.989999976</v>
      </c>
      <c r="G24" s="215">
        <v>2242727.4899999998</v>
      </c>
      <c r="H24" s="215">
        <v>4376777.3199999984</v>
      </c>
      <c r="I24" s="216">
        <v>6532957.4600000009</v>
      </c>
    </row>
    <row r="25" spans="1:9" x14ac:dyDescent="0.25">
      <c r="A25" s="16">
        <v>2015</v>
      </c>
      <c r="B25" s="18">
        <v>138449910.17999977</v>
      </c>
      <c r="C25" s="18">
        <v>1645155.8299999998</v>
      </c>
      <c r="D25" s="18">
        <v>12699979.49</v>
      </c>
      <c r="E25" s="82">
        <v>10722832.910000002</v>
      </c>
      <c r="F25" s="213">
        <v>217199337.18000007</v>
      </c>
      <c r="G25" s="18">
        <v>1344955.8300000017</v>
      </c>
      <c r="H25" s="18">
        <v>18790351.490000002</v>
      </c>
      <c r="I25" s="82">
        <v>13581698.909999995</v>
      </c>
    </row>
    <row r="26" spans="1:9" x14ac:dyDescent="0.25">
      <c r="A26" s="16">
        <v>2016</v>
      </c>
      <c r="B26" s="18">
        <v>62325457.74999997</v>
      </c>
      <c r="C26" s="18">
        <v>1125622.7</v>
      </c>
      <c r="D26" s="18">
        <v>3740240.2399999998</v>
      </c>
      <c r="E26" s="82">
        <v>7463007.2799999965</v>
      </c>
      <c r="F26" s="213">
        <v>46984560.749999978</v>
      </c>
      <c r="G26" s="18">
        <v>913032.7</v>
      </c>
      <c r="H26" s="18">
        <v>788273.24</v>
      </c>
      <c r="I26" s="82">
        <v>5251034.2799999984</v>
      </c>
    </row>
    <row r="27" spans="1:9" x14ac:dyDescent="0.25">
      <c r="A27" s="16">
        <v>2017</v>
      </c>
      <c r="B27" s="18">
        <v>724572678.04999578</v>
      </c>
      <c r="C27" s="18">
        <v>14313811.32</v>
      </c>
      <c r="D27" s="18">
        <v>73406789.749999791</v>
      </c>
      <c r="E27" s="82">
        <v>30857393.059999987</v>
      </c>
      <c r="F27" s="213">
        <v>2791555332.0500002</v>
      </c>
      <c r="G27" s="18">
        <v>103114376.32000002</v>
      </c>
      <c r="H27" s="18">
        <v>248783792.74999982</v>
      </c>
      <c r="I27" s="82">
        <v>137973592.06</v>
      </c>
    </row>
    <row r="28" spans="1:9" x14ac:dyDescent="0.25">
      <c r="A28" s="16">
        <v>2018</v>
      </c>
      <c r="B28" s="18">
        <v>1484547995.3899915</v>
      </c>
      <c r="C28" s="18">
        <v>19404038.77</v>
      </c>
      <c r="D28" s="18">
        <v>63714128.909999996</v>
      </c>
      <c r="E28" s="82">
        <v>57243477.790000014</v>
      </c>
      <c r="F28" s="213">
        <v>479951412.39000773</v>
      </c>
      <c r="G28" s="18">
        <v>-36824854.229999878</v>
      </c>
      <c r="H28" s="18">
        <v>-11587656.089999799</v>
      </c>
      <c r="I28" s="82">
        <v>74509248.789999992</v>
      </c>
    </row>
    <row r="29" spans="1:9" x14ac:dyDescent="0.25">
      <c r="A29" s="16">
        <v>2019</v>
      </c>
      <c r="B29" s="18">
        <v>983706554.84999812</v>
      </c>
      <c r="C29" s="18">
        <v>16017164.859999998</v>
      </c>
      <c r="D29" s="18">
        <v>74293299.029999927</v>
      </c>
      <c r="E29" s="82">
        <v>60460300.82</v>
      </c>
      <c r="F29" s="213">
        <v>111451700.84999986</v>
      </c>
      <c r="G29" s="18">
        <v>-10420761.139999988</v>
      </c>
      <c r="H29" s="18">
        <v>-12761271.969999999</v>
      </c>
      <c r="I29" s="82">
        <v>-47191011.179999895</v>
      </c>
    </row>
    <row r="30" spans="1:9" x14ac:dyDescent="0.25">
      <c r="A30" s="16">
        <v>2020</v>
      </c>
      <c r="B30" s="18">
        <v>-629871736.83999681</v>
      </c>
      <c r="C30" s="18">
        <v>-4790738.4199999953</v>
      </c>
      <c r="D30" s="18">
        <v>-49292257.009999894</v>
      </c>
      <c r="E30" s="82">
        <v>-10479764.11000005</v>
      </c>
      <c r="F30" s="213">
        <v>-343451885.83999753</v>
      </c>
      <c r="G30" s="18">
        <v>-535712.4199999969</v>
      </c>
      <c r="H30" s="18">
        <v>-42670070.009999894</v>
      </c>
      <c r="I30" s="82">
        <v>-13183027.110000022</v>
      </c>
    </row>
    <row r="31" spans="1:9" x14ac:dyDescent="0.25">
      <c r="A31" s="16">
        <v>2021</v>
      </c>
      <c r="B31" s="18">
        <v>88765080.769999519</v>
      </c>
      <c r="C31" s="18">
        <v>-222540.20999999935</v>
      </c>
      <c r="D31" s="18">
        <v>-2404371.83</v>
      </c>
      <c r="E31" s="82">
        <v>20182804.420000017</v>
      </c>
      <c r="F31" s="213">
        <v>-133419311.22999981</v>
      </c>
      <c r="G31" s="18">
        <v>-5766646.209999999</v>
      </c>
      <c r="H31" s="18">
        <v>-12557154.830000009</v>
      </c>
      <c r="I31" s="82">
        <v>36981590.419999987</v>
      </c>
    </row>
    <row r="32" spans="1:9" x14ac:dyDescent="0.25">
      <c r="A32" s="16">
        <v>2022</v>
      </c>
      <c r="B32" s="18">
        <v>99277500.319999844</v>
      </c>
      <c r="C32" s="18">
        <v>3097813.9199999995</v>
      </c>
      <c r="D32" s="18">
        <v>7156712.5</v>
      </c>
      <c r="E32" s="82">
        <v>3961374.59</v>
      </c>
      <c r="F32" s="213">
        <v>-30569327.679999992</v>
      </c>
      <c r="G32" s="18">
        <v>2282307.92</v>
      </c>
      <c r="H32" s="18">
        <v>1306051.5000000002</v>
      </c>
      <c r="I32" s="82">
        <v>-16953981.409999996</v>
      </c>
    </row>
    <row r="33" spans="1:9" x14ac:dyDescent="0.25">
      <c r="A33" s="20">
        <v>2023</v>
      </c>
      <c r="B33" s="21">
        <v>280508148.78999901</v>
      </c>
      <c r="C33" s="21">
        <v>13222008.500000002</v>
      </c>
      <c r="D33" s="21">
        <v>25128828.37999998</v>
      </c>
      <c r="E33" s="83">
        <v>61350648.440000035</v>
      </c>
      <c r="F33" s="214">
        <v>249375057.7899999</v>
      </c>
      <c r="G33" s="21">
        <v>27604453.499999996</v>
      </c>
      <c r="H33" s="21">
        <v>27100251.380000003</v>
      </c>
      <c r="I33" s="83">
        <v>86530157.439999998</v>
      </c>
    </row>
  </sheetData>
  <mergeCells count="7">
    <mergeCell ref="B7:E7"/>
    <mergeCell ref="F7:I7"/>
    <mergeCell ref="B22:E22"/>
    <mergeCell ref="F22:I22"/>
    <mergeCell ref="A1:I1"/>
    <mergeCell ref="A2:I2"/>
    <mergeCell ref="A3:I3"/>
  </mergeCells>
  <pageMargins left="0.7" right="0.7" top="0.75" bottom="0.75" header="0.3" footer="0.3"/>
  <pageSetup orientation="portrait" horizontalDpi="1200" verticalDpi="1200" r:id="rId1"/>
  <headerFooter>
    <oddFooter>&amp;C©Copyright, State Farm Mutual Automobile Insurance Company 2024
No reproduction of this copyrighted material allowed without express written consent from State Farm®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6613-4533-45DB-A552-778896A91077}">
  <dimension ref="A1:I34"/>
  <sheetViews>
    <sheetView view="pageLayout" topLeftCell="A19" zoomScaleNormal="100" workbookViewId="0">
      <selection activeCell="A38" sqref="A38:A39"/>
    </sheetView>
  </sheetViews>
  <sheetFormatPr defaultRowHeight="15" x14ac:dyDescent="0.25"/>
  <cols>
    <col min="2" max="2" width="16.85546875" bestFit="1" customWidth="1"/>
    <col min="3" max="3" width="15.42578125" bestFit="1" customWidth="1"/>
    <col min="4" max="4" width="16" bestFit="1" customWidth="1"/>
    <col min="5" max="5" width="15.42578125" bestFit="1" customWidth="1"/>
    <col min="6" max="6" width="16.85546875" bestFit="1" customWidth="1"/>
    <col min="7" max="7" width="15.42578125" bestFit="1" customWidth="1"/>
    <col min="8" max="8" width="17.7109375" bestFit="1" customWidth="1"/>
    <col min="9" max="9" width="17" bestFit="1" customWidth="1"/>
  </cols>
  <sheetData>
    <row r="1" spans="1:9" x14ac:dyDescent="0.25">
      <c r="A1" s="221" t="s">
        <v>220</v>
      </c>
      <c r="B1" s="221"/>
      <c r="C1" s="221"/>
      <c r="D1" s="221"/>
      <c r="E1" s="221"/>
      <c r="F1" s="221"/>
      <c r="G1" s="221"/>
      <c r="H1" s="221"/>
      <c r="I1" s="221"/>
    </row>
    <row r="2" spans="1:9" x14ac:dyDescent="0.25">
      <c r="A2" s="221" t="s">
        <v>0</v>
      </c>
      <c r="B2" s="221"/>
      <c r="C2" s="221"/>
      <c r="D2" s="221"/>
      <c r="E2" s="221"/>
      <c r="F2" s="221"/>
      <c r="G2" s="221"/>
      <c r="H2" s="221"/>
      <c r="I2" s="221"/>
    </row>
    <row r="3" spans="1:9" x14ac:dyDescent="0.25">
      <c r="A3" s="221" t="s">
        <v>205</v>
      </c>
      <c r="B3" s="221"/>
      <c r="C3" s="221"/>
      <c r="D3" s="221"/>
      <c r="E3" s="221"/>
      <c r="F3" s="221"/>
      <c r="G3" s="221"/>
      <c r="H3" s="221"/>
      <c r="I3" s="221"/>
    </row>
    <row r="7" spans="1:9" x14ac:dyDescent="0.25">
      <c r="A7" s="212" t="s">
        <v>206</v>
      </c>
    </row>
    <row r="8" spans="1:9" x14ac:dyDescent="0.25">
      <c r="B8" s="249" t="s">
        <v>210</v>
      </c>
      <c r="C8" s="250"/>
      <c r="D8" s="250"/>
      <c r="E8" s="250"/>
      <c r="F8" s="250" t="s">
        <v>211</v>
      </c>
      <c r="G8" s="250"/>
      <c r="H8" s="250"/>
      <c r="I8" s="251"/>
    </row>
    <row r="9" spans="1:9" x14ac:dyDescent="0.25">
      <c r="A9" s="129" t="s">
        <v>6</v>
      </c>
      <c r="B9" s="129" t="s">
        <v>60</v>
      </c>
      <c r="C9" s="190" t="s">
        <v>61</v>
      </c>
      <c r="D9" s="190" t="s">
        <v>101</v>
      </c>
      <c r="E9" s="191" t="s">
        <v>62</v>
      </c>
      <c r="F9" s="190" t="s">
        <v>60</v>
      </c>
      <c r="G9" s="190" t="s">
        <v>61</v>
      </c>
      <c r="H9" s="190" t="s">
        <v>101</v>
      </c>
      <c r="I9" s="191" t="s">
        <v>62</v>
      </c>
    </row>
    <row r="10" spans="1:9" x14ac:dyDescent="0.25">
      <c r="A10" s="16">
        <v>2014</v>
      </c>
      <c r="B10" s="213">
        <v>482139515.69999915</v>
      </c>
      <c r="C10" s="18">
        <v>78523400.549999878</v>
      </c>
      <c r="D10" s="18">
        <v>75256246.549999967</v>
      </c>
      <c r="E10" s="82">
        <v>257839691.25999981</v>
      </c>
      <c r="F10" s="18">
        <v>448972920.69999915</v>
      </c>
      <c r="G10" s="18">
        <v>79212497.549999908</v>
      </c>
      <c r="H10" s="18">
        <v>69664678.550000027</v>
      </c>
      <c r="I10" s="82">
        <v>219219151.25999987</v>
      </c>
    </row>
    <row r="11" spans="1:9" x14ac:dyDescent="0.25">
      <c r="A11" s="16">
        <v>2015</v>
      </c>
      <c r="B11" s="213">
        <v>469726713.64999902</v>
      </c>
      <c r="C11" s="18">
        <v>83166645.359999985</v>
      </c>
      <c r="D11" s="18">
        <v>72245160.569999978</v>
      </c>
      <c r="E11" s="82">
        <v>280667942.63000005</v>
      </c>
      <c r="F11" s="18">
        <v>432261778.64999902</v>
      </c>
      <c r="G11" s="18">
        <v>80159637.359999999</v>
      </c>
      <c r="H11" s="18">
        <v>70710413.569999978</v>
      </c>
      <c r="I11" s="82">
        <v>282816108.62999994</v>
      </c>
    </row>
    <row r="12" spans="1:9" x14ac:dyDescent="0.25">
      <c r="A12" s="16">
        <v>2016</v>
      </c>
      <c r="B12" s="213">
        <v>531797193.13999903</v>
      </c>
      <c r="C12" s="18">
        <v>97020067.100000024</v>
      </c>
      <c r="D12" s="18">
        <v>82832773.859999955</v>
      </c>
      <c r="E12" s="82">
        <v>329478466.18000001</v>
      </c>
      <c r="F12" s="18">
        <v>545320295.13999891</v>
      </c>
      <c r="G12" s="18">
        <v>100809150.09999998</v>
      </c>
      <c r="H12" s="18">
        <v>84353250.859999955</v>
      </c>
      <c r="I12" s="82">
        <v>400849244.17999989</v>
      </c>
    </row>
    <row r="13" spans="1:9" x14ac:dyDescent="0.25">
      <c r="A13" s="16">
        <v>2017</v>
      </c>
      <c r="B13" s="213">
        <v>531366637.74999928</v>
      </c>
      <c r="C13" s="18">
        <v>99908991.979999959</v>
      </c>
      <c r="D13" s="18">
        <v>82115582.460000008</v>
      </c>
      <c r="E13" s="82">
        <v>317241268.37999994</v>
      </c>
      <c r="F13" s="18">
        <v>535257902.74999893</v>
      </c>
      <c r="G13" s="18">
        <v>100484927.97999997</v>
      </c>
      <c r="H13" s="18">
        <v>79387963.459999979</v>
      </c>
      <c r="I13" s="82">
        <v>339660814.38000005</v>
      </c>
    </row>
    <row r="14" spans="1:9" x14ac:dyDescent="0.25">
      <c r="A14" s="16">
        <v>2018</v>
      </c>
      <c r="B14" s="213">
        <v>518797157.11999917</v>
      </c>
      <c r="C14" s="18">
        <v>98985735.440000027</v>
      </c>
      <c r="D14" s="18">
        <v>76815532.169999957</v>
      </c>
      <c r="E14" s="82">
        <v>340896920.0200004</v>
      </c>
      <c r="F14" s="18">
        <v>538133510.11999881</v>
      </c>
      <c r="G14" s="18">
        <v>104887961.44000001</v>
      </c>
      <c r="H14" s="18">
        <v>82353836.169999957</v>
      </c>
      <c r="I14" s="82">
        <v>389284228.02000034</v>
      </c>
    </row>
    <row r="15" spans="1:9" x14ac:dyDescent="0.25">
      <c r="A15" s="16">
        <v>2019</v>
      </c>
      <c r="B15" s="213">
        <v>575166060.73999882</v>
      </c>
      <c r="C15" s="18">
        <v>106612415.43999995</v>
      </c>
      <c r="D15" s="18">
        <v>76172772.039999962</v>
      </c>
      <c r="E15" s="82">
        <v>355070879.96999979</v>
      </c>
      <c r="F15" s="18">
        <v>623927475.73999846</v>
      </c>
      <c r="G15" s="18">
        <v>109707674.43999998</v>
      </c>
      <c r="H15" s="18">
        <v>78093093.039999992</v>
      </c>
      <c r="I15" s="82">
        <v>379433124.97000015</v>
      </c>
    </row>
    <row r="16" spans="1:9" x14ac:dyDescent="0.25">
      <c r="A16" s="16">
        <v>2020</v>
      </c>
      <c r="B16" s="213">
        <v>648456948.69999874</v>
      </c>
      <c r="C16" s="18">
        <v>96453870.660000011</v>
      </c>
      <c r="D16" s="18">
        <v>79113864.109999955</v>
      </c>
      <c r="E16" s="82">
        <v>366386354.0000003</v>
      </c>
      <c r="F16" s="18">
        <v>691947166.69999897</v>
      </c>
      <c r="G16" s="18">
        <v>98930332.660000011</v>
      </c>
      <c r="H16" s="18">
        <v>81836650.109999999</v>
      </c>
      <c r="I16" s="82">
        <v>388860610.00000006</v>
      </c>
    </row>
    <row r="17" spans="1:9" x14ac:dyDescent="0.25">
      <c r="A17" s="16">
        <v>2021</v>
      </c>
      <c r="B17" s="213">
        <v>763963980.61999869</v>
      </c>
      <c r="C17" s="18">
        <v>107567136.65999992</v>
      </c>
      <c r="D17" s="18">
        <v>103538378.02999994</v>
      </c>
      <c r="E17" s="82">
        <v>442798106.18999988</v>
      </c>
      <c r="F17" s="18">
        <v>804335747.61999893</v>
      </c>
      <c r="G17" s="18">
        <v>109433389.65999989</v>
      </c>
      <c r="H17" s="18">
        <v>112937251.02999999</v>
      </c>
      <c r="I17" s="82">
        <v>502396327.19000012</v>
      </c>
    </row>
    <row r="18" spans="1:9" x14ac:dyDescent="0.25">
      <c r="A18" s="16">
        <v>2022</v>
      </c>
      <c r="B18" s="213">
        <v>813463120.53999853</v>
      </c>
      <c r="C18" s="18">
        <v>125458552.59000002</v>
      </c>
      <c r="D18" s="18">
        <v>106406030</v>
      </c>
      <c r="E18" s="82">
        <v>531314556.24999946</v>
      </c>
      <c r="F18" s="18">
        <v>894846371.53999877</v>
      </c>
      <c r="G18" s="18">
        <v>143206752.58999997</v>
      </c>
      <c r="H18" s="18">
        <v>138665229</v>
      </c>
      <c r="I18" s="82">
        <v>684987550.24999928</v>
      </c>
    </row>
    <row r="19" spans="1:9" x14ac:dyDescent="0.25">
      <c r="A19" s="20">
        <v>2023</v>
      </c>
      <c r="B19" s="214">
        <v>805001504.56999886</v>
      </c>
      <c r="C19" s="21">
        <v>130826118.44999985</v>
      </c>
      <c r="D19" s="21">
        <v>99760172.699999943</v>
      </c>
      <c r="E19" s="83">
        <v>645720700.01000094</v>
      </c>
      <c r="F19" s="21">
        <v>897977932.56999898</v>
      </c>
      <c r="G19" s="21">
        <v>164100609.44999984</v>
      </c>
      <c r="H19" s="21">
        <v>117599264.69999999</v>
      </c>
      <c r="I19" s="83">
        <v>1152557890.0100014</v>
      </c>
    </row>
    <row r="20" spans="1:9" x14ac:dyDescent="0.25">
      <c r="B20" s="7"/>
      <c r="C20" s="7"/>
      <c r="D20" s="7"/>
      <c r="E20" s="7"/>
      <c r="F20" s="7"/>
      <c r="G20" s="7"/>
      <c r="H20" s="7"/>
      <c r="I20" s="7"/>
    </row>
    <row r="21" spans="1:9" x14ac:dyDescent="0.25">
      <c r="B21" s="7"/>
      <c r="C21" s="7"/>
      <c r="D21" s="7"/>
      <c r="E21" s="7"/>
      <c r="F21" s="7"/>
      <c r="G21" s="7"/>
      <c r="H21" s="7"/>
      <c r="I21" s="7"/>
    </row>
    <row r="22" spans="1:9" x14ac:dyDescent="0.25">
      <c r="A22" s="212" t="s">
        <v>207</v>
      </c>
      <c r="B22" s="7"/>
      <c r="C22" s="7"/>
      <c r="D22" s="7"/>
      <c r="E22" s="7"/>
      <c r="F22" s="7"/>
      <c r="G22" s="7"/>
      <c r="H22" s="7"/>
      <c r="I22" s="7"/>
    </row>
    <row r="23" spans="1:9" x14ac:dyDescent="0.25">
      <c r="B23" s="249" t="s">
        <v>210</v>
      </c>
      <c r="C23" s="250"/>
      <c r="D23" s="250"/>
      <c r="E23" s="250"/>
      <c r="F23" s="250" t="s">
        <v>211</v>
      </c>
      <c r="G23" s="250"/>
      <c r="H23" s="250"/>
      <c r="I23" s="251"/>
    </row>
    <row r="24" spans="1:9" x14ac:dyDescent="0.25">
      <c r="A24" s="129" t="s">
        <v>6</v>
      </c>
      <c r="B24" s="129" t="s">
        <v>60</v>
      </c>
      <c r="C24" s="190" t="s">
        <v>61</v>
      </c>
      <c r="D24" s="190" t="s">
        <v>101</v>
      </c>
      <c r="E24" s="191" t="s">
        <v>62</v>
      </c>
      <c r="F24" s="190" t="s">
        <v>60</v>
      </c>
      <c r="G24" s="190" t="s">
        <v>61</v>
      </c>
      <c r="H24" s="190" t="s">
        <v>101</v>
      </c>
      <c r="I24" s="191" t="s">
        <v>62</v>
      </c>
    </row>
    <row r="25" spans="1:9" x14ac:dyDescent="0.25">
      <c r="A25" s="16">
        <v>2014</v>
      </c>
      <c r="B25" s="213">
        <v>15676086.989999982</v>
      </c>
      <c r="C25" s="18">
        <v>1142668.49</v>
      </c>
      <c r="D25" s="18">
        <v>3746321.32</v>
      </c>
      <c r="E25" s="82">
        <v>3668884.0100000026</v>
      </c>
      <c r="F25" s="18">
        <v>25534180.989999976</v>
      </c>
      <c r="G25" s="18">
        <v>2242727.4899999998</v>
      </c>
      <c r="H25" s="18">
        <v>4376122.3199999984</v>
      </c>
      <c r="I25" s="82">
        <v>6107503.0100000007</v>
      </c>
    </row>
    <row r="26" spans="1:9" x14ac:dyDescent="0.25">
      <c r="A26" s="16">
        <v>2015</v>
      </c>
      <c r="B26" s="213">
        <v>138431910.17999977</v>
      </c>
      <c r="C26" s="18">
        <v>1645155.8299999998</v>
      </c>
      <c r="D26" s="18">
        <v>12699979.49</v>
      </c>
      <c r="E26" s="82">
        <v>9623811.4200000018</v>
      </c>
      <c r="F26" s="18">
        <v>217181292.18000007</v>
      </c>
      <c r="G26" s="18">
        <v>1344955.8300000017</v>
      </c>
      <c r="H26" s="18">
        <v>18790522.490000002</v>
      </c>
      <c r="I26" s="82">
        <v>12716307.419999998</v>
      </c>
    </row>
    <row r="27" spans="1:9" x14ac:dyDescent="0.25">
      <c r="A27" s="16">
        <v>2016</v>
      </c>
      <c r="B27" s="213">
        <v>62343457.74999997</v>
      </c>
      <c r="C27" s="18">
        <v>1125622.7</v>
      </c>
      <c r="D27" s="18">
        <v>3740240.2399999998</v>
      </c>
      <c r="E27" s="82">
        <v>5730040.9299999988</v>
      </c>
      <c r="F27" s="18">
        <v>47002516.749999978</v>
      </c>
      <c r="G27" s="18">
        <v>913032.7</v>
      </c>
      <c r="H27" s="18">
        <v>788058.24</v>
      </c>
      <c r="I27" s="82">
        <v>3468882.9299999997</v>
      </c>
    </row>
    <row r="28" spans="1:9" x14ac:dyDescent="0.25">
      <c r="A28" s="16">
        <v>2017</v>
      </c>
      <c r="B28" s="213">
        <v>723394846.0099957</v>
      </c>
      <c r="C28" s="18">
        <v>14313811.32</v>
      </c>
      <c r="D28" s="18">
        <v>73406789.749999791</v>
      </c>
      <c r="E28" s="82">
        <v>28872363.859999988</v>
      </c>
      <c r="F28" s="18">
        <v>2733555377.0100002</v>
      </c>
      <c r="G28" s="18">
        <v>103114376.32000002</v>
      </c>
      <c r="H28" s="18">
        <v>-1413244532.25</v>
      </c>
      <c r="I28" s="82">
        <v>135931252.86000001</v>
      </c>
    </row>
    <row r="29" spans="1:9" x14ac:dyDescent="0.25">
      <c r="A29" s="16">
        <v>2018</v>
      </c>
      <c r="B29" s="213">
        <v>1427472985.6799912</v>
      </c>
      <c r="C29" s="18">
        <v>19404038.77</v>
      </c>
      <c r="D29" s="18">
        <v>-567945543.85999954</v>
      </c>
      <c r="E29" s="82">
        <v>56065530.980000027</v>
      </c>
      <c r="F29" s="18">
        <v>433570518.68000782</v>
      </c>
      <c r="G29" s="18">
        <v>-36824854.229999878</v>
      </c>
      <c r="H29" s="18">
        <v>557665276.13999963</v>
      </c>
      <c r="I29" s="82">
        <v>73426279.979999974</v>
      </c>
    </row>
    <row r="30" spans="1:9" x14ac:dyDescent="0.25">
      <c r="A30" s="16">
        <v>2019</v>
      </c>
      <c r="B30" s="213">
        <v>931897309.88999808</v>
      </c>
      <c r="C30" s="18">
        <v>16017164.859999998</v>
      </c>
      <c r="D30" s="18">
        <v>-169958758.11000022</v>
      </c>
      <c r="E30" s="82">
        <v>58761231.670000002</v>
      </c>
      <c r="F30" s="18">
        <v>103748090.88999984</v>
      </c>
      <c r="G30" s="18">
        <v>-10420761.139999988</v>
      </c>
      <c r="H30" s="18">
        <v>21901363.890000056</v>
      </c>
      <c r="I30" s="82">
        <v>-48612678.329999879</v>
      </c>
    </row>
    <row r="31" spans="1:9" x14ac:dyDescent="0.25">
      <c r="A31" s="16">
        <v>2020</v>
      </c>
      <c r="B31" s="213">
        <v>-599597384.63999748</v>
      </c>
      <c r="C31" s="18">
        <v>-4790738.4199999953</v>
      </c>
      <c r="D31" s="18">
        <v>699589342.93999994</v>
      </c>
      <c r="E31" s="82">
        <v>-38132874.370000027</v>
      </c>
      <c r="F31" s="18">
        <v>-315510393.63999748</v>
      </c>
      <c r="G31" s="18">
        <v>-535712.4199999969</v>
      </c>
      <c r="H31" s="18">
        <v>879465983.93999994</v>
      </c>
      <c r="I31" s="82">
        <v>-43857249.37000002</v>
      </c>
    </row>
    <row r="32" spans="1:9" x14ac:dyDescent="0.25">
      <c r="A32" s="16">
        <v>2021</v>
      </c>
      <c r="B32" s="213">
        <v>96369975.419999421</v>
      </c>
      <c r="C32" s="18">
        <v>-222540.20999999935</v>
      </c>
      <c r="D32" s="18">
        <v>15799133.680000015</v>
      </c>
      <c r="E32" s="82">
        <v>-9479437.010000011</v>
      </c>
      <c r="F32" s="18">
        <v>-130122472.57999983</v>
      </c>
      <c r="G32" s="18">
        <v>-5766646.209999999</v>
      </c>
      <c r="H32" s="18">
        <v>-3065101.3199999956</v>
      </c>
      <c r="I32" s="82">
        <v>-12297393.009999994</v>
      </c>
    </row>
    <row r="33" spans="1:9" x14ac:dyDescent="0.25">
      <c r="A33" s="16">
        <v>2022</v>
      </c>
      <c r="B33" s="213">
        <v>76706875.129999831</v>
      </c>
      <c r="C33" s="18">
        <v>3097813.92</v>
      </c>
      <c r="D33" s="18">
        <v>24438442.890000027</v>
      </c>
      <c r="E33" s="82">
        <v>9567040.1500000041</v>
      </c>
      <c r="F33" s="18">
        <v>-50761828.869999975</v>
      </c>
      <c r="G33" s="18">
        <v>2282307.9200000004</v>
      </c>
      <c r="H33" s="18">
        <v>24421519.890000015</v>
      </c>
      <c r="I33" s="82">
        <v>5826722.1500000013</v>
      </c>
    </row>
    <row r="34" spans="1:9" x14ac:dyDescent="0.25">
      <c r="A34" s="20">
        <v>2023</v>
      </c>
      <c r="B34" s="214">
        <v>279885730.12999898</v>
      </c>
      <c r="C34" s="21">
        <v>13222008.500000002</v>
      </c>
      <c r="D34" s="21">
        <v>33091481.439999979</v>
      </c>
      <c r="E34" s="83">
        <v>55440532.360000029</v>
      </c>
      <c r="F34" s="21">
        <v>252609445.12999994</v>
      </c>
      <c r="G34" s="21">
        <v>27604453.500000011</v>
      </c>
      <c r="H34" s="21">
        <v>30715407.440000001</v>
      </c>
      <c r="I34" s="83">
        <v>73093222.35999997</v>
      </c>
    </row>
  </sheetData>
  <mergeCells count="7">
    <mergeCell ref="B23:E23"/>
    <mergeCell ref="F23:I23"/>
    <mergeCell ref="A1:I1"/>
    <mergeCell ref="A2:I2"/>
    <mergeCell ref="A3:I3"/>
    <mergeCell ref="B8:E8"/>
    <mergeCell ref="F8:I8"/>
  </mergeCells>
  <pageMargins left="0.7" right="0.7" top="0.75" bottom="0.75" header="0.3" footer="0.3"/>
  <pageSetup orientation="portrait" horizontalDpi="1200" verticalDpi="1200" r:id="rId1"/>
  <headerFooter>
    <oddFooter>&amp;C©Copyright, State Farm Mutual Automobile Insurance Company 2024
No reproduction of this copyrighted material allowed without express written consent from State Farm®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176B-39CD-48A4-B253-00AFCB11E642}">
  <dimension ref="A1:J36"/>
  <sheetViews>
    <sheetView view="pageLayout" zoomScaleNormal="100" workbookViewId="0">
      <selection activeCell="A22" sqref="A22:A23"/>
    </sheetView>
  </sheetViews>
  <sheetFormatPr defaultColWidth="8.7109375" defaultRowHeight="15" x14ac:dyDescent="0.25"/>
  <cols>
    <col min="1" max="1" width="12.28515625" style="72" customWidth="1"/>
    <col min="2" max="9" width="14.7109375" style="72" customWidth="1"/>
    <col min="10" max="16384" width="8.7109375" style="72"/>
  </cols>
  <sheetData>
    <row r="1" spans="1:10" x14ac:dyDescent="0.25">
      <c r="A1" s="258" t="s">
        <v>216</v>
      </c>
      <c r="B1" s="258"/>
      <c r="C1" s="258"/>
      <c r="D1" s="258"/>
      <c r="E1" s="258"/>
      <c r="F1" s="258"/>
      <c r="G1" s="258"/>
      <c r="H1" s="258"/>
      <c r="I1" s="258"/>
    </row>
    <row r="2" spans="1:10" x14ac:dyDescent="0.25">
      <c r="A2" s="258" t="s">
        <v>0</v>
      </c>
      <c r="B2" s="258"/>
      <c r="C2" s="258"/>
      <c r="D2" s="258"/>
      <c r="E2" s="258"/>
      <c r="F2" s="258"/>
      <c r="G2" s="258"/>
      <c r="H2" s="258"/>
      <c r="I2" s="258"/>
    </row>
    <row r="3" spans="1:10" x14ac:dyDescent="0.25">
      <c r="A3" s="258" t="s">
        <v>55</v>
      </c>
      <c r="B3" s="258"/>
      <c r="C3" s="258"/>
      <c r="D3" s="258"/>
      <c r="E3" s="258"/>
      <c r="F3" s="258"/>
      <c r="G3" s="258"/>
      <c r="H3" s="258"/>
      <c r="I3" s="258"/>
    </row>
    <row r="5" spans="1:10" x14ac:dyDescent="0.25">
      <c r="A5"/>
      <c r="B5" s="170"/>
    </row>
    <row r="6" spans="1:10" x14ac:dyDescent="0.25">
      <c r="A6" s="192"/>
      <c r="B6" s="192"/>
      <c r="C6" s="193"/>
      <c r="D6" s="193"/>
      <c r="E6" s="193"/>
      <c r="F6" s="193"/>
      <c r="G6" s="193"/>
      <c r="H6" s="193"/>
      <c r="I6" s="193"/>
      <c r="J6" s="193"/>
    </row>
    <row r="7" spans="1:10" x14ac:dyDescent="0.25">
      <c r="A7" s="193"/>
      <c r="B7" s="252" t="s">
        <v>206</v>
      </c>
      <c r="C7" s="253"/>
      <c r="D7" s="253"/>
      <c r="E7" s="254"/>
      <c r="F7" s="255" t="s">
        <v>207</v>
      </c>
      <c r="G7" s="256"/>
      <c r="H7" s="256"/>
      <c r="I7" s="257"/>
      <c r="J7" s="193"/>
    </row>
    <row r="8" spans="1:10" x14ac:dyDescent="0.25">
      <c r="A8" s="203" t="s">
        <v>6</v>
      </c>
      <c r="B8" s="208" t="s">
        <v>60</v>
      </c>
      <c r="C8" s="209" t="s">
        <v>61</v>
      </c>
      <c r="D8" s="209" t="s">
        <v>101</v>
      </c>
      <c r="E8" s="210" t="s">
        <v>62</v>
      </c>
      <c r="F8" s="211" t="s">
        <v>60</v>
      </c>
      <c r="G8" s="209" t="s">
        <v>61</v>
      </c>
      <c r="H8" s="209" t="s">
        <v>101</v>
      </c>
      <c r="I8" s="210" t="s">
        <v>62</v>
      </c>
      <c r="J8" s="193"/>
    </row>
    <row r="9" spans="1:10" x14ac:dyDescent="0.25">
      <c r="A9" s="204">
        <v>2014</v>
      </c>
      <c r="B9" s="196">
        <v>283719892</v>
      </c>
      <c r="C9" s="197">
        <v>52173081</v>
      </c>
      <c r="D9" s="197">
        <v>38465784</v>
      </c>
      <c r="E9" s="198">
        <v>381941972</v>
      </c>
      <c r="F9" s="206">
        <v>22876637</v>
      </c>
      <c r="G9" s="197">
        <v>1481125</v>
      </c>
      <c r="H9" s="197">
        <v>3413151</v>
      </c>
      <c r="I9" s="198">
        <v>4263627</v>
      </c>
      <c r="J9" s="193"/>
    </row>
    <row r="10" spans="1:10" x14ac:dyDescent="0.25">
      <c r="A10" s="204">
        <v>2015</v>
      </c>
      <c r="B10" s="199">
        <v>246254957</v>
      </c>
      <c r="C10" s="197">
        <v>49166073</v>
      </c>
      <c r="D10" s="197">
        <v>36931037</v>
      </c>
      <c r="E10" s="198">
        <v>384090138</v>
      </c>
      <c r="F10" s="206">
        <v>101626019</v>
      </c>
      <c r="G10" s="197">
        <v>1180925</v>
      </c>
      <c r="H10" s="197">
        <v>9503694</v>
      </c>
      <c r="I10" s="198">
        <v>7356123</v>
      </c>
      <c r="J10" s="193"/>
    </row>
    <row r="11" spans="1:10" x14ac:dyDescent="0.25">
      <c r="A11" s="204">
        <v>2016</v>
      </c>
      <c r="B11" s="196">
        <v>259778059</v>
      </c>
      <c r="C11" s="197">
        <v>52955156</v>
      </c>
      <c r="D11" s="197">
        <v>38451514</v>
      </c>
      <c r="E11" s="198">
        <v>455460916</v>
      </c>
      <c r="F11" s="206">
        <v>86285078</v>
      </c>
      <c r="G11" s="197">
        <v>968335</v>
      </c>
      <c r="H11" s="197">
        <v>6551512</v>
      </c>
      <c r="I11" s="198">
        <v>5094965</v>
      </c>
      <c r="J11" s="193"/>
    </row>
    <row r="12" spans="1:10" x14ac:dyDescent="0.25">
      <c r="A12" s="204">
        <v>2017</v>
      </c>
      <c r="B12" s="196">
        <v>263669324</v>
      </c>
      <c r="C12" s="197">
        <v>53531092</v>
      </c>
      <c r="D12" s="197">
        <v>35723895</v>
      </c>
      <c r="E12" s="198">
        <v>477880462</v>
      </c>
      <c r="F12" s="206">
        <v>2096445609</v>
      </c>
      <c r="G12" s="197">
        <v>89768900</v>
      </c>
      <c r="H12" s="197">
        <v>-1480099810</v>
      </c>
      <c r="I12" s="198">
        <v>112153854</v>
      </c>
      <c r="J12" s="193"/>
    </row>
    <row r="13" spans="1:10" x14ac:dyDescent="0.25">
      <c r="A13" s="204">
        <v>2018</v>
      </c>
      <c r="B13" s="199">
        <v>283005677</v>
      </c>
      <c r="C13" s="197">
        <v>59433318</v>
      </c>
      <c r="D13" s="197">
        <v>41262199</v>
      </c>
      <c r="E13" s="198">
        <v>526267770</v>
      </c>
      <c r="F13" s="206">
        <v>1102543142</v>
      </c>
      <c r="G13" s="197">
        <v>33540007</v>
      </c>
      <c r="H13" s="197">
        <v>-354488990</v>
      </c>
      <c r="I13" s="198">
        <v>129514603</v>
      </c>
      <c r="J13" s="193"/>
    </row>
    <row r="14" spans="1:10" x14ac:dyDescent="0.25">
      <c r="A14" s="204">
        <v>2019</v>
      </c>
      <c r="B14" s="196">
        <v>331767092</v>
      </c>
      <c r="C14" s="197">
        <v>62528577</v>
      </c>
      <c r="D14" s="197">
        <v>43182520</v>
      </c>
      <c r="E14" s="198">
        <v>550630015</v>
      </c>
      <c r="F14" s="206">
        <v>274393923</v>
      </c>
      <c r="G14" s="197">
        <v>7102081</v>
      </c>
      <c r="H14" s="197">
        <v>-162628868</v>
      </c>
      <c r="I14" s="198">
        <v>22140693</v>
      </c>
      <c r="J14" s="193"/>
    </row>
    <row r="15" spans="1:10" x14ac:dyDescent="0.25">
      <c r="A15" s="204">
        <v>2020</v>
      </c>
      <c r="B15" s="196">
        <v>375257310</v>
      </c>
      <c r="C15" s="197">
        <v>65005039</v>
      </c>
      <c r="D15" s="197">
        <v>45905306</v>
      </c>
      <c r="E15" s="198">
        <v>573104271</v>
      </c>
      <c r="F15" s="206">
        <v>558480914</v>
      </c>
      <c r="G15" s="197">
        <v>11357107</v>
      </c>
      <c r="H15" s="197">
        <v>17247773</v>
      </c>
      <c r="I15" s="198">
        <v>16416318</v>
      </c>
      <c r="J15" s="193"/>
    </row>
    <row r="16" spans="1:10" x14ac:dyDescent="0.25">
      <c r="A16" s="204">
        <v>2021</v>
      </c>
      <c r="B16" s="199">
        <v>415629077</v>
      </c>
      <c r="C16" s="197">
        <v>66871292</v>
      </c>
      <c r="D16" s="197">
        <v>55304179</v>
      </c>
      <c r="E16" s="198">
        <v>632702492</v>
      </c>
      <c r="F16" s="206">
        <v>331988466</v>
      </c>
      <c r="G16" s="197">
        <v>5813001</v>
      </c>
      <c r="H16" s="197">
        <v>-1616462</v>
      </c>
      <c r="I16" s="198">
        <v>13598362</v>
      </c>
      <c r="J16" s="193"/>
    </row>
    <row r="17" spans="1:10" x14ac:dyDescent="0.25">
      <c r="A17" s="204">
        <v>2022</v>
      </c>
      <c r="B17" s="196">
        <v>497012328</v>
      </c>
      <c r="C17" s="197">
        <v>84619492</v>
      </c>
      <c r="D17" s="197">
        <v>87563378</v>
      </c>
      <c r="E17" s="198">
        <v>786375486</v>
      </c>
      <c r="F17" s="206">
        <v>204519762</v>
      </c>
      <c r="G17" s="197">
        <v>4997495</v>
      </c>
      <c r="H17" s="197">
        <v>-1633385</v>
      </c>
      <c r="I17" s="198">
        <v>9858044</v>
      </c>
      <c r="J17" s="193"/>
    </row>
    <row r="18" spans="1:10" x14ac:dyDescent="0.25">
      <c r="A18" s="205">
        <v>2023</v>
      </c>
      <c r="B18" s="200">
        <v>589988756</v>
      </c>
      <c r="C18" s="201">
        <v>117893983</v>
      </c>
      <c r="D18" s="201">
        <v>105402470</v>
      </c>
      <c r="E18" s="202">
        <v>1293212676</v>
      </c>
      <c r="F18" s="207">
        <v>177243477</v>
      </c>
      <c r="G18" s="201">
        <v>19379940</v>
      </c>
      <c r="H18" s="201">
        <v>-4009459</v>
      </c>
      <c r="I18" s="202">
        <v>27510734</v>
      </c>
      <c r="J18" s="193"/>
    </row>
    <row r="19" spans="1:10" x14ac:dyDescent="0.25">
      <c r="A19" s="193"/>
      <c r="B19" s="194"/>
      <c r="C19" s="193"/>
      <c r="D19" s="193"/>
      <c r="E19" s="193"/>
      <c r="F19" s="193"/>
      <c r="G19" s="193"/>
      <c r="H19" s="193"/>
      <c r="I19" s="193"/>
      <c r="J19" s="193"/>
    </row>
    <row r="20" spans="1:10" x14ac:dyDescent="0.25">
      <c r="A20" s="193"/>
      <c r="B20" s="195"/>
      <c r="C20" s="193"/>
      <c r="D20" s="193"/>
      <c r="E20" s="193"/>
      <c r="F20" s="193"/>
      <c r="G20" s="193"/>
      <c r="H20" s="193"/>
      <c r="I20" s="193"/>
      <c r="J20" s="193"/>
    </row>
    <row r="21" spans="1:10" x14ac:dyDescent="0.25">
      <c r="A21" s="193"/>
      <c r="B21" s="195"/>
      <c r="C21" s="193"/>
      <c r="D21" s="193"/>
      <c r="E21" s="193"/>
      <c r="F21" s="193"/>
      <c r="G21" s="193"/>
      <c r="H21" s="193"/>
      <c r="I21" s="193"/>
      <c r="J21" s="193"/>
    </row>
    <row r="22" spans="1:10" x14ac:dyDescent="0.25">
      <c r="A22" s="220"/>
      <c r="B22" s="194"/>
      <c r="C22" s="193"/>
      <c r="D22" s="193"/>
      <c r="E22" s="193"/>
      <c r="F22" s="193"/>
      <c r="G22" s="193"/>
      <c r="H22" s="193"/>
      <c r="I22" s="193"/>
      <c r="J22" s="193"/>
    </row>
    <row r="23" spans="1:10" x14ac:dyDescent="0.25">
      <c r="A23" s="220"/>
      <c r="B23" s="195"/>
      <c r="C23" s="193"/>
      <c r="D23" s="193"/>
      <c r="E23" s="193"/>
      <c r="F23" s="193"/>
      <c r="G23" s="193"/>
      <c r="H23" s="193"/>
      <c r="I23" s="193"/>
      <c r="J23" s="193"/>
    </row>
    <row r="24" spans="1:10" x14ac:dyDescent="0.25">
      <c r="A24" s="193"/>
      <c r="B24" s="195"/>
      <c r="C24" s="193"/>
      <c r="D24" s="193"/>
      <c r="E24" s="193"/>
      <c r="F24" s="193"/>
      <c r="G24" s="193"/>
      <c r="H24" s="193"/>
      <c r="I24" s="193"/>
      <c r="J24" s="193"/>
    </row>
    <row r="25" spans="1:10" x14ac:dyDescent="0.25">
      <c r="A25" s="73"/>
      <c r="B25" s="168"/>
    </row>
    <row r="26" spans="1:10" x14ac:dyDescent="0.25">
      <c r="A26" s="166"/>
      <c r="B26" s="167"/>
    </row>
    <row r="27" spans="1:10" x14ac:dyDescent="0.25">
      <c r="A27" s="166"/>
      <c r="B27" s="167"/>
    </row>
    <row r="28" spans="1:10" x14ac:dyDescent="0.25">
      <c r="A28" s="73"/>
      <c r="B28" s="168"/>
    </row>
    <row r="29" spans="1:10" x14ac:dyDescent="0.25">
      <c r="A29" s="166"/>
      <c r="B29" s="167"/>
    </row>
    <row r="30" spans="1:10" x14ac:dyDescent="0.25">
      <c r="A30" s="166"/>
      <c r="B30" s="167"/>
    </row>
    <row r="31" spans="1:10" x14ac:dyDescent="0.25">
      <c r="A31" s="73"/>
      <c r="B31" s="168"/>
    </row>
    <row r="32" spans="1:10" x14ac:dyDescent="0.25">
      <c r="A32" s="166"/>
      <c r="B32" s="167"/>
    </row>
    <row r="33" spans="1:2" x14ac:dyDescent="0.25">
      <c r="A33" s="166"/>
      <c r="B33" s="167"/>
    </row>
    <row r="34" spans="1:2" x14ac:dyDescent="0.25">
      <c r="A34" s="73"/>
      <c r="B34" s="168"/>
    </row>
    <row r="35" spans="1:2" x14ac:dyDescent="0.25">
      <c r="A35" s="169"/>
      <c r="B35" s="167"/>
    </row>
    <row r="36" spans="1:2" x14ac:dyDescent="0.25">
      <c r="A36" s="166"/>
      <c r="B36" s="167"/>
    </row>
  </sheetData>
  <mergeCells count="5">
    <mergeCell ref="B7:E7"/>
    <mergeCell ref="F7:I7"/>
    <mergeCell ref="A1:I1"/>
    <mergeCell ref="A2:I2"/>
    <mergeCell ref="A3:I3"/>
  </mergeCells>
  <pageMargins left="0.7" right="0.7" top="0.75" bottom="0.75" header="0.3" footer="0.3"/>
  <pageSetup orientation="portrait" r:id="rId1"/>
  <headerFooter>
    <oddFooter>&amp;C©Copyright, State Farm Mutual Automobile Insurance Company 2024
No reproduction of this copyrighted material allowed without express written consent from State Farm®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5F2A-E16B-4005-832B-C4DF7E7694D3}">
  <dimension ref="A1:O35"/>
  <sheetViews>
    <sheetView tabSelected="1" view="pageLayout" topLeftCell="A20" zoomScaleNormal="100" workbookViewId="0">
      <selection activeCell="A35" sqref="A35:A36"/>
    </sheetView>
  </sheetViews>
  <sheetFormatPr defaultRowHeight="15" x14ac:dyDescent="0.25"/>
  <cols>
    <col min="1" max="9" width="19.28515625" customWidth="1"/>
    <col min="13" max="15" width="11.140625" bestFit="1" customWidth="1"/>
  </cols>
  <sheetData>
    <row r="1" spans="1:13" x14ac:dyDescent="0.25">
      <c r="A1" s="221" t="s">
        <v>221</v>
      </c>
      <c r="B1" s="221"/>
      <c r="C1" s="221"/>
      <c r="D1" s="221"/>
      <c r="E1" s="221"/>
      <c r="F1" s="221"/>
      <c r="G1" s="221"/>
      <c r="H1" s="221"/>
      <c r="I1" s="221"/>
    </row>
    <row r="2" spans="1:13" x14ac:dyDescent="0.25">
      <c r="A2" s="221" t="s">
        <v>0</v>
      </c>
      <c r="B2" s="221"/>
      <c r="C2" s="221"/>
      <c r="D2" s="221"/>
      <c r="E2" s="221"/>
      <c r="F2" s="221"/>
      <c r="G2" s="221"/>
      <c r="H2" s="221"/>
      <c r="I2" s="221"/>
    </row>
    <row r="3" spans="1:13" x14ac:dyDescent="0.25">
      <c r="A3" s="221" t="s">
        <v>63</v>
      </c>
      <c r="B3" s="221"/>
      <c r="C3" s="221"/>
      <c r="D3" s="221"/>
      <c r="E3" s="221"/>
      <c r="F3" s="221"/>
      <c r="G3" s="221"/>
      <c r="H3" s="221"/>
      <c r="I3" s="221"/>
    </row>
    <row r="5" spans="1:13" x14ac:dyDescent="0.25">
      <c r="A5" s="171"/>
      <c r="B5" s="259" t="s">
        <v>64</v>
      </c>
      <c r="C5" s="260"/>
      <c r="D5" s="261" t="s">
        <v>65</v>
      </c>
      <c r="E5" s="261"/>
      <c r="F5" s="259" t="s">
        <v>66</v>
      </c>
      <c r="G5" s="260"/>
      <c r="H5" s="261" t="s">
        <v>67</v>
      </c>
      <c r="I5" s="260"/>
    </row>
    <row r="6" spans="1:13" x14ac:dyDescent="0.25">
      <c r="A6" s="186" t="s">
        <v>68</v>
      </c>
      <c r="B6" s="176" t="s">
        <v>69</v>
      </c>
      <c r="C6" s="185" t="s">
        <v>70</v>
      </c>
      <c r="D6" s="179" t="s">
        <v>71</v>
      </c>
      <c r="E6" s="179" t="s">
        <v>72</v>
      </c>
      <c r="F6" s="176" t="s">
        <v>69</v>
      </c>
      <c r="G6" s="185" t="s">
        <v>70</v>
      </c>
      <c r="H6" s="179" t="s">
        <v>71</v>
      </c>
      <c r="I6" s="185" t="s">
        <v>72</v>
      </c>
      <c r="M6" s="78"/>
    </row>
    <row r="7" spans="1:13" x14ac:dyDescent="0.25">
      <c r="A7" s="172">
        <v>2015</v>
      </c>
      <c r="B7" s="181">
        <v>1000000000</v>
      </c>
      <c r="C7" s="182">
        <v>1900000000</v>
      </c>
      <c r="D7" s="173">
        <v>87637500</v>
      </c>
      <c r="E7" s="174" t="s">
        <v>73</v>
      </c>
      <c r="F7" s="181">
        <v>1500000000</v>
      </c>
      <c r="G7" s="182" t="s">
        <v>74</v>
      </c>
      <c r="H7" s="173">
        <v>10250000</v>
      </c>
      <c r="I7" s="175" t="s">
        <v>73</v>
      </c>
    </row>
    <row r="8" spans="1:13" x14ac:dyDescent="0.25">
      <c r="A8" s="172">
        <v>2016</v>
      </c>
      <c r="B8" s="181">
        <v>1000000000</v>
      </c>
      <c r="C8" s="182">
        <v>2100000000</v>
      </c>
      <c r="D8" s="173">
        <v>97912500</v>
      </c>
      <c r="E8" s="174" t="s">
        <v>73</v>
      </c>
      <c r="F8" s="181">
        <v>1500000000</v>
      </c>
      <c r="G8" s="182">
        <v>500000000</v>
      </c>
      <c r="H8" s="173">
        <v>11250000</v>
      </c>
      <c r="I8" s="175" t="s">
        <v>73</v>
      </c>
    </row>
    <row r="9" spans="1:13" x14ac:dyDescent="0.25">
      <c r="A9" s="172">
        <v>2017</v>
      </c>
      <c r="B9" s="181">
        <v>1000000000</v>
      </c>
      <c r="C9" s="182">
        <v>2100000000</v>
      </c>
      <c r="D9" s="173">
        <v>100852500</v>
      </c>
      <c r="E9" s="174" t="s">
        <v>73</v>
      </c>
      <c r="F9" s="181">
        <v>1500000000</v>
      </c>
      <c r="G9" s="182">
        <v>500000000</v>
      </c>
      <c r="H9" s="173">
        <v>10750000</v>
      </c>
      <c r="I9" s="175" t="s">
        <v>73</v>
      </c>
    </row>
    <row r="10" spans="1:13" x14ac:dyDescent="0.25">
      <c r="A10" s="172">
        <v>2018</v>
      </c>
      <c r="B10" s="181">
        <v>1000000000</v>
      </c>
      <c r="C10" s="182">
        <v>2600000000</v>
      </c>
      <c r="D10" s="173">
        <v>121225000</v>
      </c>
      <c r="E10" s="174">
        <v>87467900</v>
      </c>
      <c r="F10" s="181">
        <v>1500000000</v>
      </c>
      <c r="G10" s="182">
        <v>500000000</v>
      </c>
      <c r="H10" s="173">
        <v>14750000</v>
      </c>
      <c r="I10" s="175" t="s">
        <v>73</v>
      </c>
    </row>
    <row r="11" spans="1:13" x14ac:dyDescent="0.25">
      <c r="A11" s="172">
        <v>2019</v>
      </c>
      <c r="B11" s="181">
        <v>750000000</v>
      </c>
      <c r="C11" s="182">
        <v>3150000000</v>
      </c>
      <c r="D11" s="173">
        <v>156662500</v>
      </c>
      <c r="E11" s="174" t="s">
        <v>73</v>
      </c>
      <c r="F11" s="181">
        <v>1250000000</v>
      </c>
      <c r="G11" s="182">
        <v>600000000</v>
      </c>
      <c r="H11" s="173">
        <v>20400000</v>
      </c>
      <c r="I11" s="175" t="s">
        <v>73</v>
      </c>
    </row>
    <row r="12" spans="1:13" x14ac:dyDescent="0.25">
      <c r="A12" s="172">
        <v>2020</v>
      </c>
      <c r="B12" s="181">
        <v>750000000</v>
      </c>
      <c r="C12" s="182">
        <v>3850000000</v>
      </c>
      <c r="D12" s="173">
        <v>206250000</v>
      </c>
      <c r="E12" s="174" t="s">
        <v>73</v>
      </c>
      <c r="F12" s="181">
        <v>1250000000</v>
      </c>
      <c r="G12" s="182">
        <v>600000000</v>
      </c>
      <c r="H12" s="173">
        <v>24000000</v>
      </c>
      <c r="I12" s="175" t="s">
        <v>73</v>
      </c>
    </row>
    <row r="13" spans="1:13" x14ac:dyDescent="0.25">
      <c r="A13" s="172">
        <v>2021</v>
      </c>
      <c r="B13" s="181">
        <v>500000000</v>
      </c>
      <c r="C13" s="182">
        <v>5200000000</v>
      </c>
      <c r="D13" s="173">
        <v>317950000</v>
      </c>
      <c r="E13" s="173" t="s">
        <v>73</v>
      </c>
      <c r="F13" s="181">
        <v>750000000</v>
      </c>
      <c r="G13" s="182">
        <v>600000000</v>
      </c>
      <c r="H13" s="173">
        <v>62700000</v>
      </c>
      <c r="I13" s="175" t="s">
        <v>73</v>
      </c>
    </row>
    <row r="14" spans="1:13" x14ac:dyDescent="0.25">
      <c r="A14" s="172">
        <v>2022</v>
      </c>
      <c r="B14" s="181">
        <v>500000000</v>
      </c>
      <c r="C14" s="182">
        <v>6400000000</v>
      </c>
      <c r="D14" s="173">
        <v>374950000</v>
      </c>
      <c r="E14" s="174" t="s">
        <v>73</v>
      </c>
      <c r="F14" s="181">
        <v>750000000</v>
      </c>
      <c r="G14" s="182">
        <v>600000000</v>
      </c>
      <c r="H14" s="173">
        <v>74700000</v>
      </c>
      <c r="I14" s="175" t="s">
        <v>73</v>
      </c>
    </row>
    <row r="15" spans="1:13" x14ac:dyDescent="0.25">
      <c r="A15" s="172">
        <v>2023</v>
      </c>
      <c r="B15" s="181">
        <v>250000000</v>
      </c>
      <c r="C15" s="182">
        <v>8850000000</v>
      </c>
      <c r="D15" s="173">
        <v>665197000</v>
      </c>
      <c r="E15" s="174" t="s">
        <v>73</v>
      </c>
      <c r="F15" s="181">
        <v>375000000</v>
      </c>
      <c r="G15" s="182">
        <v>600000000</v>
      </c>
      <c r="H15" s="173">
        <v>144600000</v>
      </c>
      <c r="I15" s="175" t="s">
        <v>73</v>
      </c>
    </row>
    <row r="16" spans="1:13" x14ac:dyDescent="0.25">
      <c r="A16" s="176">
        <v>2024</v>
      </c>
      <c r="B16" s="183">
        <v>250000000</v>
      </c>
      <c r="C16" s="184">
        <v>8920000000</v>
      </c>
      <c r="D16" s="177">
        <v>637598000</v>
      </c>
      <c r="E16" s="178" t="s">
        <v>73</v>
      </c>
      <c r="F16" s="183">
        <v>375000000</v>
      </c>
      <c r="G16" s="184">
        <v>600000000</v>
      </c>
      <c r="H16" s="177">
        <v>167100000</v>
      </c>
      <c r="I16" s="180" t="s">
        <v>73</v>
      </c>
    </row>
    <row r="17" spans="1:15" x14ac:dyDescent="0.25">
      <c r="A17" s="128"/>
    </row>
    <row r="19" spans="1:15" x14ac:dyDescent="0.25">
      <c r="A19" s="187"/>
      <c r="B19" s="259" t="s">
        <v>105</v>
      </c>
      <c r="C19" s="260"/>
      <c r="D19" s="261" t="s">
        <v>106</v>
      </c>
      <c r="E19" s="260"/>
    </row>
    <row r="20" spans="1:15" x14ac:dyDescent="0.25">
      <c r="A20" s="186" t="s">
        <v>68</v>
      </c>
      <c r="B20" s="176" t="s">
        <v>71</v>
      </c>
      <c r="C20" s="185" t="s">
        <v>72</v>
      </c>
      <c r="D20" s="179" t="s">
        <v>71</v>
      </c>
      <c r="E20" s="185" t="s">
        <v>72</v>
      </c>
    </row>
    <row r="21" spans="1:15" x14ac:dyDescent="0.25">
      <c r="A21" s="172">
        <v>2015</v>
      </c>
      <c r="B21" s="41">
        <v>14400000</v>
      </c>
      <c r="C21" s="188">
        <v>418013.16</v>
      </c>
      <c r="D21" s="37">
        <v>770247.99</v>
      </c>
      <c r="E21" s="188">
        <v>0</v>
      </c>
    </row>
    <row r="22" spans="1:15" x14ac:dyDescent="0.25">
      <c r="A22" s="172">
        <v>2016</v>
      </c>
      <c r="B22" s="41">
        <v>11295000</v>
      </c>
      <c r="C22" s="188">
        <v>2924033.01</v>
      </c>
      <c r="D22" s="37">
        <v>925769.66</v>
      </c>
      <c r="E22" s="188">
        <v>0</v>
      </c>
    </row>
    <row r="23" spans="1:15" x14ac:dyDescent="0.25">
      <c r="A23" s="172">
        <v>2017</v>
      </c>
      <c r="B23" s="41">
        <v>11525000</v>
      </c>
      <c r="C23" s="188">
        <v>28049028.350000009</v>
      </c>
      <c r="D23" s="37">
        <v>789993.5</v>
      </c>
      <c r="E23" s="188">
        <v>0</v>
      </c>
    </row>
    <row r="24" spans="1:15" x14ac:dyDescent="0.25">
      <c r="A24" s="172">
        <v>2018</v>
      </c>
      <c r="B24" s="41">
        <v>16100000</v>
      </c>
      <c r="C24" s="188">
        <v>38279907.639999963</v>
      </c>
      <c r="D24" s="37">
        <v>704072.61</v>
      </c>
      <c r="E24" s="188">
        <v>381045</v>
      </c>
    </row>
    <row r="25" spans="1:15" x14ac:dyDescent="0.25">
      <c r="A25" s="172">
        <v>2019</v>
      </c>
      <c r="B25" s="41">
        <v>15500000</v>
      </c>
      <c r="C25" s="188">
        <v>9798295.6699999962</v>
      </c>
      <c r="D25" s="37">
        <v>735033.16</v>
      </c>
      <c r="E25" s="188">
        <v>3619</v>
      </c>
    </row>
    <row r="26" spans="1:15" x14ac:dyDescent="0.25">
      <c r="A26" s="172">
        <v>2020</v>
      </c>
      <c r="B26" s="41">
        <v>16400000</v>
      </c>
      <c r="C26" s="188">
        <v>63550974.020000003</v>
      </c>
      <c r="D26" s="37">
        <v>769422.49</v>
      </c>
      <c r="E26" s="188">
        <v>64.150000000000006</v>
      </c>
      <c r="M26" s="79"/>
      <c r="N26" s="80"/>
      <c r="O26" s="80"/>
    </row>
    <row r="27" spans="1:15" x14ac:dyDescent="0.25">
      <c r="A27" s="172">
        <v>2021</v>
      </c>
      <c r="B27" s="41">
        <v>19000000</v>
      </c>
      <c r="C27" s="188">
        <v>15473078.699999997</v>
      </c>
      <c r="D27" s="37">
        <v>829313.94</v>
      </c>
      <c r="E27" s="188">
        <v>14905580</v>
      </c>
      <c r="M27" s="79"/>
      <c r="N27" s="80"/>
      <c r="O27" s="80"/>
    </row>
    <row r="28" spans="1:15" x14ac:dyDescent="0.25">
      <c r="A28" s="172">
        <v>2022</v>
      </c>
      <c r="B28" s="41">
        <v>20700000</v>
      </c>
      <c r="C28" s="188">
        <v>41742037.149999999</v>
      </c>
      <c r="D28" s="37">
        <v>955966.83</v>
      </c>
      <c r="E28" s="188">
        <v>0</v>
      </c>
      <c r="M28" s="79"/>
      <c r="N28" s="80"/>
      <c r="O28" s="80"/>
    </row>
    <row r="29" spans="1:15" x14ac:dyDescent="0.25">
      <c r="A29" s="172">
        <v>2023</v>
      </c>
      <c r="B29" s="41">
        <v>27800000</v>
      </c>
      <c r="C29" s="188">
        <v>15164632.689999998</v>
      </c>
      <c r="D29" s="37">
        <v>1144652.3</v>
      </c>
      <c r="E29" s="188">
        <v>0</v>
      </c>
      <c r="M29" s="79"/>
      <c r="N29" s="80"/>
      <c r="O29" s="80"/>
    </row>
    <row r="30" spans="1:15" x14ac:dyDescent="0.25">
      <c r="A30" s="176">
        <v>2024</v>
      </c>
      <c r="B30" s="43">
        <v>42500000</v>
      </c>
      <c r="C30" s="189">
        <v>0</v>
      </c>
      <c r="D30" s="21" t="s">
        <v>107</v>
      </c>
      <c r="E30" s="189"/>
      <c r="M30" s="79"/>
      <c r="N30" s="80"/>
      <c r="O30" s="80"/>
    </row>
    <row r="31" spans="1:15" x14ac:dyDescent="0.25">
      <c r="M31" s="79"/>
      <c r="N31" s="80"/>
      <c r="O31" s="80"/>
    </row>
    <row r="32" spans="1:15" x14ac:dyDescent="0.25">
      <c r="A32" t="s">
        <v>108</v>
      </c>
      <c r="M32" s="79"/>
      <c r="N32" s="80"/>
      <c r="O32" s="80"/>
    </row>
    <row r="33" spans="13:15" x14ac:dyDescent="0.25">
      <c r="M33" s="79"/>
      <c r="N33" s="80"/>
      <c r="O33" s="80"/>
    </row>
    <row r="34" spans="13:15" x14ac:dyDescent="0.25">
      <c r="M34" s="79"/>
      <c r="N34" s="80"/>
      <c r="O34" s="80"/>
    </row>
    <row r="35" spans="13:15" x14ac:dyDescent="0.25">
      <c r="M35" s="79"/>
      <c r="N35" s="80"/>
      <c r="O35" s="80"/>
    </row>
  </sheetData>
  <mergeCells count="9">
    <mergeCell ref="B19:C19"/>
    <mergeCell ref="D19:E19"/>
    <mergeCell ref="A1:I1"/>
    <mergeCell ref="A2:I2"/>
    <mergeCell ref="A3:I3"/>
    <mergeCell ref="B5:C5"/>
    <mergeCell ref="D5:E5"/>
    <mergeCell ref="F5:G5"/>
    <mergeCell ref="H5:I5"/>
  </mergeCells>
  <pageMargins left="0.7" right="0.7" top="0.75" bottom="0.75" header="0.3" footer="0.3"/>
  <pageSetup orientation="portrait" horizontalDpi="1200" verticalDpi="1200" r:id="rId1"/>
  <headerFooter>
    <oddFooter>&amp;C©Copyright, State Farm Mutual Automobile Insurance Company 2024
No reproduction of this copyrighted material allowed without express written consent from State Farm®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view="pageLayout" topLeftCell="A28" zoomScaleNormal="100" workbookViewId="0">
      <selection activeCell="A50" sqref="A50:A51"/>
    </sheetView>
  </sheetViews>
  <sheetFormatPr defaultRowHeight="15" x14ac:dyDescent="0.25"/>
  <cols>
    <col min="1" max="1" width="14.140625" customWidth="1"/>
    <col min="2" max="2" width="13.85546875" bestFit="1" customWidth="1"/>
    <col min="3" max="3" width="17.7109375" bestFit="1" customWidth="1"/>
    <col min="4" max="4" width="10" bestFit="1" customWidth="1"/>
    <col min="5" max="5" width="6.85546875" bestFit="1" customWidth="1"/>
    <col min="6" max="6" width="2.85546875" customWidth="1"/>
    <col min="7" max="7" width="16.85546875" bestFit="1" customWidth="1"/>
    <col min="9" max="9" width="15.28515625" bestFit="1" customWidth="1"/>
    <col min="10" max="10" width="12" bestFit="1" customWidth="1"/>
    <col min="11" max="11" width="2.28515625" customWidth="1"/>
    <col min="12" max="12" width="16.85546875" bestFit="1" customWidth="1"/>
    <col min="13" max="13" width="10.5703125" bestFit="1" customWidth="1"/>
    <col min="14" max="14" width="15" bestFit="1" customWidth="1"/>
    <col min="15" max="15" width="10.5703125" bestFit="1" customWidth="1"/>
    <col min="21" max="21" width="15.28515625" bestFit="1" customWidth="1"/>
    <col min="22" max="22" width="17.85546875" customWidth="1"/>
    <col min="24" max="24" width="16.85546875" bestFit="1" customWidth="1"/>
  </cols>
  <sheetData>
    <row r="1" spans="1:15" x14ac:dyDescent="0.25">
      <c r="A1" s="221" t="s">
        <v>40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</row>
    <row r="2" spans="1:15" x14ac:dyDescent="0.25">
      <c r="A2" s="221" t="s">
        <v>0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</row>
    <row r="3" spans="1:15" x14ac:dyDescent="0.25">
      <c r="A3" s="221" t="s">
        <v>1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</row>
    <row r="4" spans="1:15" x14ac:dyDescent="0.25">
      <c r="A4" s="221" t="s">
        <v>2</v>
      </c>
      <c r="B4" s="221"/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</row>
    <row r="6" spans="1:15" x14ac:dyDescent="0.25">
      <c r="A6" s="26" t="s">
        <v>12</v>
      </c>
      <c r="B6" s="27" t="s">
        <v>13</v>
      </c>
      <c r="C6" s="27" t="s">
        <v>14</v>
      </c>
      <c r="D6" s="27" t="s">
        <v>15</v>
      </c>
      <c r="E6" s="28" t="s">
        <v>16</v>
      </c>
      <c r="F6" s="27"/>
      <c r="G6" s="26" t="s">
        <v>17</v>
      </c>
      <c r="H6" s="27" t="s">
        <v>23</v>
      </c>
      <c r="I6" s="27" t="s">
        <v>24</v>
      </c>
      <c r="J6" s="28" t="s">
        <v>25</v>
      </c>
      <c r="K6" s="36"/>
      <c r="L6" s="26" t="s">
        <v>26</v>
      </c>
      <c r="M6" s="27" t="s">
        <v>27</v>
      </c>
      <c r="N6" s="27" t="s">
        <v>28</v>
      </c>
      <c r="O6" s="28" t="s">
        <v>29</v>
      </c>
    </row>
    <row r="7" spans="1:15" x14ac:dyDescent="0.25">
      <c r="A7" s="16"/>
      <c r="B7" s="7"/>
      <c r="C7" s="7" t="s">
        <v>11</v>
      </c>
      <c r="D7" s="7"/>
      <c r="E7" s="17"/>
      <c r="F7" s="7"/>
      <c r="G7" s="16" t="s">
        <v>19</v>
      </c>
      <c r="H7" s="7"/>
      <c r="I7" s="7" t="s">
        <v>33</v>
      </c>
      <c r="J7" s="17"/>
      <c r="K7" s="7"/>
      <c r="L7" s="16" t="s">
        <v>34</v>
      </c>
      <c r="M7" s="7"/>
      <c r="N7" s="7" t="s">
        <v>36</v>
      </c>
      <c r="O7" s="17"/>
    </row>
    <row r="8" spans="1:15" x14ac:dyDescent="0.25">
      <c r="A8" s="1" t="s">
        <v>3</v>
      </c>
      <c r="B8" s="29"/>
      <c r="C8" s="29" t="s">
        <v>4</v>
      </c>
      <c r="D8" s="29" t="s">
        <v>5</v>
      </c>
      <c r="E8" s="30"/>
      <c r="F8" s="29"/>
      <c r="G8" s="16" t="s">
        <v>20</v>
      </c>
      <c r="H8" s="7" t="s">
        <v>5</v>
      </c>
      <c r="I8" s="7" t="s">
        <v>4</v>
      </c>
      <c r="J8" s="17" t="s">
        <v>5</v>
      </c>
      <c r="K8" s="7"/>
      <c r="L8" s="16" t="s">
        <v>35</v>
      </c>
      <c r="M8" s="7" t="s">
        <v>5</v>
      </c>
      <c r="N8" s="7" t="s">
        <v>35</v>
      </c>
      <c r="O8" s="17" t="s">
        <v>5</v>
      </c>
    </row>
    <row r="9" spans="1:15" x14ac:dyDescent="0.25">
      <c r="A9" s="2" t="s">
        <v>6</v>
      </c>
      <c r="B9" s="3" t="s">
        <v>7</v>
      </c>
      <c r="C9" s="3" t="s">
        <v>8</v>
      </c>
      <c r="D9" s="4" t="s">
        <v>9</v>
      </c>
      <c r="E9" s="31" t="s">
        <v>10</v>
      </c>
      <c r="F9" s="3"/>
      <c r="G9" s="2" t="s">
        <v>21</v>
      </c>
      <c r="H9" s="24" t="s">
        <v>22</v>
      </c>
      <c r="I9" s="24" t="s">
        <v>8</v>
      </c>
      <c r="J9" s="25" t="s">
        <v>30</v>
      </c>
      <c r="K9" s="24"/>
      <c r="L9" s="20" t="s">
        <v>21</v>
      </c>
      <c r="M9" s="24" t="s">
        <v>31</v>
      </c>
      <c r="N9" s="24" t="s">
        <v>21</v>
      </c>
      <c r="O9" s="25" t="s">
        <v>32</v>
      </c>
    </row>
    <row r="10" spans="1:15" x14ac:dyDescent="0.25">
      <c r="A10" s="45">
        <v>1990</v>
      </c>
      <c r="B10" s="46">
        <v>128861977.8</v>
      </c>
      <c r="C10" s="74">
        <v>77600768.14549394</v>
      </c>
      <c r="D10" s="47">
        <f>C10/B10</f>
        <v>0.60220066050774168</v>
      </c>
      <c r="E10" s="48">
        <v>1.2434586548051834E-2</v>
      </c>
      <c r="F10" s="49"/>
      <c r="G10" s="53">
        <f>C10-I10</f>
        <v>77600768.14549394</v>
      </c>
      <c r="H10" s="50">
        <f>G10/$B10</f>
        <v>0.60220066050774168</v>
      </c>
      <c r="I10" s="51">
        <v>0</v>
      </c>
      <c r="J10" s="52">
        <f>I10/$B10</f>
        <v>0</v>
      </c>
      <c r="K10" s="36"/>
      <c r="L10" s="53">
        <v>29501031.619653251</v>
      </c>
      <c r="M10" s="50">
        <f>L10/$B10</f>
        <v>0.22893511432394958</v>
      </c>
      <c r="N10" s="54">
        <f>C10-L10</f>
        <v>48099736.525840685</v>
      </c>
      <c r="O10" s="52">
        <f>N10/$B10</f>
        <v>0.37326554618379204</v>
      </c>
    </row>
    <row r="11" spans="1:15" x14ac:dyDescent="0.25">
      <c r="A11" s="1">
        <v>1991</v>
      </c>
      <c r="B11" s="32">
        <v>142028504</v>
      </c>
      <c r="C11" s="75">
        <v>218184040.12581882</v>
      </c>
      <c r="D11" s="33">
        <f t="shared" ref="D11:D36" si="0">C11/B11</f>
        <v>1.5361989599342596</v>
      </c>
      <c r="E11" s="34">
        <v>1.2434586548051834E-2</v>
      </c>
      <c r="F11" s="5"/>
      <c r="G11" s="41">
        <f t="shared" ref="G11:G43" si="1">C11-I11</f>
        <v>218184040.12581882</v>
      </c>
      <c r="H11" s="10">
        <f t="shared" ref="H11:J43" si="2">G11/$B11</f>
        <v>1.5361989599342596</v>
      </c>
      <c r="I11" s="37">
        <v>0</v>
      </c>
      <c r="J11" s="38">
        <f t="shared" si="2"/>
        <v>0</v>
      </c>
      <c r="L11" s="41">
        <v>203104274.90132168</v>
      </c>
      <c r="M11" s="10">
        <f t="shared" ref="M11" si="3">L11/$B11</f>
        <v>1.4300247427891071</v>
      </c>
      <c r="N11" s="42">
        <f t="shared" ref="N11:N43" si="4">C11-L11</f>
        <v>15079765.224497139</v>
      </c>
      <c r="O11" s="38">
        <f t="shared" ref="O11" si="5">N11/$B11</f>
        <v>0.10617421714515235</v>
      </c>
    </row>
    <row r="12" spans="1:15" x14ac:dyDescent="0.25">
      <c r="A12" s="1">
        <v>1992</v>
      </c>
      <c r="B12" s="32">
        <v>158630981.19999999</v>
      </c>
      <c r="C12" s="75">
        <v>43303299.510467887</v>
      </c>
      <c r="D12" s="33">
        <f t="shared" si="0"/>
        <v>0.27298135069763968</v>
      </c>
      <c r="E12" s="34">
        <v>1.2434586548051834E-2</v>
      </c>
      <c r="F12" s="5"/>
      <c r="G12" s="41">
        <f t="shared" si="1"/>
        <v>43303299.510467887</v>
      </c>
      <c r="H12" s="10">
        <f t="shared" si="2"/>
        <v>0.27298135069763968</v>
      </c>
      <c r="I12" s="37">
        <v>0</v>
      </c>
      <c r="J12" s="38">
        <f t="shared" si="2"/>
        <v>0</v>
      </c>
      <c r="L12" s="41">
        <v>34667447.404647708</v>
      </c>
      <c r="M12" s="10">
        <f t="shared" ref="M12" si="6">L12/$B12</f>
        <v>0.21854146738800925</v>
      </c>
      <c r="N12" s="42">
        <f t="shared" si="4"/>
        <v>8635852.105820179</v>
      </c>
      <c r="O12" s="38">
        <f t="shared" ref="O12" si="7">N12/$B12</f>
        <v>5.4439883309630434E-2</v>
      </c>
    </row>
    <row r="13" spans="1:15" x14ac:dyDescent="0.25">
      <c r="A13" s="1">
        <v>1993</v>
      </c>
      <c r="B13" s="32">
        <v>172623390.59999979</v>
      </c>
      <c r="C13" s="75">
        <v>107166078.41433135</v>
      </c>
      <c r="D13" s="33">
        <f t="shared" si="0"/>
        <v>0.62080855926793199</v>
      </c>
      <c r="E13" s="34">
        <v>1.2434586548051834E-2</v>
      </c>
      <c r="F13" s="5"/>
      <c r="G13" s="41">
        <f t="shared" si="1"/>
        <v>107166078.41433135</v>
      </c>
      <c r="H13" s="10">
        <f t="shared" si="2"/>
        <v>0.62080855926793199</v>
      </c>
      <c r="I13" s="37">
        <v>0</v>
      </c>
      <c r="J13" s="38">
        <f t="shared" si="2"/>
        <v>0</v>
      </c>
      <c r="L13" s="41">
        <v>86593547.102191105</v>
      </c>
      <c r="M13" s="10">
        <f t="shared" ref="M13" si="8">L13/$B13</f>
        <v>0.50163275556812759</v>
      </c>
      <c r="N13" s="42">
        <f t="shared" si="4"/>
        <v>20572531.312140241</v>
      </c>
      <c r="O13" s="38">
        <f t="shared" ref="O13" si="9">N13/$B13</f>
        <v>0.11917580369980443</v>
      </c>
    </row>
    <row r="14" spans="1:15" x14ac:dyDescent="0.25">
      <c r="A14" s="1">
        <v>1994</v>
      </c>
      <c r="B14" s="32">
        <v>182199025.7999998</v>
      </c>
      <c r="C14" s="75">
        <v>43408461.732026935</v>
      </c>
      <c r="D14" s="33">
        <f t="shared" si="0"/>
        <v>0.23824749633774925</v>
      </c>
      <c r="E14" s="34">
        <v>1.2434586548051834E-2</v>
      </c>
      <c r="F14" s="5"/>
      <c r="G14" s="41">
        <f t="shared" si="1"/>
        <v>43408461.732026935</v>
      </c>
      <c r="H14" s="10">
        <f t="shared" si="2"/>
        <v>0.23824749633774925</v>
      </c>
      <c r="I14" s="37">
        <v>0</v>
      </c>
      <c r="J14" s="38">
        <f t="shared" si="2"/>
        <v>0</v>
      </c>
      <c r="L14" s="41">
        <v>42213881.20763462</v>
      </c>
      <c r="M14" s="10">
        <f t="shared" ref="M14" si="10">L14/$B14</f>
        <v>0.23169103688827006</v>
      </c>
      <c r="N14" s="42">
        <f t="shared" si="4"/>
        <v>1194580.5243923143</v>
      </c>
      <c r="O14" s="38">
        <f t="shared" ref="O14" si="11">N14/$B14</f>
        <v>6.5564594494792053E-3</v>
      </c>
    </row>
    <row r="15" spans="1:15" x14ac:dyDescent="0.25">
      <c r="A15" s="1">
        <v>1995</v>
      </c>
      <c r="B15" s="32">
        <v>185917462.0800001</v>
      </c>
      <c r="C15" s="75">
        <v>101140690.0599854</v>
      </c>
      <c r="D15" s="33">
        <f t="shared" si="0"/>
        <v>0.54400855588521668</v>
      </c>
      <c r="E15" s="34">
        <v>1.2434586548051834E-2</v>
      </c>
      <c r="F15" s="5"/>
      <c r="G15" s="41">
        <f t="shared" si="1"/>
        <v>101140690.0599854</v>
      </c>
      <c r="H15" s="10">
        <f t="shared" si="2"/>
        <v>0.54400855588521668</v>
      </c>
      <c r="I15" s="37">
        <v>0</v>
      </c>
      <c r="J15" s="38">
        <f t="shared" si="2"/>
        <v>0</v>
      </c>
      <c r="L15" s="41">
        <v>-3998716.5877309232</v>
      </c>
      <c r="M15" s="10">
        <f t="shared" ref="M15" si="12">L15/$B15</f>
        <v>-2.1508020510791391E-2</v>
      </c>
      <c r="N15" s="42">
        <f t="shared" si="4"/>
        <v>105139406.64771633</v>
      </c>
      <c r="O15" s="38">
        <f t="shared" ref="O15" si="13">N15/$B15</f>
        <v>0.56551657639600816</v>
      </c>
    </row>
    <row r="16" spans="1:15" x14ac:dyDescent="0.25">
      <c r="A16" s="1">
        <v>1996</v>
      </c>
      <c r="B16" s="32">
        <v>186104813.89800009</v>
      </c>
      <c r="C16" s="75">
        <v>50620812.172899127</v>
      </c>
      <c r="D16" s="33">
        <f t="shared" si="0"/>
        <v>0.27200162700059582</v>
      </c>
      <c r="E16" s="34">
        <v>1.2434586548051834E-2</v>
      </c>
      <c r="F16" s="5"/>
      <c r="G16" s="41">
        <f t="shared" si="1"/>
        <v>50620812.172899127</v>
      </c>
      <c r="H16" s="10">
        <f t="shared" si="2"/>
        <v>0.27200162700059582</v>
      </c>
      <c r="I16" s="37">
        <v>0</v>
      </c>
      <c r="J16" s="38">
        <f t="shared" si="2"/>
        <v>0</v>
      </c>
      <c r="L16" s="41">
        <v>9012679.0682739206</v>
      </c>
      <c r="M16" s="10">
        <f t="shared" ref="M16" si="14">L16/$B16</f>
        <v>4.8427973890098133E-2</v>
      </c>
      <c r="N16" s="42">
        <f t="shared" si="4"/>
        <v>41608133.10462521</v>
      </c>
      <c r="O16" s="38">
        <f t="shared" ref="O16" si="15">N16/$B16</f>
        <v>0.22357365311049773</v>
      </c>
    </row>
    <row r="17" spans="1:22" x14ac:dyDescent="0.25">
      <c r="A17" s="1">
        <v>1997</v>
      </c>
      <c r="B17" s="32">
        <v>186488444.24800161</v>
      </c>
      <c r="C17" s="75">
        <v>17247443.640610844</v>
      </c>
      <c r="D17" s="33">
        <f t="shared" si="0"/>
        <v>9.2485321061900952E-2</v>
      </c>
      <c r="E17" s="34">
        <v>1.2434586548051834E-2</v>
      </c>
      <c r="F17" s="5"/>
      <c r="G17" s="41">
        <f t="shared" si="1"/>
        <v>17247443.640610844</v>
      </c>
      <c r="H17" s="10">
        <f t="shared" si="2"/>
        <v>9.2485321061900952E-2</v>
      </c>
      <c r="I17" s="37">
        <v>0</v>
      </c>
      <c r="J17" s="38">
        <f t="shared" si="2"/>
        <v>0</v>
      </c>
      <c r="L17" s="41">
        <v>2188518.900656369</v>
      </c>
      <c r="M17" s="10">
        <f t="shared" ref="M17" si="16">L17/$B17</f>
        <v>1.1735412933929396E-2</v>
      </c>
      <c r="N17" s="42">
        <f t="shared" si="4"/>
        <v>15058924.739954475</v>
      </c>
      <c r="O17" s="38">
        <f t="shared" ref="O17" si="17">N17/$B17</f>
        <v>8.0749908127971559E-2</v>
      </c>
    </row>
    <row r="18" spans="1:22" x14ac:dyDescent="0.25">
      <c r="A18" s="1">
        <v>1998</v>
      </c>
      <c r="B18" s="32">
        <v>191097338.1400004</v>
      </c>
      <c r="C18" s="75">
        <v>50118114.80527629</v>
      </c>
      <c r="D18" s="33">
        <f t="shared" si="0"/>
        <v>0.26226485043218711</v>
      </c>
      <c r="E18" s="34">
        <v>1.2434586548051834E-2</v>
      </c>
      <c r="F18" s="5"/>
      <c r="G18" s="41">
        <f t="shared" si="1"/>
        <v>50118114.80527629</v>
      </c>
      <c r="H18" s="10">
        <f t="shared" si="2"/>
        <v>0.26226485043218711</v>
      </c>
      <c r="I18" s="37">
        <v>0</v>
      </c>
      <c r="J18" s="38">
        <f t="shared" si="2"/>
        <v>0</v>
      </c>
      <c r="L18" s="41">
        <v>913314.49798974534</v>
      </c>
      <c r="M18" s="10">
        <f t="shared" ref="M18" si="18">L18/$B18</f>
        <v>4.779315645520082E-3</v>
      </c>
      <c r="N18" s="42">
        <f t="shared" si="4"/>
        <v>49204800.307286546</v>
      </c>
      <c r="O18" s="38">
        <f t="shared" ref="O18" si="19">N18/$B18</f>
        <v>0.25748553478666703</v>
      </c>
    </row>
    <row r="19" spans="1:22" x14ac:dyDescent="0.25">
      <c r="A19" s="1">
        <v>1999</v>
      </c>
      <c r="B19" s="32">
        <v>202400944.7430003</v>
      </c>
      <c r="C19" s="75">
        <v>10046637.278150538</v>
      </c>
      <c r="D19" s="33">
        <f t="shared" si="0"/>
        <v>4.9637304267069061E-2</v>
      </c>
      <c r="E19" s="34">
        <v>1.2434586548051834E-2</v>
      </c>
      <c r="F19" s="5"/>
      <c r="G19" s="41">
        <f t="shared" si="1"/>
        <v>10046637.278150538</v>
      </c>
      <c r="H19" s="10">
        <f t="shared" si="2"/>
        <v>4.9637304267069061E-2</v>
      </c>
      <c r="I19" s="37">
        <v>0</v>
      </c>
      <c r="J19" s="38">
        <f t="shared" si="2"/>
        <v>0</v>
      </c>
      <c r="L19" s="41">
        <v>1263058.4071401339</v>
      </c>
      <c r="M19" s="10">
        <f t="shared" ref="M19" si="20">L19/$B19</f>
        <v>6.2403780216733137E-3</v>
      </c>
      <c r="N19" s="42">
        <f t="shared" si="4"/>
        <v>8783578.8710104041</v>
      </c>
      <c r="O19" s="38">
        <f t="shared" ref="O19" si="21">N19/$B19</f>
        <v>4.3396926245395748E-2</v>
      </c>
    </row>
    <row r="20" spans="1:22" x14ac:dyDescent="0.25">
      <c r="A20" s="1">
        <v>2000</v>
      </c>
      <c r="B20" s="32">
        <v>213448337.99599999</v>
      </c>
      <c r="C20" s="75">
        <v>17018050.718511436</v>
      </c>
      <c r="D20" s="33">
        <f t="shared" si="0"/>
        <v>7.9729132015215573E-2</v>
      </c>
      <c r="E20" s="34">
        <v>1.9006648289952025E-2</v>
      </c>
      <c r="F20" s="5"/>
      <c r="G20" s="41">
        <f t="shared" si="1"/>
        <v>17018050.718511436</v>
      </c>
      <c r="H20" s="10">
        <f t="shared" si="2"/>
        <v>7.9729132015215573E-2</v>
      </c>
      <c r="I20" s="37">
        <v>0</v>
      </c>
      <c r="J20" s="38">
        <f t="shared" si="2"/>
        <v>0</v>
      </c>
      <c r="L20" s="41">
        <v>1176345.5314848325</v>
      </c>
      <c r="M20" s="10">
        <f t="shared" ref="M20" si="22">L20/$B20</f>
        <v>5.511148704783436E-3</v>
      </c>
      <c r="N20" s="42">
        <f t="shared" si="4"/>
        <v>15841705.187026603</v>
      </c>
      <c r="O20" s="38">
        <f t="shared" ref="O20" si="23">N20/$B20</f>
        <v>7.4217983310432126E-2</v>
      </c>
    </row>
    <row r="21" spans="1:22" x14ac:dyDescent="0.25">
      <c r="A21" s="1">
        <v>2001</v>
      </c>
      <c r="B21" s="32">
        <v>225030144.67900011</v>
      </c>
      <c r="C21" s="75">
        <v>22130172.19500529</v>
      </c>
      <c r="D21" s="33">
        <f t="shared" si="0"/>
        <v>9.8343145210937982E-2</v>
      </c>
      <c r="E21" s="34">
        <v>2.0006998199949496E-2</v>
      </c>
      <c r="F21" s="5"/>
      <c r="G21" s="41">
        <f t="shared" si="1"/>
        <v>22130172.19500529</v>
      </c>
      <c r="H21" s="10">
        <f t="shared" si="2"/>
        <v>9.8343145210937982E-2</v>
      </c>
      <c r="I21" s="37">
        <v>0</v>
      </c>
      <c r="J21" s="38">
        <f t="shared" si="2"/>
        <v>0</v>
      </c>
      <c r="L21" s="41">
        <v>21830.054885211975</v>
      </c>
      <c r="M21" s="10">
        <f t="shared" ref="M21" si="24">L21/$B21</f>
        <v>9.7009469181793425E-5</v>
      </c>
      <c r="N21" s="42">
        <f t="shared" si="4"/>
        <v>22108342.140120078</v>
      </c>
      <c r="O21" s="38">
        <f t="shared" ref="O21" si="25">N21/$B21</f>
        <v>9.8246135741756183E-2</v>
      </c>
    </row>
    <row r="22" spans="1:22" x14ac:dyDescent="0.25">
      <c r="A22" s="1">
        <v>2002</v>
      </c>
      <c r="B22" s="32">
        <v>240324685.02299961</v>
      </c>
      <c r="C22" s="75">
        <v>35509431.088886268</v>
      </c>
      <c r="D22" s="33">
        <f t="shared" si="0"/>
        <v>0.14775607044065381</v>
      </c>
      <c r="E22" s="34">
        <v>2.1059998105209997E-2</v>
      </c>
      <c r="F22" s="5"/>
      <c r="G22" s="41">
        <f t="shared" si="1"/>
        <v>35509431.088886268</v>
      </c>
      <c r="H22" s="10">
        <f t="shared" si="2"/>
        <v>0.14775607044065381</v>
      </c>
      <c r="I22" s="37">
        <v>0</v>
      </c>
      <c r="J22" s="38">
        <f t="shared" si="2"/>
        <v>0</v>
      </c>
      <c r="L22" s="41">
        <v>891.09539085688527</v>
      </c>
      <c r="M22" s="10">
        <f t="shared" ref="M22" si="26">L22/$B22</f>
        <v>3.7078812389647172E-6</v>
      </c>
      <c r="N22" s="42">
        <f t="shared" si="4"/>
        <v>35508539.993495412</v>
      </c>
      <c r="O22" s="38">
        <f t="shared" ref="O22" si="27">N22/$B22</f>
        <v>0.14775236255941485</v>
      </c>
    </row>
    <row r="23" spans="1:22" x14ac:dyDescent="0.25">
      <c r="A23" s="1">
        <v>2003</v>
      </c>
      <c r="B23" s="32">
        <v>243610344.06399959</v>
      </c>
      <c r="C23" s="75">
        <v>461200760.49749619</v>
      </c>
      <c r="D23" s="33">
        <f t="shared" si="0"/>
        <v>1.8931903826560532</v>
      </c>
      <c r="E23" s="34">
        <v>2.2168419058115785E-2</v>
      </c>
      <c r="F23" s="5"/>
      <c r="G23" s="41">
        <f t="shared" si="1"/>
        <v>461200760.49749619</v>
      </c>
      <c r="H23" s="10">
        <f t="shared" si="2"/>
        <v>1.8931903826560532</v>
      </c>
      <c r="I23" s="37">
        <v>0</v>
      </c>
      <c r="J23" s="38">
        <f t="shared" si="2"/>
        <v>0</v>
      </c>
      <c r="L23" s="41">
        <v>430493243.1586315</v>
      </c>
      <c r="M23" s="10">
        <f t="shared" ref="M23" si="28">L23/$B23</f>
        <v>1.7671386032997654</v>
      </c>
      <c r="N23" s="42">
        <f t="shared" si="4"/>
        <v>30707517.338864684</v>
      </c>
      <c r="O23" s="38">
        <f t="shared" ref="O23" si="29">N23/$B23</f>
        <v>0.126051779356288</v>
      </c>
    </row>
    <row r="24" spans="1:22" x14ac:dyDescent="0.25">
      <c r="A24" s="1">
        <v>2004</v>
      </c>
      <c r="B24" s="32">
        <v>260576782.52399951</v>
      </c>
      <c r="C24" s="75">
        <v>-95030522.007968917</v>
      </c>
      <c r="D24" s="33">
        <f t="shared" si="0"/>
        <v>-0.3646929748977788</v>
      </c>
      <c r="E24" s="34">
        <v>2.3335177955911352E-2</v>
      </c>
      <c r="F24" s="5"/>
      <c r="G24" s="41">
        <f t="shared" si="1"/>
        <v>-95030522.007968917</v>
      </c>
      <c r="H24" s="10">
        <f t="shared" si="2"/>
        <v>-0.3646929748977788</v>
      </c>
      <c r="I24" s="37">
        <v>0</v>
      </c>
      <c r="J24" s="38">
        <f t="shared" si="2"/>
        <v>0</v>
      </c>
      <c r="L24" s="41">
        <v>-118568922.32361479</v>
      </c>
      <c r="M24" s="10">
        <f t="shared" ref="M24" si="30">L24/$B24</f>
        <v>-0.45502489199203472</v>
      </c>
      <c r="N24" s="42">
        <f t="shared" si="4"/>
        <v>23538400.315645874</v>
      </c>
      <c r="O24" s="38">
        <f t="shared" ref="O24" si="31">N24/$B24</f>
        <v>9.0331917094255906E-2</v>
      </c>
    </row>
    <row r="25" spans="1:22" x14ac:dyDescent="0.25">
      <c r="A25" s="1">
        <v>2005</v>
      </c>
      <c r="B25" s="32">
        <v>289827403.15899938</v>
      </c>
      <c r="C25" s="75">
        <v>32107758.972509835</v>
      </c>
      <c r="D25" s="33">
        <f t="shared" si="0"/>
        <v>0.11078234363813939</v>
      </c>
      <c r="E25" s="34">
        <v>2.4563345216748793E-2</v>
      </c>
      <c r="F25" s="5"/>
      <c r="G25" s="41">
        <f t="shared" si="1"/>
        <v>32107758.972509835</v>
      </c>
      <c r="H25" s="10">
        <f t="shared" si="2"/>
        <v>0.11078234363813939</v>
      </c>
      <c r="I25" s="37">
        <v>0</v>
      </c>
      <c r="J25" s="38">
        <f t="shared" si="2"/>
        <v>0</v>
      </c>
      <c r="L25" s="41">
        <v>-21970673.605243187</v>
      </c>
      <c r="M25" s="10">
        <f t="shared" ref="M25" si="32">L25/$B25</f>
        <v>-7.5806060316491439E-2</v>
      </c>
      <c r="N25" s="42">
        <f t="shared" si="4"/>
        <v>54078432.577753022</v>
      </c>
      <c r="O25" s="38">
        <f t="shared" ref="O25" si="33">N25/$B25</f>
        <v>0.18658840395463083</v>
      </c>
    </row>
    <row r="26" spans="1:22" x14ac:dyDescent="0.25">
      <c r="A26" s="1">
        <v>2006</v>
      </c>
      <c r="B26" s="32">
        <v>320061743.70499903</v>
      </c>
      <c r="C26" s="75">
        <v>18566050.849253785</v>
      </c>
      <c r="D26" s="33">
        <f t="shared" si="0"/>
        <v>5.8007716368520812E-2</v>
      </c>
      <c r="E26" s="34">
        <v>2.5856152859735571E-2</v>
      </c>
      <c r="F26" s="5"/>
      <c r="G26" s="41">
        <f t="shared" si="1"/>
        <v>18566050.849253785</v>
      </c>
      <c r="H26" s="10">
        <f t="shared" si="2"/>
        <v>5.8007716368520812E-2</v>
      </c>
      <c r="I26" s="37">
        <v>0</v>
      </c>
      <c r="J26" s="38">
        <f t="shared" si="2"/>
        <v>0</v>
      </c>
      <c r="L26" s="41">
        <v>787117.06081222056</v>
      </c>
      <c r="M26" s="10">
        <f t="shared" ref="M26" si="34">L26/$B26</f>
        <v>2.4592663018723863E-3</v>
      </c>
      <c r="N26" s="42">
        <f t="shared" si="4"/>
        <v>17778933.788441565</v>
      </c>
      <c r="O26" s="38">
        <f t="shared" ref="O26" si="35">N26/$B26</f>
        <v>5.5548450066648429E-2</v>
      </c>
    </row>
    <row r="27" spans="1:22" x14ac:dyDescent="0.25">
      <c r="A27" s="1">
        <v>2007</v>
      </c>
      <c r="B27" s="32">
        <v>346610084.3709991</v>
      </c>
      <c r="C27" s="75">
        <v>309218258.01751947</v>
      </c>
      <c r="D27" s="33">
        <f t="shared" si="0"/>
        <v>0.89212135468783205</v>
      </c>
      <c r="E27" s="34">
        <v>2.7217003010247969E-2</v>
      </c>
      <c r="F27" s="5"/>
      <c r="G27" s="41">
        <f t="shared" si="1"/>
        <v>309218258.01751947</v>
      </c>
      <c r="H27" s="10">
        <f t="shared" si="2"/>
        <v>0.89212135468783205</v>
      </c>
      <c r="I27" s="37">
        <v>0</v>
      </c>
      <c r="J27" s="38">
        <f t="shared" si="2"/>
        <v>0</v>
      </c>
      <c r="L27" s="41">
        <v>282946228.62568647</v>
      </c>
      <c r="M27" s="10">
        <f t="shared" ref="M27" si="36">L27/$B27</f>
        <v>0.81632428306047466</v>
      </c>
      <c r="N27" s="42">
        <f t="shared" si="4"/>
        <v>26272029.391833007</v>
      </c>
      <c r="O27" s="38">
        <f t="shared" ref="O27" si="37">N27/$B27</f>
        <v>7.5797071627357396E-2</v>
      </c>
    </row>
    <row r="28" spans="1:22" x14ac:dyDescent="0.25">
      <c r="A28" s="1">
        <v>2008</v>
      </c>
      <c r="B28" s="32">
        <v>369369712.84299898</v>
      </c>
      <c r="C28" s="75">
        <v>173497116.68103361</v>
      </c>
      <c r="D28" s="33">
        <f t="shared" si="0"/>
        <v>0.46971126935569502</v>
      </c>
      <c r="E28" s="34">
        <v>2.8649476852892604E-2</v>
      </c>
      <c r="F28" s="5"/>
      <c r="G28" s="41">
        <f t="shared" si="1"/>
        <v>173497116.68103361</v>
      </c>
      <c r="H28" s="10">
        <f t="shared" si="2"/>
        <v>0.46971126935569502</v>
      </c>
      <c r="I28" s="37">
        <v>0</v>
      </c>
      <c r="J28" s="38">
        <f t="shared" si="2"/>
        <v>0</v>
      </c>
      <c r="L28" s="41">
        <v>116732252.23308633</v>
      </c>
      <c r="M28" s="10">
        <f t="shared" ref="M28" si="38">L28/$B28</f>
        <v>0.31603092558567059</v>
      </c>
      <c r="N28" s="42">
        <f t="shared" si="4"/>
        <v>56764864.447947279</v>
      </c>
      <c r="O28" s="38">
        <f t="shared" ref="O28" si="39">N28/$B28</f>
        <v>0.1536803437700244</v>
      </c>
    </row>
    <row r="29" spans="1:22" x14ac:dyDescent="0.25">
      <c r="A29" s="1">
        <v>2009</v>
      </c>
      <c r="B29" s="32">
        <v>388245682.01099849</v>
      </c>
      <c r="C29" s="75">
        <v>-12114866.712981716</v>
      </c>
      <c r="D29" s="33">
        <f t="shared" si="0"/>
        <v>-3.1204124796006146E-2</v>
      </c>
      <c r="E29" s="34">
        <v>3.0157344055676421E-2</v>
      </c>
      <c r="F29" s="5"/>
      <c r="G29" s="41">
        <f t="shared" si="1"/>
        <v>-12114866.712981716</v>
      </c>
      <c r="H29" s="10">
        <f t="shared" si="2"/>
        <v>-3.1204124796006146E-2</v>
      </c>
      <c r="I29" s="37">
        <v>0</v>
      </c>
      <c r="J29" s="38">
        <f t="shared" si="2"/>
        <v>0</v>
      </c>
      <c r="L29" s="41">
        <v>-25145447.554731216</v>
      </c>
      <c r="M29" s="10">
        <f t="shared" ref="M29" si="40">L29/$B29</f>
        <v>-6.4766844088220615E-2</v>
      </c>
      <c r="N29" s="42">
        <f t="shared" si="4"/>
        <v>13030580.8417495</v>
      </c>
      <c r="O29" s="38">
        <f t="shared" ref="O29" si="41">N29/$B29</f>
        <v>3.3562719292214466E-2</v>
      </c>
    </row>
    <row r="30" spans="1:22" x14ac:dyDescent="0.25">
      <c r="A30" s="1">
        <v>2010</v>
      </c>
      <c r="B30" s="32">
        <v>395460849.99999881</v>
      </c>
      <c r="C30" s="75">
        <v>103625204.5621704</v>
      </c>
      <c r="D30" s="33">
        <f t="shared" si="0"/>
        <v>0.26203656964316624</v>
      </c>
      <c r="E30" s="34">
        <v>3.1744572690185706E-2</v>
      </c>
      <c r="F30" s="5"/>
      <c r="G30" s="41">
        <f t="shared" si="1"/>
        <v>103625204.5621704</v>
      </c>
      <c r="H30" s="10">
        <f t="shared" si="2"/>
        <v>0.26203656964316624</v>
      </c>
      <c r="I30" s="37">
        <v>0</v>
      </c>
      <c r="J30" s="38">
        <f t="shared" si="2"/>
        <v>0</v>
      </c>
      <c r="L30" s="41">
        <v>40114389.205877393</v>
      </c>
      <c r="M30" s="10">
        <f t="shared" ref="M30" si="42">L30/$B30</f>
        <v>0.10143706818482162</v>
      </c>
      <c r="N30" s="42">
        <f t="shared" si="4"/>
        <v>63510815.356293008</v>
      </c>
      <c r="O30" s="38">
        <f t="shared" ref="O30" si="43">N30/$B30</f>
        <v>0.16059950145834462</v>
      </c>
    </row>
    <row r="31" spans="1:22" x14ac:dyDescent="0.25">
      <c r="A31" s="1">
        <v>2011</v>
      </c>
      <c r="B31" s="32">
        <v>397170391.58299911</v>
      </c>
      <c r="C31" s="75">
        <v>17606250.836426869</v>
      </c>
      <c r="D31" s="33">
        <f t="shared" si="0"/>
        <v>4.4329212875747773E-2</v>
      </c>
      <c r="E31" s="34">
        <v>3.341533967387969E-2</v>
      </c>
      <c r="F31" s="5"/>
      <c r="G31" s="41">
        <f t="shared" si="1"/>
        <v>17606250.836426869</v>
      </c>
      <c r="H31" s="10">
        <f t="shared" si="2"/>
        <v>4.4329212875747773E-2</v>
      </c>
      <c r="I31" s="37">
        <v>0</v>
      </c>
      <c r="J31" s="38">
        <f t="shared" si="2"/>
        <v>0</v>
      </c>
      <c r="L31" s="41">
        <v>-24771323.462817017</v>
      </c>
      <c r="M31" s="10">
        <f t="shared" ref="M31" si="44">L31/$B31</f>
        <v>-6.2369511896609754E-2</v>
      </c>
      <c r="N31" s="42">
        <f t="shared" si="4"/>
        <v>42377574.299243882</v>
      </c>
      <c r="O31" s="38">
        <f t="shared" ref="O31" si="45">N31/$B31</f>
        <v>0.10669872477235752</v>
      </c>
      <c r="U31" s="56"/>
      <c r="V31" s="57"/>
    </row>
    <row r="32" spans="1:22" x14ac:dyDescent="0.25">
      <c r="A32" s="1">
        <v>2012</v>
      </c>
      <c r="B32" s="32">
        <v>402597208.36899883</v>
      </c>
      <c r="C32" s="75">
        <v>39507226.408736393</v>
      </c>
      <c r="D32" s="33">
        <f t="shared" si="0"/>
        <v>9.8130900034771748E-2</v>
      </c>
      <c r="E32" s="34">
        <v>3.5174041761978629E-2</v>
      </c>
      <c r="F32" s="5"/>
      <c r="G32" s="41">
        <v>36316995</v>
      </c>
      <c r="H32" s="10">
        <f t="shared" si="2"/>
        <v>9.0206773035330659E-2</v>
      </c>
      <c r="I32" s="37">
        <f>C32-G32</f>
        <v>3190231.4087363929</v>
      </c>
      <c r="J32" s="38">
        <f t="shared" si="2"/>
        <v>7.9241269994410873E-3</v>
      </c>
      <c r="L32" s="41">
        <v>134174.71915746215</v>
      </c>
      <c r="M32" s="10">
        <f t="shared" ref="M32" si="46">L32/$B32</f>
        <v>3.3327285030373304E-4</v>
      </c>
      <c r="N32" s="42">
        <f t="shared" si="4"/>
        <v>39373051.689578928</v>
      </c>
      <c r="O32" s="38">
        <f t="shared" ref="O32" si="47">N32/$B32</f>
        <v>9.7797627184468008E-2</v>
      </c>
      <c r="U32" s="56"/>
      <c r="V32" s="57"/>
    </row>
    <row r="33" spans="1:24" x14ac:dyDescent="0.25">
      <c r="A33" s="1">
        <v>2013</v>
      </c>
      <c r="B33" s="32">
        <v>414665875.71599871</v>
      </c>
      <c r="C33" s="75">
        <v>36697759.572173923</v>
      </c>
      <c r="D33" s="33">
        <f t="shared" si="0"/>
        <v>8.8499588997547313E-2</v>
      </c>
      <c r="E33" s="34">
        <v>3.702530711787224E-2</v>
      </c>
      <c r="F33" s="5"/>
      <c r="G33" s="41">
        <v>19147528</v>
      </c>
      <c r="H33" s="10">
        <f t="shared" si="2"/>
        <v>4.6175798688373348E-2</v>
      </c>
      <c r="I33" s="37">
        <f t="shared" ref="I33:I35" si="48">C33-G33</f>
        <v>17550231.572173923</v>
      </c>
      <c r="J33" s="38">
        <f t="shared" si="2"/>
        <v>4.2323790309173971E-2</v>
      </c>
      <c r="L33" s="41">
        <v>17054857.01263785</v>
      </c>
      <c r="M33" s="10">
        <f t="shared" ref="M33" si="49">L33/$B33</f>
        <v>4.1129154848320776E-2</v>
      </c>
      <c r="N33" s="42">
        <f t="shared" si="4"/>
        <v>19642902.559536073</v>
      </c>
      <c r="O33" s="38">
        <f t="shared" ref="O33" si="50">N33/$B33</f>
        <v>4.7370434149226537E-2</v>
      </c>
      <c r="U33" s="56"/>
      <c r="V33" s="57"/>
    </row>
    <row r="34" spans="1:24" x14ac:dyDescent="0.25">
      <c r="A34" s="1">
        <v>2014</v>
      </c>
      <c r="B34" s="32">
        <v>432660853.79399961</v>
      </c>
      <c r="C34" s="75">
        <v>47482936.736999512</v>
      </c>
      <c r="D34" s="33">
        <f t="shared" si="0"/>
        <v>0.1097463205201534</v>
      </c>
      <c r="E34" s="34">
        <v>3.897400749249709E-2</v>
      </c>
      <c r="F34" s="5"/>
      <c r="G34" s="41">
        <v>23320565</v>
      </c>
      <c r="H34" s="10">
        <f t="shared" si="2"/>
        <v>5.3900335090411228E-2</v>
      </c>
      <c r="I34" s="37">
        <f t="shared" si="48"/>
        <v>24162371.736999512</v>
      </c>
      <c r="J34" s="38">
        <f t="shared" si="2"/>
        <v>5.5845985429742173E-2</v>
      </c>
      <c r="L34" s="41">
        <v>20022208.255305704</v>
      </c>
      <c r="M34" s="10">
        <f t="shared" ref="M34" si="51">L34/$B34</f>
        <v>4.6276911996384971E-2</v>
      </c>
      <c r="N34" s="42">
        <f t="shared" si="4"/>
        <v>27460728.481693808</v>
      </c>
      <c r="O34" s="38">
        <f t="shared" ref="O34" si="52">N34/$B34</f>
        <v>6.3469408523768436E-2</v>
      </c>
      <c r="U34" s="56"/>
      <c r="V34" s="57"/>
    </row>
    <row r="35" spans="1:24" x14ac:dyDescent="0.25">
      <c r="A35" s="1">
        <v>2015</v>
      </c>
      <c r="B35" s="32">
        <v>455545917.41700029</v>
      </c>
      <c r="C35" s="75">
        <v>211948945.216088</v>
      </c>
      <c r="D35" s="33">
        <f t="shared" si="0"/>
        <v>0.46526362571277952</v>
      </c>
      <c r="E35" s="34">
        <v>4.1025271044733781E-2</v>
      </c>
      <c r="F35" s="5"/>
      <c r="G35" s="41">
        <v>206008953</v>
      </c>
      <c r="H35" s="10">
        <f t="shared" si="2"/>
        <v>0.4522243425384983</v>
      </c>
      <c r="I35" s="37">
        <f t="shared" si="48"/>
        <v>5939992.216087997</v>
      </c>
      <c r="J35" s="38">
        <f t="shared" si="2"/>
        <v>1.3039283174281227E-2</v>
      </c>
      <c r="L35" s="41">
        <v>180496175.99566603</v>
      </c>
      <c r="M35" s="10">
        <f t="shared" ref="M35" si="53">L35/$B35</f>
        <v>0.3962195008114679</v>
      </c>
      <c r="N35" s="42">
        <f t="shared" si="4"/>
        <v>31452769.22042197</v>
      </c>
      <c r="O35" s="38">
        <f t="shared" ref="O35" si="54">N35/$B35</f>
        <v>6.9044124901311649E-2</v>
      </c>
      <c r="U35" s="56"/>
      <c r="V35" s="57"/>
      <c r="X35" s="42"/>
    </row>
    <row r="36" spans="1:24" x14ac:dyDescent="0.25">
      <c r="A36" s="1">
        <v>2016</v>
      </c>
      <c r="B36" s="32">
        <v>474012597.90600067</v>
      </c>
      <c r="C36" s="75">
        <v>74778797.099999994</v>
      </c>
      <c r="D36" s="33">
        <f t="shared" si="0"/>
        <v>0.15775698247334144</v>
      </c>
      <c r="E36" s="34">
        <v>4.3184495836561872E-2</v>
      </c>
      <c r="F36" s="5"/>
      <c r="G36" s="41">
        <f t="shared" si="1"/>
        <v>47855476.829999998</v>
      </c>
      <c r="H36" s="10">
        <f t="shared" si="2"/>
        <v>0.10095823832827752</v>
      </c>
      <c r="I36" s="37">
        <v>26923320.27</v>
      </c>
      <c r="J36" s="38">
        <f t="shared" si="2"/>
        <v>5.6798744145063931E-2</v>
      </c>
      <c r="L36" s="41">
        <v>56950376.640000001</v>
      </c>
      <c r="M36" s="10">
        <f t="shared" ref="M36" si="55">L36/$B36</f>
        <v>0.12014528071950858</v>
      </c>
      <c r="N36" s="42">
        <f t="shared" si="4"/>
        <v>17828420.459999993</v>
      </c>
      <c r="O36" s="38">
        <f t="shared" ref="O36" si="56">N36/$B36</f>
        <v>3.7611701753832855E-2</v>
      </c>
      <c r="U36" s="56"/>
      <c r="V36" s="57"/>
    </row>
    <row r="37" spans="1:24" x14ac:dyDescent="0.25">
      <c r="A37" s="1">
        <v>2017</v>
      </c>
      <c r="B37" s="32">
        <v>488192347.73200148</v>
      </c>
      <c r="C37" s="76">
        <v>2819690782.9799995</v>
      </c>
      <c r="D37" s="33">
        <f>C37/B37</f>
        <v>5.7757783301591195</v>
      </c>
      <c r="E37" s="34">
        <v>4.5457364038486187E-2</v>
      </c>
      <c r="F37" s="5"/>
      <c r="G37" s="41">
        <f>C37-I37</f>
        <v>2794769814.4999995</v>
      </c>
      <c r="H37" s="10">
        <f t="shared" si="2"/>
        <v>5.7247308924109124</v>
      </c>
      <c r="I37" s="37">
        <v>24920968.48</v>
      </c>
      <c r="J37" s="38">
        <f t="shared" si="2"/>
        <v>5.1047437748206241E-2</v>
      </c>
      <c r="L37" s="41">
        <v>2701625526.3900003</v>
      </c>
      <c r="M37" s="10">
        <f t="shared" ref="M37" si="57">L37/$B37</f>
        <v>5.5339366521023123</v>
      </c>
      <c r="N37" s="42">
        <f t="shared" si="4"/>
        <v>118065256.5899992</v>
      </c>
      <c r="O37" s="38">
        <f t="shared" ref="O37" si="58">N37/$B37</f>
        <v>0.24184167805680643</v>
      </c>
      <c r="U37" s="56"/>
      <c r="V37" s="57"/>
    </row>
    <row r="38" spans="1:24" x14ac:dyDescent="0.25">
      <c r="A38" s="1">
        <v>2018</v>
      </c>
      <c r="B38" s="32">
        <v>513642444.08400232</v>
      </c>
      <c r="C38" s="76">
        <v>517948393.69999999</v>
      </c>
      <c r="D38" s="33">
        <f t="shared" ref="D38:D42" si="59">C38/B38</f>
        <v>1.0083831654988649</v>
      </c>
      <c r="E38" s="34">
        <v>4.7849856882617038E-2</v>
      </c>
      <c r="F38" s="5"/>
      <c r="G38" s="41">
        <f t="shared" si="1"/>
        <v>485256792.75999999</v>
      </c>
      <c r="H38" s="10">
        <f t="shared" si="2"/>
        <v>0.94473655428802517</v>
      </c>
      <c r="I38" s="37">
        <v>32691600.940000001</v>
      </c>
      <c r="J38" s="38">
        <f t="shared" si="2"/>
        <v>6.3646611210839768E-2</v>
      </c>
      <c r="L38" s="41">
        <v>435856334.08999997</v>
      </c>
      <c r="M38" s="10">
        <f t="shared" ref="M38" si="60">L38/$B38</f>
        <v>0.84855980869586978</v>
      </c>
      <c r="N38" s="42">
        <f t="shared" si="4"/>
        <v>82092059.610000014</v>
      </c>
      <c r="O38" s="38">
        <f t="shared" ref="O38" si="61">N38/$B38</f>
        <v>0.1598233568029952</v>
      </c>
      <c r="U38" s="56"/>
      <c r="V38" s="57"/>
    </row>
    <row r="39" spans="1:24" x14ac:dyDescent="0.25">
      <c r="A39" s="1">
        <v>2019</v>
      </c>
      <c r="B39" s="32">
        <v>545473257.32200229</v>
      </c>
      <c r="C39" s="76">
        <v>124299427.56999999</v>
      </c>
      <c r="D39" s="33">
        <f t="shared" si="59"/>
        <v>0.22787446662417016</v>
      </c>
      <c r="E39" s="34">
        <v>5.0368270402754774E-2</v>
      </c>
      <c r="F39" s="5"/>
      <c r="G39" s="41">
        <f t="shared" si="1"/>
        <v>116068708.56999999</v>
      </c>
      <c r="H39" s="10">
        <f t="shared" si="2"/>
        <v>0.21278533275827055</v>
      </c>
      <c r="I39" s="37">
        <v>8230719</v>
      </c>
      <c r="J39" s="38">
        <f t="shared" si="2"/>
        <v>1.5089133865899615E-2</v>
      </c>
      <c r="L39" s="41">
        <v>89023655.719999999</v>
      </c>
      <c r="M39" s="10">
        <f t="shared" ref="M39" si="62">L39/$B39</f>
        <v>0.16320443674372068</v>
      </c>
      <c r="N39" s="42">
        <f t="shared" si="4"/>
        <v>35275771.849999994</v>
      </c>
      <c r="O39" s="38">
        <f t="shared" ref="O39" si="63">N39/$B39</f>
        <v>6.4670029880449481E-2</v>
      </c>
      <c r="U39" s="56"/>
      <c r="V39" s="57"/>
    </row>
    <row r="40" spans="1:24" x14ac:dyDescent="0.25">
      <c r="A40" s="1">
        <v>2020</v>
      </c>
      <c r="B40" s="32">
        <v>592758384.71700358</v>
      </c>
      <c r="C40" s="76">
        <v>-218854932.14000005</v>
      </c>
      <c r="D40" s="33">
        <f t="shared" si="59"/>
        <v>-0.36921440131882133</v>
      </c>
      <c r="E40" s="34">
        <v>5.3019232002899756E-2</v>
      </c>
      <c r="F40" s="5"/>
      <c r="G40" s="41">
        <f t="shared" si="1"/>
        <v>-339477758.83000004</v>
      </c>
      <c r="H40" s="10">
        <f t="shared" si="2"/>
        <v>-0.57270848896059812</v>
      </c>
      <c r="I40" s="37">
        <v>120622826.69</v>
      </c>
      <c r="J40" s="38">
        <f t="shared" si="2"/>
        <v>0.20349408764177684</v>
      </c>
      <c r="L40" s="41">
        <v>-206625601.69999999</v>
      </c>
      <c r="M40" s="10">
        <f t="shared" ref="M40" si="64">L40/$B40</f>
        <v>-0.34858317828544555</v>
      </c>
      <c r="N40" s="42">
        <f t="shared" si="4"/>
        <v>-12229330.440000057</v>
      </c>
      <c r="O40" s="38">
        <f t="shared" ref="O40" si="65">N40/$B40</f>
        <v>-2.0631223033375765E-2</v>
      </c>
      <c r="U40" s="56"/>
      <c r="V40" s="57"/>
    </row>
    <row r="41" spans="1:24" x14ac:dyDescent="0.25">
      <c r="A41" s="1">
        <v>2021</v>
      </c>
      <c r="B41" s="32">
        <v>674164147.28400481</v>
      </c>
      <c r="C41" s="76">
        <v>18252961.469999991</v>
      </c>
      <c r="D41" s="33">
        <f t="shared" si="59"/>
        <v>2.707495132088443E-2</v>
      </c>
      <c r="E41" s="34">
        <v>5.5809717897789227E-2</v>
      </c>
      <c r="F41" s="5"/>
      <c r="G41" s="41">
        <f t="shared" si="1"/>
        <v>-128682574.94</v>
      </c>
      <c r="H41" s="10">
        <f t="shared" si="2"/>
        <v>-0.19087721507947522</v>
      </c>
      <c r="I41" s="37">
        <v>146935536.41</v>
      </c>
      <c r="J41" s="38">
        <f t="shared" si="2"/>
        <v>0.21795216640035966</v>
      </c>
      <c r="L41" s="41">
        <v>-52717814.529999994</v>
      </c>
      <c r="M41" s="10">
        <f t="shared" ref="M41" si="66">L41/$B41</f>
        <v>-7.8197297709146171E-2</v>
      </c>
      <c r="N41" s="42">
        <f t="shared" si="4"/>
        <v>70970775.999999985</v>
      </c>
      <c r="O41" s="38">
        <f t="shared" ref="O41" si="67">N41/$B41</f>
        <v>0.1052722490300306</v>
      </c>
      <c r="U41" s="56"/>
      <c r="V41" s="57"/>
    </row>
    <row r="42" spans="1:24" x14ac:dyDescent="0.25">
      <c r="A42" s="1">
        <v>2022</v>
      </c>
      <c r="B42" s="32">
        <v>776440162.11600614</v>
      </c>
      <c r="C42" s="76">
        <v>77162158.539999977</v>
      </c>
      <c r="D42" s="33">
        <f t="shared" si="59"/>
        <v>9.9379401407717699E-2</v>
      </c>
      <c r="E42" s="34">
        <v>5.8747071471357083E-2</v>
      </c>
      <c r="F42" s="5"/>
      <c r="G42" s="41">
        <f t="shared" si="1"/>
        <v>-26756083.630000025</v>
      </c>
      <c r="H42" s="10">
        <f t="shared" si="2"/>
        <v>-3.4459942871943379E-2</v>
      </c>
      <c r="I42" s="37">
        <v>103918242.17</v>
      </c>
      <c r="J42" s="38">
        <f t="shared" si="2"/>
        <v>0.13383934427966107</v>
      </c>
      <c r="L42" s="41">
        <v>19393498.279999997</v>
      </c>
      <c r="M42" s="10">
        <f t="shared" ref="M42" si="68">L42/$B42</f>
        <v>2.497745380294027E-2</v>
      </c>
      <c r="N42" s="42">
        <f t="shared" si="4"/>
        <v>57768660.259999976</v>
      </c>
      <c r="O42" s="38">
        <f t="shared" ref="O42" si="69">N42/$B42</f>
        <v>7.4401947604777419E-2</v>
      </c>
      <c r="U42" s="56"/>
      <c r="V42" s="57"/>
    </row>
    <row r="43" spans="1:24" x14ac:dyDescent="0.25">
      <c r="A43" s="2">
        <v>2023</v>
      </c>
      <c r="B43" s="8">
        <v>845640268.76700544</v>
      </c>
      <c r="C43" s="77">
        <v>205743446.54999998</v>
      </c>
      <c r="D43" s="9">
        <f>C43/B43</f>
        <v>0.2432990175006523</v>
      </c>
      <c r="E43" s="35">
        <v>6.1839022601428512E-2</v>
      </c>
      <c r="F43" s="6"/>
      <c r="G43" s="43">
        <f t="shared" si="1"/>
        <v>253424696.05999997</v>
      </c>
      <c r="H43" s="22">
        <f t="shared" si="2"/>
        <v>0.29968380813925583</v>
      </c>
      <c r="I43" s="39">
        <v>-47681249.509999998</v>
      </c>
      <c r="J43" s="40">
        <f t="shared" si="2"/>
        <v>-5.6384790638603501E-2</v>
      </c>
      <c r="K43" s="55"/>
      <c r="L43" s="43">
        <v>-87841970.529999986</v>
      </c>
      <c r="M43" s="22">
        <f t="shared" ref="M43" si="70">L43/$B43</f>
        <v>-0.10387628614006152</v>
      </c>
      <c r="N43" s="44">
        <f t="shared" si="4"/>
        <v>293585417.07999998</v>
      </c>
      <c r="O43" s="40">
        <f t="shared" ref="O43" si="71">N43/$B43</f>
        <v>0.34717530364071386</v>
      </c>
      <c r="U43" s="56"/>
      <c r="V43" s="57"/>
      <c r="X43" s="57"/>
    </row>
    <row r="45" spans="1:24" x14ac:dyDescent="0.25">
      <c r="V45" s="57"/>
    </row>
    <row r="46" spans="1:24" x14ac:dyDescent="0.25">
      <c r="A46" t="s">
        <v>18</v>
      </c>
      <c r="D46" s="11">
        <f>SUMPRODUCT(D10:D43,$E$10:$E$43)</f>
        <v>0.50871794185925312</v>
      </c>
      <c r="H46" s="11">
        <f>SUMPRODUCT(H10:H43,$E$10:$E$43)</f>
        <v>0.46825304471911622</v>
      </c>
      <c r="J46" s="11">
        <f>SUMPRODUCT(J10:J43,$E$10:$E$43)</f>
        <v>4.0464897140136881E-2</v>
      </c>
      <c r="M46" s="11">
        <f>SUMPRODUCT(M10:M43,$E$10:$E$43)</f>
        <v>0.38776340018764555</v>
      </c>
      <c r="O46" s="11">
        <f>SUMPRODUCT(O10:O43,$E$10:$E$43)</f>
        <v>0.12095454167160755</v>
      </c>
      <c r="V46" s="57"/>
    </row>
  </sheetData>
  <mergeCells count="4">
    <mergeCell ref="A1:O1"/>
    <mergeCell ref="A2:O2"/>
    <mergeCell ref="A3:O3"/>
    <mergeCell ref="A4:O4"/>
  </mergeCells>
  <pageMargins left="0.7" right="0.7" top="0.75" bottom="0.75" header="0.3" footer="0.3"/>
  <pageSetup orientation="portrait" r:id="rId1"/>
  <headerFooter>
    <oddFooter>&amp;C©Copyright, State Farm Mutual Automobile Insurance Company 2024
No reproduction of this copyrighted material allowed without express written consent from State Farm®</oddFooter>
  </headerFooter>
  <ignoredErrors>
    <ignoredError sqref="N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FC20-ECD1-49F0-ABBB-2E2CB8007A7F}">
  <dimension ref="A2:H21"/>
  <sheetViews>
    <sheetView view="pageLayout" zoomScaleNormal="100" workbookViewId="0">
      <selection activeCell="A26" sqref="A26"/>
    </sheetView>
  </sheetViews>
  <sheetFormatPr defaultRowHeight="15" x14ac:dyDescent="0.25"/>
  <cols>
    <col min="2" max="2" width="10.85546875" customWidth="1"/>
    <col min="3" max="3" width="17.85546875" customWidth="1"/>
  </cols>
  <sheetData>
    <row r="2" spans="1:8" x14ac:dyDescent="0.25">
      <c r="A2" s="221" t="s">
        <v>41</v>
      </c>
      <c r="B2" s="221"/>
      <c r="C2" s="221"/>
      <c r="D2" s="221"/>
      <c r="E2" s="69"/>
    </row>
    <row r="3" spans="1:8" x14ac:dyDescent="0.25">
      <c r="A3" s="221" t="s">
        <v>0</v>
      </c>
      <c r="B3" s="221"/>
      <c r="C3" s="221"/>
      <c r="D3" s="221"/>
      <c r="E3" s="69"/>
    </row>
    <row r="4" spans="1:8" x14ac:dyDescent="0.25">
      <c r="A4" s="221" t="s">
        <v>1</v>
      </c>
      <c r="B4" s="221"/>
      <c r="C4" s="221"/>
      <c r="D4" s="221"/>
      <c r="E4" s="69"/>
    </row>
    <row r="5" spans="1:8" x14ac:dyDescent="0.25">
      <c r="A5" s="221"/>
      <c r="B5" s="221"/>
      <c r="C5" s="221"/>
      <c r="D5" s="221"/>
      <c r="E5" s="221"/>
    </row>
    <row r="7" spans="1:8" ht="42.75" customHeight="1" x14ac:dyDescent="0.25">
      <c r="B7" s="85" t="s">
        <v>42</v>
      </c>
      <c r="C7" s="84" t="s">
        <v>43</v>
      </c>
    </row>
    <row r="8" spans="1:8" hidden="1" x14ac:dyDescent="0.25">
      <c r="B8" s="90">
        <v>2005</v>
      </c>
      <c r="C8" s="91">
        <v>198704</v>
      </c>
      <c r="H8" t="s">
        <v>75</v>
      </c>
    </row>
    <row r="9" spans="1:8" hidden="1" x14ac:dyDescent="0.25">
      <c r="B9" s="86">
        <v>2013</v>
      </c>
      <c r="C9" s="82">
        <v>16462</v>
      </c>
    </row>
    <row r="10" spans="1:8" x14ac:dyDescent="0.25">
      <c r="B10" s="86">
        <f>B9+1</f>
        <v>2014</v>
      </c>
      <c r="C10" s="82">
        <v>14890</v>
      </c>
    </row>
    <row r="11" spans="1:8" x14ac:dyDescent="0.25">
      <c r="B11" s="86">
        <f t="shared" ref="B11:B19" si="0">B10+1</f>
        <v>2015</v>
      </c>
      <c r="C11" s="82">
        <v>57874</v>
      </c>
    </row>
    <row r="12" spans="1:8" x14ac:dyDescent="0.25">
      <c r="B12" s="86">
        <f t="shared" si="0"/>
        <v>2016</v>
      </c>
      <c r="C12" s="82">
        <v>17769</v>
      </c>
    </row>
    <row r="13" spans="1:8" x14ac:dyDescent="0.25">
      <c r="B13" s="86">
        <f t="shared" si="0"/>
        <v>2017</v>
      </c>
      <c r="C13" s="82">
        <v>7732604</v>
      </c>
    </row>
    <row r="14" spans="1:8" x14ac:dyDescent="0.25">
      <c r="B14" s="86">
        <f t="shared" si="0"/>
        <v>2018</v>
      </c>
      <c r="C14" s="82">
        <v>40330542</v>
      </c>
    </row>
    <row r="15" spans="1:8" x14ac:dyDescent="0.25">
      <c r="B15" s="86">
        <f t="shared" si="0"/>
        <v>2019</v>
      </c>
      <c r="C15" s="82">
        <v>2144498</v>
      </c>
    </row>
    <row r="16" spans="1:8" x14ac:dyDescent="0.25">
      <c r="B16" s="86">
        <f t="shared" si="0"/>
        <v>2020</v>
      </c>
      <c r="C16" s="82">
        <v>70176409</v>
      </c>
    </row>
    <row r="17" spans="2:3" x14ac:dyDescent="0.25">
      <c r="B17" s="86">
        <f t="shared" si="0"/>
        <v>2021</v>
      </c>
      <c r="C17" s="82">
        <v>7788446</v>
      </c>
    </row>
    <row r="18" spans="2:3" x14ac:dyDescent="0.25">
      <c r="B18" s="86">
        <f t="shared" si="0"/>
        <v>2022</v>
      </c>
      <c r="C18" s="82">
        <v>6884227</v>
      </c>
    </row>
    <row r="19" spans="2:3" x14ac:dyDescent="0.25">
      <c r="B19" s="86">
        <f t="shared" si="0"/>
        <v>2023</v>
      </c>
      <c r="C19" s="82">
        <v>44319308</v>
      </c>
    </row>
    <row r="20" spans="2:3" ht="6" customHeight="1" x14ac:dyDescent="0.25">
      <c r="B20" s="88"/>
      <c r="C20" s="89"/>
    </row>
    <row r="21" spans="2:3" x14ac:dyDescent="0.25">
      <c r="B21" s="87" t="s">
        <v>44</v>
      </c>
      <c r="C21" s="83">
        <f>SUM(C10:C19)</f>
        <v>179466567</v>
      </c>
    </row>
  </sheetData>
  <mergeCells count="4">
    <mergeCell ref="A5:E5"/>
    <mergeCell ref="A2:D2"/>
    <mergeCell ref="A3:D3"/>
    <mergeCell ref="A4:D4"/>
  </mergeCells>
  <pageMargins left="0.7" right="0.7" top="0.75" bottom="0.75" header="0.3" footer="0.3"/>
  <pageSetup orientation="portrait" horizontalDpi="1200" verticalDpi="1200" r:id="rId1"/>
  <headerFooter>
    <oddFooter>&amp;C©Copyright, State Farm Mutual Automobile Insurance Company 2024
No reproduction of this copyrighted material allowed without express written consent from State Farm®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55E5-8508-4DC0-A3A7-96599D8131EC}">
  <dimension ref="A1:AD33"/>
  <sheetViews>
    <sheetView view="pageLayout" topLeftCell="A19" zoomScaleNormal="100" workbookViewId="0">
      <selection activeCell="A34" sqref="A34:A35"/>
    </sheetView>
  </sheetViews>
  <sheetFormatPr defaultRowHeight="15" x14ac:dyDescent="0.25"/>
  <cols>
    <col min="2" max="2" width="2.85546875" customWidth="1"/>
    <col min="3" max="3" width="10.42578125" customWidth="1"/>
    <col min="4" max="4" width="9.5703125" bestFit="1" customWidth="1"/>
    <col min="5" max="5" width="10.5703125" bestFit="1" customWidth="1"/>
    <col min="6" max="6" width="15.28515625" bestFit="1" customWidth="1"/>
    <col min="7" max="7" width="17.5703125" customWidth="1"/>
    <col min="8" max="8" width="2" customWidth="1"/>
    <col min="9" max="9" width="10.42578125" customWidth="1"/>
    <col min="12" max="12" width="12.5703125" bestFit="1" customWidth="1"/>
    <col min="13" max="13" width="17.5703125" customWidth="1"/>
    <col min="14" max="14" width="1.85546875" customWidth="1"/>
    <col min="15" max="15" width="13.7109375" customWidth="1"/>
    <col min="16" max="16" width="13" customWidth="1"/>
    <col min="17" max="17" width="12.28515625" customWidth="1"/>
    <col min="18" max="18" width="17.5703125" customWidth="1"/>
    <col min="29" max="30" width="15.28515625" bestFit="1" customWidth="1"/>
  </cols>
  <sheetData>
    <row r="1" spans="1:30" x14ac:dyDescent="0.25">
      <c r="A1" s="221" t="s">
        <v>76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</row>
    <row r="2" spans="1:30" x14ac:dyDescent="0.25">
      <c r="A2" s="221" t="s">
        <v>0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</row>
    <row r="3" spans="1:30" x14ac:dyDescent="0.25">
      <c r="A3" s="221" t="s">
        <v>1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</row>
    <row r="5" spans="1:30" x14ac:dyDescent="0.25">
      <c r="A5" s="222" t="s">
        <v>45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</row>
    <row r="7" spans="1:30" x14ac:dyDescent="0.25">
      <c r="A7" s="58"/>
      <c r="B7" s="59"/>
      <c r="C7" s="60" t="str">
        <f>"California Company-Specific Loss "&amp;IF(DCCE_LTrndCo="Includes DCCE","and DCCE ","")&amp;"Trend Data"</f>
        <v>California Company-Specific Loss Trend Data</v>
      </c>
      <c r="D7" s="60"/>
      <c r="E7" s="61"/>
      <c r="F7" s="60"/>
      <c r="G7" s="60"/>
    </row>
    <row r="8" spans="1:30" ht="15.75" thickBot="1" x14ac:dyDescent="0.3">
      <c r="A8" s="62"/>
      <c r="B8" s="63"/>
      <c r="C8" s="64" t="s">
        <v>46</v>
      </c>
      <c r="D8" s="65"/>
      <c r="E8" s="66"/>
      <c r="F8" s="65"/>
      <c r="G8" s="65"/>
      <c r="I8" s="67" t="s">
        <v>47</v>
      </c>
      <c r="J8" s="61"/>
      <c r="K8" s="61"/>
      <c r="L8" s="61"/>
      <c r="M8" s="61"/>
      <c r="O8" s="67" t="s">
        <v>47</v>
      </c>
      <c r="P8" s="61"/>
      <c r="Q8" s="61"/>
      <c r="R8" s="61"/>
    </row>
    <row r="9" spans="1:30" ht="90.75" thickBot="1" x14ac:dyDescent="0.3">
      <c r="A9" s="68" t="s">
        <v>48</v>
      </c>
      <c r="C9" s="68" t="s">
        <v>49</v>
      </c>
      <c r="D9" s="68" t="s">
        <v>50</v>
      </c>
      <c r="E9" s="68" t="s">
        <v>51</v>
      </c>
      <c r="F9" s="68" t="str">
        <f>IF(DCCE_LTrndCo="Excludes DCCE","Paid Losses","Paid Losses &amp; DCCE")</f>
        <v>Paid Losses</v>
      </c>
      <c r="G9" s="68" t="str">
        <f>IF(DCCE_LTrndCo="Excludes DCCE","Total Paid Losses including Partial Payments on Prior Calendar Years, on Closed Claims","Total Paid Losses &amp; DCCE including Partial Payments on Prior Calendar Years, on Closed Claims")</f>
        <v>Total Paid Losses including Partial Payments on Prior Calendar Years, on Closed Claims</v>
      </c>
      <c r="H9" s="69"/>
      <c r="I9" s="68" t="str">
        <f>C9</f>
        <v>Earned Exposures</v>
      </c>
      <c r="J9" s="68" t="str">
        <f t="shared" ref="J9:M9" si="0">D9</f>
        <v>Closed Claims</v>
      </c>
      <c r="K9" s="68" t="str">
        <f t="shared" si="0"/>
        <v>Reported Claims</v>
      </c>
      <c r="L9" s="68" t="str">
        <f t="shared" si="0"/>
        <v>Paid Losses</v>
      </c>
      <c r="M9" s="68" t="str">
        <f t="shared" si="0"/>
        <v>Total Paid Losses including Partial Payments on Prior Calendar Years, on Closed Claims</v>
      </c>
      <c r="O9" s="68" t="s">
        <v>52</v>
      </c>
      <c r="P9" s="68" t="s">
        <v>53</v>
      </c>
      <c r="Q9" s="68" t="str">
        <f>IF(DCCE_LTrndCo="Excludes DCCE","Paid Loss Severity","Paid Loss &amp; DCCE Severity")</f>
        <v>Paid Loss Severity</v>
      </c>
      <c r="R9" s="68" t="str">
        <f>IF(DCCE_LTrndCo="Excludes DCCE","Total Paid Loss Severity including Partial Payments on Prior Calendar Years, on Closed Claims","Total Paid Loss &amp; DCCE Severity including Partial Payments on Prior Calendar Years, on Closed Claims")</f>
        <v>Total Paid Loss Severity including Partial Payments on Prior Calendar Years, on Closed Claims</v>
      </c>
    </row>
    <row r="10" spans="1:30" x14ac:dyDescent="0.25">
      <c r="A10" s="69">
        <v>20221</v>
      </c>
      <c r="C10" s="70">
        <v>26967.955700000297</v>
      </c>
      <c r="D10" s="70">
        <v>600</v>
      </c>
      <c r="E10" s="70">
        <v>1028</v>
      </c>
      <c r="F10" s="70">
        <v>19544747.98</v>
      </c>
      <c r="G10" s="70">
        <v>20807098.620000001</v>
      </c>
      <c r="I10" s="71"/>
      <c r="J10" s="71"/>
      <c r="K10" s="71"/>
      <c r="L10" s="71"/>
      <c r="M10" s="71"/>
      <c r="O10" s="71"/>
      <c r="P10" s="71"/>
      <c r="Q10" s="71"/>
      <c r="R10" s="71"/>
      <c r="Z10" s="42"/>
      <c r="AA10" s="42"/>
      <c r="AB10" s="42"/>
      <c r="AC10" s="42"/>
      <c r="AD10" s="42"/>
    </row>
    <row r="11" spans="1:30" x14ac:dyDescent="0.25">
      <c r="A11" s="69">
        <v>20222</v>
      </c>
      <c r="C11" s="70">
        <v>26462.251800000304</v>
      </c>
      <c r="D11" s="70">
        <v>553</v>
      </c>
      <c r="E11" s="70">
        <v>1065</v>
      </c>
      <c r="F11" s="70">
        <v>24958837.939999998</v>
      </c>
      <c r="G11" s="70">
        <v>20364451.670000002</v>
      </c>
      <c r="I11" s="71"/>
      <c r="J11" s="71"/>
      <c r="K11" s="71"/>
      <c r="L11" s="71"/>
      <c r="M11" s="71"/>
      <c r="O11" s="71"/>
      <c r="P11" s="71"/>
      <c r="Q11" s="71"/>
      <c r="R11" s="71"/>
      <c r="Z11" s="42"/>
      <c r="AA11" s="42"/>
      <c r="AB11" s="42"/>
      <c r="AC11" s="42"/>
      <c r="AD11" s="42"/>
    </row>
    <row r="12" spans="1:30" x14ac:dyDescent="0.25">
      <c r="A12" s="69">
        <v>20223</v>
      </c>
      <c r="C12" s="70">
        <v>25500.242500000302</v>
      </c>
      <c r="D12" s="70">
        <v>626</v>
      </c>
      <c r="E12" s="70">
        <v>1152</v>
      </c>
      <c r="F12" s="70">
        <v>25021296.880000003</v>
      </c>
      <c r="G12" s="70">
        <v>23322435.969999999</v>
      </c>
      <c r="I12" s="71"/>
      <c r="J12" s="71"/>
      <c r="K12" s="71"/>
      <c r="L12" s="71"/>
      <c r="M12" s="71"/>
      <c r="O12" s="71"/>
      <c r="P12" s="71"/>
      <c r="Q12" s="71"/>
      <c r="R12" s="71"/>
      <c r="Z12" s="42"/>
      <c r="AA12" s="42"/>
      <c r="AB12" s="42"/>
      <c r="AC12" s="42"/>
      <c r="AD12" s="42"/>
    </row>
    <row r="13" spans="1:30" x14ac:dyDescent="0.25">
      <c r="A13" s="69">
        <v>20224</v>
      </c>
      <c r="C13" s="70">
        <v>24635.601200000303</v>
      </c>
      <c r="D13" s="70">
        <v>537</v>
      </c>
      <c r="E13" s="70">
        <v>1027</v>
      </c>
      <c r="F13" s="70">
        <v>22828696.079999998</v>
      </c>
      <c r="G13" s="70">
        <v>19436423.920000002</v>
      </c>
      <c r="I13" s="42">
        <f>SUM(C10:C13)</f>
        <v>103566.05120000121</v>
      </c>
      <c r="J13" s="42">
        <f>SUM(D10:D13)</f>
        <v>2316</v>
      </c>
      <c r="K13" s="42">
        <f>SUM(E10:E13)</f>
        <v>4272</v>
      </c>
      <c r="L13" s="42">
        <f>SUM(F10:F13)</f>
        <v>92353578.88000001</v>
      </c>
      <c r="M13" s="42">
        <f>SUM(G10:G13)</f>
        <v>83930410.180000007</v>
      </c>
      <c r="N13" s="42">
        <f>SUM(G10:G13)</f>
        <v>83930410.180000007</v>
      </c>
      <c r="O13" s="57">
        <f>J13/I13*100</f>
        <v>2.2362540361102163</v>
      </c>
      <c r="P13" s="56">
        <f>K13/I13*100</f>
        <v>4.1249038179027826</v>
      </c>
      <c r="Q13" s="70">
        <f>L13/J13</f>
        <v>39876.329395509507</v>
      </c>
      <c r="R13" s="70">
        <f>M13/J13</f>
        <v>36239.38263385147</v>
      </c>
      <c r="Z13" s="42"/>
      <c r="AA13" s="42"/>
      <c r="AB13" s="42"/>
      <c r="AC13" s="42"/>
      <c r="AD13" s="42"/>
    </row>
    <row r="14" spans="1:30" x14ac:dyDescent="0.25">
      <c r="A14" s="69">
        <v>20231</v>
      </c>
      <c r="C14" s="70">
        <v>23850.5028000003</v>
      </c>
      <c r="D14" s="70">
        <v>674</v>
      </c>
      <c r="E14" s="70">
        <v>1170</v>
      </c>
      <c r="F14" s="70">
        <v>23434248.399999999</v>
      </c>
      <c r="G14" s="70">
        <v>26124585.350000001</v>
      </c>
      <c r="I14" s="42">
        <f t="shared" ref="I14:I17" si="1">SUM(C11:C14)</f>
        <v>100448.59830000121</v>
      </c>
      <c r="J14" s="42">
        <f t="shared" ref="J14:M17" si="2">SUM(D11:D14)</f>
        <v>2390</v>
      </c>
      <c r="K14" s="42">
        <f t="shared" si="2"/>
        <v>4414</v>
      </c>
      <c r="L14" s="42">
        <f t="shared" si="2"/>
        <v>96243079.300000012</v>
      </c>
      <c r="M14" s="42">
        <f t="shared" si="2"/>
        <v>89247896.909999996</v>
      </c>
      <c r="O14" s="57">
        <f t="shared" ref="O14:O17" si="3">J14/I14*100</f>
        <v>2.379326382297533</v>
      </c>
      <c r="P14" s="56">
        <f t="shared" ref="P14:P17" si="4">K14/I14*100</f>
        <v>4.3942873018666573</v>
      </c>
      <c r="Q14" s="70">
        <f t="shared" ref="Q14:Q17" si="5">L14/J14</f>
        <v>40269.070836820087</v>
      </c>
      <c r="R14" s="70">
        <f t="shared" ref="R14:R17" si="6">M14/J14</f>
        <v>37342.216280334724</v>
      </c>
      <c r="Z14" s="42"/>
      <c r="AA14" s="42"/>
      <c r="AB14" s="42"/>
      <c r="AC14" s="42"/>
      <c r="AD14" s="42"/>
    </row>
    <row r="15" spans="1:30" x14ac:dyDescent="0.25">
      <c r="A15" s="69">
        <v>20232</v>
      </c>
      <c r="C15" s="70">
        <v>23827.410900000301</v>
      </c>
      <c r="D15" s="70">
        <v>525</v>
      </c>
      <c r="E15" s="70">
        <v>1002</v>
      </c>
      <c r="F15" s="70">
        <v>33501976.309999999</v>
      </c>
      <c r="G15" s="70">
        <v>29276749.640000001</v>
      </c>
      <c r="I15" s="42">
        <f t="shared" si="1"/>
        <v>97813.757400001225</v>
      </c>
      <c r="J15" s="42">
        <f t="shared" si="2"/>
        <v>2362</v>
      </c>
      <c r="K15" s="42">
        <f t="shared" si="2"/>
        <v>4351</v>
      </c>
      <c r="L15" s="42">
        <f t="shared" si="2"/>
        <v>104786217.67</v>
      </c>
      <c r="M15" s="42">
        <f t="shared" si="2"/>
        <v>98160194.88000001</v>
      </c>
      <c r="O15" s="57">
        <f t="shared" si="3"/>
        <v>2.414793238481574</v>
      </c>
      <c r="P15" s="56">
        <f t="shared" si="4"/>
        <v>4.4482495260937043</v>
      </c>
      <c r="Q15" s="70">
        <f t="shared" si="5"/>
        <v>44363.343636748519</v>
      </c>
      <c r="R15" s="70">
        <f t="shared" si="6"/>
        <v>41558.084199830657</v>
      </c>
      <c r="Z15" s="42"/>
      <c r="AA15" s="42"/>
      <c r="AB15" s="42"/>
      <c r="AC15" s="42"/>
      <c r="AD15" s="42"/>
    </row>
    <row r="16" spans="1:30" x14ac:dyDescent="0.25">
      <c r="A16" s="69">
        <v>20233</v>
      </c>
      <c r="C16" s="70">
        <v>19473.1415000001</v>
      </c>
      <c r="D16" s="70">
        <v>468</v>
      </c>
      <c r="E16" s="70">
        <v>758</v>
      </c>
      <c r="F16" s="70">
        <v>20366472.32</v>
      </c>
      <c r="G16" s="70">
        <v>31951902.120000001</v>
      </c>
      <c r="I16" s="42">
        <f t="shared" si="1"/>
        <v>91786.656400001011</v>
      </c>
      <c r="J16" s="42">
        <f t="shared" si="2"/>
        <v>2204</v>
      </c>
      <c r="K16" s="42">
        <f t="shared" si="2"/>
        <v>3957</v>
      </c>
      <c r="L16" s="42">
        <f t="shared" si="2"/>
        <v>100131393.10999998</v>
      </c>
      <c r="M16" s="42">
        <f t="shared" si="2"/>
        <v>106789661.03</v>
      </c>
      <c r="O16" s="57">
        <f t="shared" si="3"/>
        <v>2.4012204893869256</v>
      </c>
      <c r="P16" s="56">
        <f t="shared" si="4"/>
        <v>4.3110841544936767</v>
      </c>
      <c r="Q16" s="70">
        <f t="shared" si="5"/>
        <v>45431.666565335749</v>
      </c>
      <c r="R16" s="70">
        <f t="shared" si="6"/>
        <v>48452.659269509983</v>
      </c>
      <c r="Z16" s="42"/>
      <c r="AA16" s="42"/>
      <c r="AB16" s="42"/>
      <c r="AC16" s="42"/>
      <c r="AD16" s="42"/>
    </row>
    <row r="17" spans="1:30" x14ac:dyDescent="0.25">
      <c r="A17" s="69">
        <v>20234</v>
      </c>
      <c r="C17" s="70">
        <v>13624.517000000002</v>
      </c>
      <c r="D17" s="70">
        <v>340</v>
      </c>
      <c r="E17" s="70">
        <v>556</v>
      </c>
      <c r="F17" s="70">
        <v>26079232.5</v>
      </c>
      <c r="G17" s="70">
        <v>38416237.859999999</v>
      </c>
      <c r="I17" s="42">
        <f t="shared" si="1"/>
        <v>80775.572200000708</v>
      </c>
      <c r="J17" s="42">
        <f t="shared" si="2"/>
        <v>2007</v>
      </c>
      <c r="K17" s="42">
        <f t="shared" si="2"/>
        <v>3486</v>
      </c>
      <c r="L17" s="42">
        <f t="shared" si="2"/>
        <v>103381929.53</v>
      </c>
      <c r="M17" s="42">
        <f t="shared" si="2"/>
        <v>125769474.97</v>
      </c>
      <c r="O17" s="57">
        <f t="shared" si="3"/>
        <v>2.4846620647027522</v>
      </c>
      <c r="P17" s="56">
        <f t="shared" si="4"/>
        <v>4.3156611647004457</v>
      </c>
      <c r="Q17" s="70">
        <f t="shared" si="5"/>
        <v>51510.677394120576</v>
      </c>
      <c r="R17" s="70">
        <f t="shared" si="6"/>
        <v>62665.4085550573</v>
      </c>
      <c r="Z17" s="42"/>
      <c r="AA17" s="42"/>
      <c r="AB17" s="42"/>
      <c r="AC17" s="42"/>
      <c r="AD17" s="42"/>
    </row>
    <row r="19" spans="1:30" x14ac:dyDescent="0.25">
      <c r="A19" s="222" t="s">
        <v>54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</row>
    <row r="21" spans="1:30" x14ac:dyDescent="0.25">
      <c r="A21" s="58"/>
      <c r="B21" s="59"/>
      <c r="C21" s="60" t="str">
        <f>"California Company-Specific Loss "&amp;IF(DCCE_LTrndCo="Includes DCCE","and DCCE ","")&amp;"Trend Data"</f>
        <v>California Company-Specific Loss Trend Data</v>
      </c>
      <c r="D21" s="60"/>
      <c r="E21" s="61"/>
      <c r="F21" s="60"/>
      <c r="G21" s="60"/>
    </row>
    <row r="22" spans="1:30" ht="15.75" thickBot="1" x14ac:dyDescent="0.3">
      <c r="A22" s="62"/>
      <c r="B22" s="63"/>
      <c r="C22" s="64" t="s">
        <v>46</v>
      </c>
      <c r="D22" s="65"/>
      <c r="E22" s="66"/>
      <c r="F22" s="65"/>
      <c r="G22" s="65"/>
      <c r="I22" s="67" t="s">
        <v>47</v>
      </c>
      <c r="J22" s="61"/>
      <c r="K22" s="61"/>
      <c r="L22" s="61"/>
      <c r="M22" s="61"/>
      <c r="O22" s="67" t="s">
        <v>47</v>
      </c>
      <c r="P22" s="61"/>
      <c r="Q22" s="61"/>
      <c r="R22" s="61"/>
    </row>
    <row r="23" spans="1:30" ht="90.75" thickBot="1" x14ac:dyDescent="0.3">
      <c r="A23" s="68" t="s">
        <v>48</v>
      </c>
      <c r="C23" s="68" t="s">
        <v>49</v>
      </c>
      <c r="D23" s="68" t="s">
        <v>50</v>
      </c>
      <c r="E23" s="68" t="s">
        <v>51</v>
      </c>
      <c r="F23" s="68" t="str">
        <f>IF(DCCE_LTrndCo="Excludes DCCE","Paid Losses","Paid Losses &amp; DCCE")</f>
        <v>Paid Losses</v>
      </c>
      <c r="G23" s="68" t="str">
        <f>IF(DCCE_LTrndCo="Excludes DCCE","Total Paid Losses including Partial Payments on Prior Calendar Years, on Closed Claims","Total Paid Losses &amp; DCCE including Partial Payments on Prior Calendar Years, on Closed Claims")</f>
        <v>Total Paid Losses including Partial Payments on Prior Calendar Years, on Closed Claims</v>
      </c>
      <c r="H23" s="69"/>
      <c r="I23" s="68" t="str">
        <f>C23</f>
        <v>Earned Exposures</v>
      </c>
      <c r="J23" s="68" t="str">
        <f t="shared" ref="J23:M23" si="7">D23</f>
        <v>Closed Claims</v>
      </c>
      <c r="K23" s="68" t="str">
        <f t="shared" si="7"/>
        <v>Reported Claims</v>
      </c>
      <c r="L23" s="68" t="str">
        <f t="shared" si="7"/>
        <v>Paid Losses</v>
      </c>
      <c r="M23" s="68" t="str">
        <f t="shared" si="7"/>
        <v>Total Paid Losses including Partial Payments on Prior Calendar Years, on Closed Claims</v>
      </c>
      <c r="O23" s="68" t="s">
        <v>52</v>
      </c>
      <c r="P23" s="68" t="s">
        <v>53</v>
      </c>
      <c r="Q23" s="68" t="str">
        <f>IF(DCCE_LTrndCo="Excludes DCCE","Paid Loss Severity","Paid Loss &amp; DCCE Severity")</f>
        <v>Paid Loss Severity</v>
      </c>
      <c r="R23" s="68" t="str">
        <f>IF(DCCE_LTrndCo="Excludes DCCE","Total Paid Loss Severity including Partial Payments on Prior Calendar Years, on Closed Claims","Total Paid Loss &amp; DCCE Severity including Partial Payments on Prior Calendar Years, on Closed Claims")</f>
        <v>Total Paid Loss Severity including Partial Payments on Prior Calendar Years, on Closed Claims</v>
      </c>
    </row>
    <row r="24" spans="1:30" x14ac:dyDescent="0.25">
      <c r="A24" s="69">
        <v>20221</v>
      </c>
      <c r="C24" s="70">
        <v>274940.29890001292</v>
      </c>
      <c r="D24" s="70">
        <v>5411</v>
      </c>
      <c r="E24" s="70">
        <v>9004</v>
      </c>
      <c r="F24" s="70">
        <v>152417294.56</v>
      </c>
      <c r="G24" s="70">
        <v>145083031.97999999</v>
      </c>
      <c r="I24" s="71"/>
      <c r="J24" s="71"/>
      <c r="K24" s="71"/>
      <c r="L24" s="71"/>
      <c r="M24" s="71"/>
      <c r="O24" s="71"/>
      <c r="P24" s="71"/>
      <c r="Q24" s="71"/>
      <c r="R24" s="71"/>
      <c r="AC24" s="70"/>
      <c r="AD24" s="70"/>
    </row>
    <row r="25" spans="1:30" x14ac:dyDescent="0.25">
      <c r="A25" s="69">
        <v>20222</v>
      </c>
      <c r="C25" s="70">
        <v>277194.7583000118</v>
      </c>
      <c r="D25" s="70">
        <v>5097</v>
      </c>
      <c r="E25" s="70">
        <v>9164</v>
      </c>
      <c r="F25" s="70">
        <v>155513513.63</v>
      </c>
      <c r="G25" s="70">
        <v>155803658.91</v>
      </c>
      <c r="I25" s="71"/>
      <c r="J25" s="71"/>
      <c r="K25" s="71"/>
      <c r="L25" s="71"/>
      <c r="M25" s="71"/>
      <c r="O25" s="71"/>
      <c r="P25" s="71"/>
      <c r="Q25" s="71"/>
      <c r="R25" s="71"/>
      <c r="AC25" s="70"/>
      <c r="AD25" s="70"/>
    </row>
    <row r="26" spans="1:30" x14ac:dyDescent="0.25">
      <c r="A26" s="69">
        <v>20223</v>
      </c>
      <c r="C26" s="70">
        <v>279899.31210001191</v>
      </c>
      <c r="D26" s="70">
        <v>5316</v>
      </c>
      <c r="E26" s="70">
        <v>9767</v>
      </c>
      <c r="F26" s="70">
        <v>167603737.40000001</v>
      </c>
      <c r="G26" s="70">
        <v>151461161.13</v>
      </c>
      <c r="I26" s="71"/>
      <c r="J26" s="71"/>
      <c r="K26" s="71"/>
      <c r="L26" s="71"/>
      <c r="M26" s="71"/>
      <c r="O26" s="71"/>
      <c r="P26" s="71"/>
      <c r="Q26" s="71"/>
      <c r="R26" s="71"/>
      <c r="AC26" s="70"/>
      <c r="AD26" s="70"/>
    </row>
    <row r="27" spans="1:30" x14ac:dyDescent="0.25">
      <c r="A27" s="69">
        <v>20224</v>
      </c>
      <c r="C27" s="70">
        <v>282663.15200001298</v>
      </c>
      <c r="D27" s="70">
        <v>5229</v>
      </c>
      <c r="E27" s="70">
        <v>9135</v>
      </c>
      <c r="F27" s="70">
        <v>180452609.72999999</v>
      </c>
      <c r="G27" s="70">
        <v>156004023</v>
      </c>
      <c r="I27" s="42">
        <f>SUM(C24:C27)</f>
        <v>1114697.5213000497</v>
      </c>
      <c r="J27" s="42">
        <f>SUM(D24:D27)</f>
        <v>21053</v>
      </c>
      <c r="K27" s="42">
        <f>SUM(E24:E27)</f>
        <v>37070</v>
      </c>
      <c r="L27" s="42">
        <f>SUM(F24:F27)</f>
        <v>655987155.32000005</v>
      </c>
      <c r="M27" s="42">
        <f>SUM(G24:G27)</f>
        <v>608351875.01999998</v>
      </c>
      <c r="O27" s="57">
        <f>J27/I27*100</f>
        <v>1.8886737969459464</v>
      </c>
      <c r="P27" s="56">
        <f>K27/I27*100</f>
        <v>3.325565841105127</v>
      </c>
      <c r="Q27" s="70">
        <f>L27/J27</f>
        <v>31158.844597919539</v>
      </c>
      <c r="R27" s="70">
        <f>M27/J27</f>
        <v>28896.208379803353</v>
      </c>
      <c r="AC27" s="70"/>
      <c r="AD27" s="70"/>
    </row>
    <row r="28" spans="1:30" x14ac:dyDescent="0.25">
      <c r="A28" s="69">
        <v>20231</v>
      </c>
      <c r="C28" s="70">
        <v>285318.8196000132</v>
      </c>
      <c r="D28" s="70">
        <v>5866</v>
      </c>
      <c r="E28" s="70">
        <v>11041</v>
      </c>
      <c r="F28" s="70">
        <v>172674350.38999999</v>
      </c>
      <c r="G28" s="70">
        <v>172454616.93000001</v>
      </c>
      <c r="I28" s="42">
        <f>SUM(C25:C28)</f>
        <v>1125076.0420000497</v>
      </c>
      <c r="J28" s="42">
        <f t="shared" ref="J28:M31" si="8">SUM(D25:D28)</f>
        <v>21508</v>
      </c>
      <c r="K28" s="42">
        <f t="shared" si="8"/>
        <v>39107</v>
      </c>
      <c r="L28" s="42">
        <f t="shared" si="8"/>
        <v>676244211.14999998</v>
      </c>
      <c r="M28" s="42">
        <f t="shared" si="8"/>
        <v>635723459.97000003</v>
      </c>
      <c r="O28" s="57">
        <f t="shared" ref="O28:O31" si="9">J28/I28*100</f>
        <v>1.911693005369236</v>
      </c>
      <c r="P28" s="56">
        <f>K28/I28*100</f>
        <v>3.4759428287602159</v>
      </c>
      <c r="Q28" s="70">
        <f t="shared" ref="Q28:Q31" si="10">L28/J28</f>
        <v>31441.519953040726</v>
      </c>
      <c r="R28" s="70">
        <f t="shared" ref="R28:R31" si="11">M28/J28</f>
        <v>29557.53486935094</v>
      </c>
      <c r="AC28" s="70"/>
      <c r="AD28" s="70"/>
    </row>
    <row r="29" spans="1:30" x14ac:dyDescent="0.25">
      <c r="A29" s="69">
        <v>20232</v>
      </c>
      <c r="C29" s="70">
        <v>288623.92220001249</v>
      </c>
      <c r="D29" s="70">
        <v>5934</v>
      </c>
      <c r="E29" s="70">
        <v>10508</v>
      </c>
      <c r="F29" s="70">
        <v>199416984.84999999</v>
      </c>
      <c r="G29" s="70">
        <v>209230947.19999999</v>
      </c>
      <c r="I29" s="42">
        <f t="shared" ref="I29:I31" si="12">SUM(C26:C29)</f>
        <v>1136505.2059000507</v>
      </c>
      <c r="J29" s="42">
        <f t="shared" si="8"/>
        <v>22345</v>
      </c>
      <c r="K29" s="42">
        <f t="shared" si="8"/>
        <v>40451</v>
      </c>
      <c r="L29" s="42">
        <f t="shared" si="8"/>
        <v>720147682.37</v>
      </c>
      <c r="M29" s="42">
        <f t="shared" si="8"/>
        <v>689150748.25999999</v>
      </c>
      <c r="O29" s="57">
        <f t="shared" si="9"/>
        <v>1.9661150590422478</v>
      </c>
      <c r="P29" s="56">
        <f t="shared" ref="P29:P31" si="13">K29/I29*100</f>
        <v>3.5592445850668142</v>
      </c>
      <c r="Q29" s="70">
        <f>L29/J29</f>
        <v>32228.582786753188</v>
      </c>
      <c r="R29" s="70">
        <f t="shared" si="11"/>
        <v>30841.385019467441</v>
      </c>
      <c r="AC29" s="70"/>
      <c r="AD29" s="70"/>
    </row>
    <row r="30" spans="1:30" x14ac:dyDescent="0.25">
      <c r="A30" s="69">
        <v>20233</v>
      </c>
      <c r="C30" s="70">
        <v>291726.26680001273</v>
      </c>
      <c r="D30" s="70">
        <v>4837</v>
      </c>
      <c r="E30" s="70">
        <v>8906</v>
      </c>
      <c r="F30" s="70">
        <v>175051892.71000001</v>
      </c>
      <c r="G30" s="70">
        <v>222539702.66999999</v>
      </c>
      <c r="I30" s="42">
        <f t="shared" si="12"/>
        <v>1148332.1606000513</v>
      </c>
      <c r="J30" s="42">
        <f t="shared" si="8"/>
        <v>21866</v>
      </c>
      <c r="K30" s="42">
        <f t="shared" si="8"/>
        <v>39590</v>
      </c>
      <c r="L30" s="42">
        <f t="shared" si="8"/>
        <v>727595837.68000007</v>
      </c>
      <c r="M30" s="42">
        <f t="shared" si="8"/>
        <v>760229289.79999995</v>
      </c>
      <c r="O30" s="57">
        <f t="shared" si="9"/>
        <v>1.9041528880088237</v>
      </c>
      <c r="P30" s="56">
        <f t="shared" si="13"/>
        <v>3.4476087458277385</v>
      </c>
      <c r="Q30" s="70">
        <f t="shared" si="10"/>
        <v>33275.214382145801</v>
      </c>
      <c r="R30" s="70">
        <f>M30/J30</f>
        <v>34767.643364126954</v>
      </c>
      <c r="AC30" s="70"/>
      <c r="AD30" s="70"/>
    </row>
    <row r="31" spans="1:30" x14ac:dyDescent="0.25">
      <c r="A31" s="69">
        <v>20234</v>
      </c>
      <c r="C31" s="70">
        <v>294766.90160001372</v>
      </c>
      <c r="D31" s="70">
        <v>4492</v>
      </c>
      <c r="E31" s="70">
        <v>8030</v>
      </c>
      <c r="F31" s="70">
        <v>182655788.81999999</v>
      </c>
      <c r="G31" s="70">
        <v>263876817.77000001</v>
      </c>
      <c r="I31" s="42">
        <f t="shared" si="12"/>
        <v>1160435.9102000522</v>
      </c>
      <c r="J31" s="42">
        <f t="shared" si="8"/>
        <v>21129</v>
      </c>
      <c r="K31" s="42">
        <f t="shared" si="8"/>
        <v>38485</v>
      </c>
      <c r="L31" s="42">
        <f t="shared" si="8"/>
        <v>729799016.76999998</v>
      </c>
      <c r="M31" s="42">
        <f t="shared" si="8"/>
        <v>868102084.56999993</v>
      </c>
      <c r="O31" s="57">
        <f t="shared" si="9"/>
        <v>1.8207812955699971</v>
      </c>
      <c r="P31" s="56">
        <f t="shared" si="13"/>
        <v>3.3164261517351199</v>
      </c>
      <c r="Q31" s="70">
        <f t="shared" si="10"/>
        <v>34540.158870273081</v>
      </c>
      <c r="R31" s="70">
        <f t="shared" si="11"/>
        <v>41085.810240427847</v>
      </c>
      <c r="AC31" s="70"/>
      <c r="AD31" s="70"/>
    </row>
    <row r="33" spans="17:17" x14ac:dyDescent="0.25">
      <c r="Q33" s="92"/>
    </row>
  </sheetData>
  <mergeCells count="5">
    <mergeCell ref="A1:R1"/>
    <mergeCell ref="A2:R2"/>
    <mergeCell ref="A5:R5"/>
    <mergeCell ref="A19:R19"/>
    <mergeCell ref="A3:R3"/>
  </mergeCells>
  <pageMargins left="0.7" right="0.7" top="0.75" bottom="0.75" header="0.3" footer="0.3"/>
  <pageSetup orientation="portrait" horizontalDpi="1200" verticalDpi="1200" r:id="rId1"/>
  <headerFooter>
    <oddFooter>&amp;C©Copyright, State Farm Mutual Automobile Insurance Company 2024
No reproduction of this copyrighted material allowed without express written consent from State Farm®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76D34-206C-4E94-A2F9-8A8563666B3B}">
  <dimension ref="A1:S49"/>
  <sheetViews>
    <sheetView view="pageLayout" topLeftCell="A30" zoomScaleNormal="100" workbookViewId="0">
      <selection activeCell="A52" sqref="A52:A53"/>
    </sheetView>
  </sheetViews>
  <sheetFormatPr defaultRowHeight="15" x14ac:dyDescent="0.25"/>
  <cols>
    <col min="2" max="2" width="12.5703125" customWidth="1"/>
    <col min="4" max="4" width="14.85546875" customWidth="1"/>
    <col min="5" max="5" width="12.140625" customWidth="1"/>
    <col min="6" max="6" width="13" customWidth="1"/>
  </cols>
  <sheetData>
    <row r="1" spans="1:15" x14ac:dyDescent="0.25">
      <c r="A1" s="221" t="s">
        <v>77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69"/>
      <c r="N1" s="69"/>
      <c r="O1" s="69"/>
    </row>
    <row r="2" spans="1:15" x14ac:dyDescent="0.25">
      <c r="A2" s="221" t="s">
        <v>0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69"/>
      <c r="N2" s="69"/>
      <c r="O2" s="69"/>
    </row>
    <row r="3" spans="1:15" x14ac:dyDescent="0.25">
      <c r="A3" s="221" t="s">
        <v>1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69"/>
      <c r="N3" s="69"/>
      <c r="O3" s="69"/>
    </row>
    <row r="4" spans="1:15" x14ac:dyDescent="0.25">
      <c r="A4" s="221" t="s">
        <v>78</v>
      </c>
      <c r="B4" s="221"/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69"/>
      <c r="N4" s="69"/>
      <c r="O4" s="69"/>
    </row>
    <row r="7" spans="1:15" x14ac:dyDescent="0.25">
      <c r="A7" s="221" t="s">
        <v>82</v>
      </c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</row>
    <row r="8" spans="1:15" x14ac:dyDescent="0.25">
      <c r="A8" s="223" t="s">
        <v>79</v>
      </c>
      <c r="B8" s="223"/>
      <c r="C8" s="223"/>
      <c r="D8" s="223"/>
      <c r="E8" s="223"/>
      <c r="F8" s="223"/>
      <c r="G8" s="223"/>
      <c r="H8" s="223"/>
      <c r="I8" s="223"/>
      <c r="J8" s="223"/>
      <c r="K8" s="223"/>
      <c r="L8" s="223"/>
    </row>
    <row r="9" spans="1:15" ht="75" x14ac:dyDescent="0.25">
      <c r="A9" s="93" t="s">
        <v>80</v>
      </c>
      <c r="B9" s="94" t="s">
        <v>81</v>
      </c>
      <c r="C9" s="94">
        <v>24</v>
      </c>
      <c r="D9" s="94">
        <v>36</v>
      </c>
      <c r="E9" s="94">
        <v>48</v>
      </c>
      <c r="F9" s="94">
        <v>60</v>
      </c>
      <c r="G9" s="94">
        <v>72</v>
      </c>
      <c r="H9" s="94">
        <v>84</v>
      </c>
      <c r="I9" s="94">
        <v>96</v>
      </c>
      <c r="J9" s="94">
        <v>108</v>
      </c>
      <c r="K9" s="94">
        <v>120</v>
      </c>
    </row>
    <row r="10" spans="1:15" x14ac:dyDescent="0.25">
      <c r="A10" s="95">
        <v>20144</v>
      </c>
      <c r="B10" s="96">
        <v>20801.04</v>
      </c>
      <c r="C10" s="96">
        <v>27888.39</v>
      </c>
      <c r="D10" s="96">
        <v>28605.33</v>
      </c>
      <c r="E10" s="96">
        <v>28878.32</v>
      </c>
      <c r="F10" s="96">
        <v>28993.279999999999</v>
      </c>
      <c r="G10" s="96">
        <v>29062.62</v>
      </c>
      <c r="H10" s="96">
        <v>29077.06</v>
      </c>
      <c r="I10" s="96">
        <v>29094.99</v>
      </c>
      <c r="J10" s="96">
        <v>29100.99</v>
      </c>
      <c r="K10" s="96">
        <v>29114.99</v>
      </c>
    </row>
    <row r="11" spans="1:15" x14ac:dyDescent="0.25">
      <c r="A11" s="95">
        <v>20154</v>
      </c>
      <c r="B11" s="96">
        <v>21380.42</v>
      </c>
      <c r="C11" s="96">
        <v>27826.51</v>
      </c>
      <c r="D11" s="96">
        <v>28613.75</v>
      </c>
      <c r="E11" s="96">
        <v>28889.56</v>
      </c>
      <c r="F11" s="96">
        <v>29032.71</v>
      </c>
      <c r="G11" s="96">
        <v>29086.3</v>
      </c>
      <c r="H11" s="96">
        <v>29105.05</v>
      </c>
      <c r="I11" s="96">
        <v>29119.05</v>
      </c>
      <c r="J11" s="96">
        <v>29127.05</v>
      </c>
      <c r="K11" s="97"/>
    </row>
    <row r="12" spans="1:15" x14ac:dyDescent="0.25">
      <c r="A12" s="95">
        <v>20164</v>
      </c>
      <c r="B12" s="96">
        <v>23279</v>
      </c>
      <c r="C12" s="96">
        <v>29591</v>
      </c>
      <c r="D12" s="96">
        <v>30289</v>
      </c>
      <c r="E12" s="96">
        <v>30579</v>
      </c>
      <c r="F12" s="96">
        <v>30674</v>
      </c>
      <c r="G12" s="96">
        <v>30724</v>
      </c>
      <c r="H12" s="96">
        <v>30755</v>
      </c>
      <c r="I12" s="96">
        <v>30778</v>
      </c>
      <c r="J12" s="97"/>
      <c r="K12" s="97"/>
    </row>
    <row r="13" spans="1:15" x14ac:dyDescent="0.25">
      <c r="A13" s="95">
        <v>20174</v>
      </c>
      <c r="B13" s="96">
        <v>21705</v>
      </c>
      <c r="C13" s="96">
        <v>26274</v>
      </c>
      <c r="D13" s="96">
        <v>27004</v>
      </c>
      <c r="E13" s="96">
        <v>27237</v>
      </c>
      <c r="F13" s="96">
        <v>27385</v>
      </c>
      <c r="G13" s="96">
        <v>27468</v>
      </c>
      <c r="H13" s="96">
        <v>27503</v>
      </c>
      <c r="I13" s="97"/>
      <c r="J13" s="97"/>
      <c r="K13" s="97"/>
    </row>
    <row r="14" spans="1:15" x14ac:dyDescent="0.25">
      <c r="A14" s="95">
        <v>20184</v>
      </c>
      <c r="B14" s="96">
        <v>19174</v>
      </c>
      <c r="C14" s="96">
        <v>24744</v>
      </c>
      <c r="D14" s="96">
        <v>25467</v>
      </c>
      <c r="E14" s="96">
        <v>25712</v>
      </c>
      <c r="F14" s="96">
        <v>25830</v>
      </c>
      <c r="G14" s="96">
        <v>25900</v>
      </c>
      <c r="H14" s="97"/>
      <c r="I14" s="97"/>
      <c r="J14" s="97"/>
      <c r="K14" s="97"/>
    </row>
    <row r="15" spans="1:15" x14ac:dyDescent="0.25">
      <c r="A15" s="95">
        <v>20194</v>
      </c>
      <c r="B15" s="96">
        <v>19759</v>
      </c>
      <c r="C15" s="96">
        <v>25955</v>
      </c>
      <c r="D15" s="96">
        <v>26748</v>
      </c>
      <c r="E15" s="96">
        <v>26968</v>
      </c>
      <c r="F15" s="96">
        <v>27093</v>
      </c>
      <c r="G15" s="97"/>
      <c r="H15" s="97"/>
      <c r="I15" s="97"/>
      <c r="J15" s="97"/>
      <c r="K15" s="97"/>
    </row>
    <row r="16" spans="1:15" x14ac:dyDescent="0.25">
      <c r="A16" s="95">
        <v>20204</v>
      </c>
      <c r="B16" s="96">
        <v>17421</v>
      </c>
      <c r="C16" s="96">
        <v>22618</v>
      </c>
      <c r="D16" s="96">
        <v>23375</v>
      </c>
      <c r="E16" s="96">
        <v>23649</v>
      </c>
      <c r="F16" s="97"/>
      <c r="G16" s="97"/>
      <c r="H16" s="97"/>
      <c r="I16" s="97"/>
      <c r="J16" s="97"/>
      <c r="K16" s="97"/>
    </row>
    <row r="17" spans="1:19" x14ac:dyDescent="0.25">
      <c r="A17" s="95">
        <v>20214</v>
      </c>
      <c r="B17" s="96">
        <v>16315</v>
      </c>
      <c r="C17" s="96">
        <v>21978</v>
      </c>
      <c r="D17" s="96">
        <v>22910</v>
      </c>
      <c r="E17" s="97"/>
      <c r="F17" s="97"/>
      <c r="G17" s="97"/>
      <c r="H17" s="97"/>
      <c r="I17" s="97"/>
      <c r="J17" s="97"/>
      <c r="K17" s="97"/>
    </row>
    <row r="18" spans="1:19" x14ac:dyDescent="0.25">
      <c r="A18" s="95">
        <v>20224</v>
      </c>
      <c r="B18" s="96">
        <v>16438</v>
      </c>
      <c r="C18" s="96">
        <v>22819</v>
      </c>
      <c r="D18" s="97"/>
      <c r="E18" s="97"/>
      <c r="F18" s="97"/>
      <c r="G18" s="97"/>
      <c r="H18" s="97"/>
      <c r="I18" s="97"/>
      <c r="J18" s="97"/>
      <c r="K18" s="97"/>
    </row>
    <row r="19" spans="1:19" x14ac:dyDescent="0.25">
      <c r="A19" s="95">
        <v>20234</v>
      </c>
      <c r="B19" s="96">
        <v>15251</v>
      </c>
      <c r="C19" s="97"/>
      <c r="D19" s="97"/>
      <c r="E19" s="97"/>
      <c r="F19" s="97"/>
      <c r="G19" s="97"/>
      <c r="H19" s="97"/>
      <c r="I19" s="97"/>
      <c r="J19" s="97"/>
      <c r="K19" s="97"/>
    </row>
    <row r="21" spans="1:19" ht="15.75" thickBot="1" x14ac:dyDescent="0.3"/>
    <row r="22" spans="1:19" ht="45.75" thickBot="1" x14ac:dyDescent="0.3">
      <c r="A22" s="68" t="s">
        <v>48</v>
      </c>
      <c r="B22" s="98" t="s">
        <v>83</v>
      </c>
      <c r="D22" s="101" t="s">
        <v>84</v>
      </c>
      <c r="E22" s="101" t="s">
        <v>85</v>
      </c>
      <c r="F22" s="101" t="s">
        <v>86</v>
      </c>
    </row>
    <row r="23" spans="1:19" x14ac:dyDescent="0.25">
      <c r="A23" s="95">
        <v>20172</v>
      </c>
      <c r="B23" s="99">
        <v>8054</v>
      </c>
      <c r="D23" s="102" t="str">
        <f>R23&amp;" - "&amp;S23</f>
        <v>20181 - 20184</v>
      </c>
      <c r="E23" s="103">
        <f>SUM(B14,C13,D12,E11,F10)-SUM(B13,C12,D11,E10)</f>
        <v>24831.76999999999</v>
      </c>
      <c r="F23" s="103">
        <f>SUM(B26:B29)</f>
        <v>24982</v>
      </c>
      <c r="R23">
        <f>A26</f>
        <v>20181</v>
      </c>
      <c r="S23">
        <f>A29</f>
        <v>20184</v>
      </c>
    </row>
    <row r="24" spans="1:19" x14ac:dyDescent="0.25">
      <c r="A24" s="95">
        <v>20173</v>
      </c>
      <c r="B24" s="100">
        <v>6582</v>
      </c>
      <c r="D24" s="102" t="str">
        <f t="shared" ref="D24:D28" si="0">R24&amp;" - "&amp;S24</f>
        <v>20191 - 20194</v>
      </c>
      <c r="E24" s="103">
        <f>SUM(B15,C14,D13,E12,F11,G10)-SUM(B14,C13,D12,E11,F10)</f>
        <v>26561.489999999991</v>
      </c>
      <c r="F24" s="103">
        <f>SUM(B30:B33)</f>
        <v>26624</v>
      </c>
      <c r="R24">
        <f>A30</f>
        <v>20191</v>
      </c>
      <c r="S24">
        <f>A33</f>
        <v>20194</v>
      </c>
    </row>
    <row r="25" spans="1:19" x14ac:dyDescent="0.25">
      <c r="A25" s="95">
        <v>20174</v>
      </c>
      <c r="B25" s="100">
        <v>5936</v>
      </c>
      <c r="D25" s="102" t="str">
        <f t="shared" si="0"/>
        <v>20201 - 20204</v>
      </c>
      <c r="E25" s="103">
        <f>SUM(B16,C15,D14,E13,F12,G11,H10)-SUM(,B15,C14,D13,E12,F11,G10)</f>
        <v>24736.03</v>
      </c>
      <c r="F25" s="103">
        <f>SUM(B34:B37)</f>
        <v>24474</v>
      </c>
      <c r="R25">
        <f>A34</f>
        <v>20201</v>
      </c>
      <c r="S25">
        <f>A37</f>
        <v>20204</v>
      </c>
    </row>
    <row r="26" spans="1:19" x14ac:dyDescent="0.25">
      <c r="A26" s="95">
        <v>20181</v>
      </c>
      <c r="B26" s="100">
        <v>6302</v>
      </c>
      <c r="D26" s="102" t="str">
        <f t="shared" si="0"/>
        <v>20211 - 20214</v>
      </c>
      <c r="E26" s="103">
        <f>SUM(B17,C16,D15,E14,F13,G12,H11,I10)-SUM(B16,C15,D14,E13,F12,G11,H10)</f>
        <v>22784.679999999993</v>
      </c>
      <c r="F26" s="103">
        <f>SUM(B38:B41)</f>
        <v>22824</v>
      </c>
      <c r="R26">
        <f>A38</f>
        <v>20211</v>
      </c>
      <c r="S26">
        <f>A41</f>
        <v>20214</v>
      </c>
    </row>
    <row r="27" spans="1:19" x14ac:dyDescent="0.25">
      <c r="A27" s="95">
        <v>20182</v>
      </c>
      <c r="B27" s="100">
        <v>5926</v>
      </c>
      <c r="D27" s="102" t="str">
        <f t="shared" si="0"/>
        <v>20221 - 20224</v>
      </c>
      <c r="E27" s="103">
        <f>SUM(B18,C17,D16,E15,F14,G13,H12,I11,J10)-SUM(B17,C16,D15,E14,F13,G12,H11,I10)</f>
        <v>23330</v>
      </c>
      <c r="F27" s="103">
        <f>SUM(B42:B45)</f>
        <v>23369</v>
      </c>
      <c r="R27">
        <f>A42</f>
        <v>20221</v>
      </c>
      <c r="S27">
        <f>A45</f>
        <v>20224</v>
      </c>
    </row>
    <row r="28" spans="1:19" x14ac:dyDescent="0.25">
      <c r="A28" s="95">
        <v>20183</v>
      </c>
      <c r="B28" s="100">
        <v>6333</v>
      </c>
      <c r="D28" s="102" t="str">
        <f t="shared" si="0"/>
        <v>20231 - 20234</v>
      </c>
      <c r="E28" s="103">
        <f>SUM(B19,C18,D17,E16,F15,G14,H13,I12,J11,K10)-SUM(B18,C17,D16,E15,F14,G13,H12,I11,J10)</f>
        <v>23113</v>
      </c>
      <c r="F28" s="103">
        <f>SUM(B46:B49)</f>
        <v>23136</v>
      </c>
      <c r="R28">
        <f>A46</f>
        <v>20231</v>
      </c>
      <c r="S28">
        <f>A49</f>
        <v>20234</v>
      </c>
    </row>
    <row r="29" spans="1:19" x14ac:dyDescent="0.25">
      <c r="A29" s="95">
        <v>20184</v>
      </c>
      <c r="B29" s="100">
        <v>6421</v>
      </c>
    </row>
    <row r="30" spans="1:19" x14ac:dyDescent="0.25">
      <c r="A30" s="95">
        <v>20191</v>
      </c>
      <c r="B30" s="100">
        <v>7041</v>
      </c>
    </row>
    <row r="31" spans="1:19" x14ac:dyDescent="0.25">
      <c r="A31" s="95">
        <v>20192</v>
      </c>
      <c r="B31" s="100">
        <v>6924</v>
      </c>
    </row>
    <row r="32" spans="1:19" x14ac:dyDescent="0.25">
      <c r="A32" s="95">
        <v>20193</v>
      </c>
      <c r="B32" s="100">
        <v>6639</v>
      </c>
    </row>
    <row r="33" spans="1:2" x14ac:dyDescent="0.25">
      <c r="A33" s="95">
        <v>20194</v>
      </c>
      <c r="B33" s="100">
        <v>6020</v>
      </c>
    </row>
    <row r="34" spans="1:2" x14ac:dyDescent="0.25">
      <c r="A34" s="95">
        <v>20201</v>
      </c>
      <c r="B34" s="100">
        <v>6733</v>
      </c>
    </row>
    <row r="35" spans="1:2" x14ac:dyDescent="0.25">
      <c r="A35" s="95">
        <v>20202</v>
      </c>
      <c r="B35" s="100">
        <v>6034</v>
      </c>
    </row>
    <row r="36" spans="1:2" x14ac:dyDescent="0.25">
      <c r="A36" s="95">
        <v>20203</v>
      </c>
      <c r="B36" s="100">
        <v>5532</v>
      </c>
    </row>
    <row r="37" spans="1:2" x14ac:dyDescent="0.25">
      <c r="A37" s="95">
        <v>20204</v>
      </c>
      <c r="B37" s="100">
        <v>6175</v>
      </c>
    </row>
    <row r="38" spans="1:2" x14ac:dyDescent="0.25">
      <c r="A38" s="95">
        <v>20211</v>
      </c>
      <c r="B38" s="100">
        <v>6060</v>
      </c>
    </row>
    <row r="39" spans="1:2" x14ac:dyDescent="0.25">
      <c r="A39" s="95">
        <v>20212</v>
      </c>
      <c r="B39" s="100">
        <v>5554</v>
      </c>
    </row>
    <row r="40" spans="1:2" x14ac:dyDescent="0.25">
      <c r="A40" s="95">
        <v>20213</v>
      </c>
      <c r="B40" s="100">
        <v>5518</v>
      </c>
    </row>
    <row r="41" spans="1:2" x14ac:dyDescent="0.25">
      <c r="A41" s="95">
        <v>20214</v>
      </c>
      <c r="B41" s="100">
        <v>5692</v>
      </c>
    </row>
    <row r="42" spans="1:2" x14ac:dyDescent="0.25">
      <c r="A42" s="95">
        <v>20221</v>
      </c>
      <c r="B42" s="100">
        <v>6011</v>
      </c>
    </row>
    <row r="43" spans="1:2" x14ac:dyDescent="0.25">
      <c r="A43" s="95">
        <v>20222</v>
      </c>
      <c r="B43" s="100">
        <v>5650</v>
      </c>
    </row>
    <row r="44" spans="1:2" x14ac:dyDescent="0.25">
      <c r="A44" s="95">
        <v>20223</v>
      </c>
      <c r="B44" s="100">
        <v>5942</v>
      </c>
    </row>
    <row r="45" spans="1:2" x14ac:dyDescent="0.25">
      <c r="A45" s="95">
        <v>20224</v>
      </c>
      <c r="B45" s="100">
        <v>5766</v>
      </c>
    </row>
    <row r="46" spans="1:2" x14ac:dyDescent="0.25">
      <c r="A46" s="95">
        <v>20231</v>
      </c>
      <c r="B46" s="100">
        <v>6540</v>
      </c>
    </row>
    <row r="47" spans="1:2" x14ac:dyDescent="0.25">
      <c r="A47" s="95">
        <v>20232</v>
      </c>
      <c r="B47" s="100">
        <v>6459</v>
      </c>
    </row>
    <row r="48" spans="1:2" x14ac:dyDescent="0.25">
      <c r="A48" s="95">
        <v>20233</v>
      </c>
      <c r="B48" s="100">
        <v>5305</v>
      </c>
    </row>
    <row r="49" spans="1:2" x14ac:dyDescent="0.25">
      <c r="A49" s="95">
        <v>20234</v>
      </c>
      <c r="B49" s="100">
        <v>4832</v>
      </c>
    </row>
  </sheetData>
  <mergeCells count="6">
    <mergeCell ref="A7:L7"/>
    <mergeCell ref="A8:L8"/>
    <mergeCell ref="A1:L1"/>
    <mergeCell ref="A2:L2"/>
    <mergeCell ref="A3:L3"/>
    <mergeCell ref="A4:L4"/>
  </mergeCells>
  <pageMargins left="0.7" right="0.7" top="0.75" bottom="0.75" header="0.3" footer="0.3"/>
  <pageSetup orientation="portrait" horizontalDpi="1200" verticalDpi="1200" r:id="rId1"/>
  <headerFooter>
    <oddFooter>&amp;C©Copyright, State Farm Mutual Automobile Insurance Company 2024
No reproduction of this copyrighted material allowed without express written consent from State Farm®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EC1F1-B5FA-438C-9F91-443CACB852F5}">
  <dimension ref="A1:G23"/>
  <sheetViews>
    <sheetView view="pageLayout" zoomScaleNormal="100" workbookViewId="0">
      <selection activeCell="A26" sqref="A26:A27"/>
    </sheetView>
  </sheetViews>
  <sheetFormatPr defaultRowHeight="15" x14ac:dyDescent="0.25"/>
  <cols>
    <col min="1" max="1" width="56.85546875" customWidth="1"/>
  </cols>
  <sheetData>
    <row r="1" spans="1:7" x14ac:dyDescent="0.25">
      <c r="A1" s="221" t="s">
        <v>94</v>
      </c>
      <c r="B1" s="221"/>
      <c r="C1" s="221"/>
      <c r="D1" s="221"/>
      <c r="E1" s="221"/>
      <c r="F1" s="221"/>
      <c r="G1" s="221"/>
    </row>
    <row r="2" spans="1:7" x14ac:dyDescent="0.25">
      <c r="A2" s="221" t="s">
        <v>0</v>
      </c>
      <c r="B2" s="221"/>
      <c r="C2" s="221"/>
      <c r="D2" s="221"/>
      <c r="E2" s="221"/>
      <c r="F2" s="221"/>
      <c r="G2" s="221"/>
    </row>
    <row r="3" spans="1:7" x14ac:dyDescent="0.25">
      <c r="A3" s="221" t="s">
        <v>194</v>
      </c>
      <c r="B3" s="221"/>
      <c r="C3" s="221"/>
      <c r="D3" s="221"/>
      <c r="E3" s="221"/>
      <c r="F3" s="221"/>
      <c r="G3" s="221"/>
    </row>
    <row r="6" spans="1:7" x14ac:dyDescent="0.25">
      <c r="A6" s="222" t="s">
        <v>195</v>
      </c>
      <c r="B6" s="222"/>
      <c r="C6" s="222"/>
      <c r="D6" s="222"/>
      <c r="E6" s="222"/>
      <c r="F6" s="222"/>
      <c r="G6" s="222"/>
    </row>
    <row r="7" spans="1:7" ht="15.75" thickBot="1" x14ac:dyDescent="0.3"/>
    <row r="8" spans="1:7" ht="15.75" thickBot="1" x14ac:dyDescent="0.3">
      <c r="A8" s="231" t="s">
        <v>200</v>
      </c>
      <c r="B8" s="232"/>
      <c r="C8" s="232"/>
      <c r="D8" s="232"/>
      <c r="E8" s="232"/>
      <c r="F8" s="232"/>
      <c r="G8" s="233"/>
    </row>
    <row r="9" spans="1:7" ht="15.75" thickBot="1" x14ac:dyDescent="0.3">
      <c r="A9" s="162"/>
      <c r="B9" s="163">
        <v>2023</v>
      </c>
      <c r="C9" s="163">
        <v>2024</v>
      </c>
      <c r="D9" s="163">
        <v>2025</v>
      </c>
      <c r="E9" s="163">
        <v>2026</v>
      </c>
      <c r="F9" s="163">
        <v>2027</v>
      </c>
      <c r="G9" s="163">
        <v>2028</v>
      </c>
    </row>
    <row r="10" spans="1:7" ht="15.75" thickBot="1" x14ac:dyDescent="0.3">
      <c r="A10" s="162" t="s">
        <v>196</v>
      </c>
      <c r="B10" s="164">
        <v>117</v>
      </c>
      <c r="C10" s="164">
        <v>126</v>
      </c>
      <c r="D10" s="164">
        <v>112</v>
      </c>
      <c r="E10" s="164">
        <v>103</v>
      </c>
      <c r="F10" s="164">
        <v>104</v>
      </c>
      <c r="G10" s="164">
        <v>105</v>
      </c>
    </row>
    <row r="11" spans="1:7" ht="15.75" thickBot="1" x14ac:dyDescent="0.3">
      <c r="A11" s="162" t="s">
        <v>197</v>
      </c>
      <c r="B11" s="164">
        <v>-40</v>
      </c>
      <c r="C11" s="164">
        <v>-38</v>
      </c>
      <c r="D11" s="164">
        <v>-11</v>
      </c>
      <c r="E11" s="164">
        <v>-11</v>
      </c>
      <c r="F11" s="164">
        <v>-14</v>
      </c>
      <c r="G11" s="164">
        <v>-17</v>
      </c>
    </row>
    <row r="12" spans="1:7" ht="15.75" thickBot="1" x14ac:dyDescent="0.3">
      <c r="A12" s="162" t="s">
        <v>198</v>
      </c>
      <c r="B12" s="164">
        <v>-40</v>
      </c>
      <c r="C12" s="164">
        <v>-38</v>
      </c>
      <c r="D12" s="164">
        <v>-11</v>
      </c>
      <c r="E12" s="164">
        <v>-11</v>
      </c>
      <c r="F12" s="164">
        <v>-14</v>
      </c>
      <c r="G12" s="164">
        <v>-17</v>
      </c>
    </row>
    <row r="13" spans="1:7" ht="15.75" thickBot="1" x14ac:dyDescent="0.3">
      <c r="A13" s="162" t="s">
        <v>199</v>
      </c>
      <c r="B13" s="234" t="s">
        <v>201</v>
      </c>
      <c r="C13" s="235"/>
      <c r="D13" s="235"/>
      <c r="E13" s="235"/>
      <c r="F13" s="235"/>
      <c r="G13" s="236"/>
    </row>
    <row r="16" spans="1:7" x14ac:dyDescent="0.25">
      <c r="A16" s="230" t="s">
        <v>202</v>
      </c>
      <c r="B16" s="230"/>
      <c r="C16" s="230"/>
      <c r="D16" s="230"/>
      <c r="E16" s="230"/>
      <c r="F16" s="230"/>
      <c r="G16" s="230"/>
    </row>
    <row r="17" spans="1:7" ht="15.75" thickBot="1" x14ac:dyDescent="0.3"/>
    <row r="18" spans="1:7" ht="15.75" thickBot="1" x14ac:dyDescent="0.3">
      <c r="A18" s="224" t="s">
        <v>203</v>
      </c>
      <c r="B18" s="225"/>
      <c r="C18" s="225"/>
      <c r="D18" s="225"/>
      <c r="E18" s="225"/>
      <c r="F18" s="225"/>
      <c r="G18" s="226"/>
    </row>
    <row r="19" spans="1:7" ht="15.75" thickBot="1" x14ac:dyDescent="0.3">
      <c r="A19" s="159"/>
      <c r="B19" s="160">
        <v>2023</v>
      </c>
      <c r="C19" s="160">
        <v>2024</v>
      </c>
      <c r="D19" s="160">
        <v>2025</v>
      </c>
      <c r="E19" s="160">
        <v>2026</v>
      </c>
      <c r="F19" s="160">
        <v>2027</v>
      </c>
      <c r="G19" s="160">
        <v>2028</v>
      </c>
    </row>
    <row r="20" spans="1:7" ht="15.75" thickBot="1" x14ac:dyDescent="0.3">
      <c r="A20" s="159" t="s">
        <v>196</v>
      </c>
      <c r="B20" s="161">
        <v>117</v>
      </c>
      <c r="C20" s="161">
        <v>126</v>
      </c>
      <c r="D20" s="161">
        <v>103</v>
      </c>
      <c r="E20" s="161">
        <v>86</v>
      </c>
      <c r="F20" s="161">
        <v>82</v>
      </c>
      <c r="G20" s="161">
        <v>82</v>
      </c>
    </row>
    <row r="21" spans="1:7" ht="15.75" thickBot="1" x14ac:dyDescent="0.3">
      <c r="A21" s="159" t="s">
        <v>197</v>
      </c>
      <c r="B21" s="161">
        <v>-40</v>
      </c>
      <c r="C21" s="161">
        <v>-38</v>
      </c>
      <c r="D21" s="161">
        <v>20</v>
      </c>
      <c r="E21" s="161">
        <v>64</v>
      </c>
      <c r="F21" s="161">
        <v>37</v>
      </c>
      <c r="G21" s="161">
        <v>26</v>
      </c>
    </row>
    <row r="22" spans="1:7" ht="15.75" thickBot="1" x14ac:dyDescent="0.3">
      <c r="A22" s="159" t="s">
        <v>198</v>
      </c>
      <c r="B22" s="161">
        <v>-40</v>
      </c>
      <c r="C22" s="161">
        <v>-38</v>
      </c>
      <c r="D22" s="161">
        <v>20</v>
      </c>
      <c r="E22" s="161">
        <v>64</v>
      </c>
      <c r="F22" s="161">
        <v>37</v>
      </c>
      <c r="G22" s="161">
        <v>26</v>
      </c>
    </row>
    <row r="23" spans="1:7" ht="15.75" thickBot="1" x14ac:dyDescent="0.3">
      <c r="A23" s="159" t="s">
        <v>199</v>
      </c>
      <c r="B23" s="227" t="s">
        <v>201</v>
      </c>
      <c r="C23" s="228"/>
      <c r="D23" s="228"/>
      <c r="E23" s="228"/>
      <c r="F23" s="228"/>
      <c r="G23" s="229"/>
    </row>
  </sheetData>
  <mergeCells count="9">
    <mergeCell ref="A18:G18"/>
    <mergeCell ref="B23:G23"/>
    <mergeCell ref="A1:G1"/>
    <mergeCell ref="A2:G2"/>
    <mergeCell ref="A3:G3"/>
    <mergeCell ref="A6:G6"/>
    <mergeCell ref="A16:G16"/>
    <mergeCell ref="A8:G8"/>
    <mergeCell ref="B13:G13"/>
  </mergeCells>
  <pageMargins left="0.7" right="0.7" top="0.75" bottom="0.75" header="0.3" footer="0.3"/>
  <pageSetup orientation="portrait" horizontalDpi="1200" verticalDpi="1200" r:id="rId1"/>
  <headerFooter>
    <oddFooter>&amp;C©Copyright, State Farm Mutual Automobile Insurance Company 2024
No reproduction of this copyrighted material allowed without express written consent from State Farm®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C92A9-7554-4AAD-8562-5B3510538B2B}">
  <dimension ref="A1:F17"/>
  <sheetViews>
    <sheetView view="pageLayout" zoomScaleNormal="100" workbookViewId="0">
      <selection activeCell="A22" sqref="A22:A23"/>
    </sheetView>
  </sheetViews>
  <sheetFormatPr defaultRowHeight="15" x14ac:dyDescent="0.25"/>
  <cols>
    <col min="1" max="1" width="30.7109375" bestFit="1" customWidth="1"/>
    <col min="2" max="6" width="12.85546875" customWidth="1"/>
  </cols>
  <sheetData>
    <row r="1" spans="1:6" x14ac:dyDescent="0.25">
      <c r="A1" s="221" t="s">
        <v>99</v>
      </c>
      <c r="B1" s="221"/>
      <c r="C1" s="221"/>
      <c r="D1" s="221"/>
      <c r="E1" s="221"/>
      <c r="F1" s="221"/>
    </row>
    <row r="2" spans="1:6" x14ac:dyDescent="0.25">
      <c r="A2" s="221" t="s">
        <v>95</v>
      </c>
      <c r="B2" s="221"/>
      <c r="C2" s="221"/>
      <c r="D2" s="221"/>
      <c r="E2" s="221"/>
      <c r="F2" s="221"/>
    </row>
    <row r="3" spans="1:6" x14ac:dyDescent="0.25">
      <c r="A3" s="221" t="s">
        <v>96</v>
      </c>
      <c r="B3" s="221"/>
      <c r="C3" s="221"/>
      <c r="D3" s="221"/>
      <c r="E3" s="221"/>
      <c r="F3" s="221"/>
    </row>
    <row r="6" spans="1:6" x14ac:dyDescent="0.25">
      <c r="A6" s="81"/>
      <c r="B6" s="165">
        <v>2024</v>
      </c>
      <c r="C6" s="165">
        <v>2025</v>
      </c>
      <c r="D6" s="165">
        <v>2026</v>
      </c>
      <c r="E6" s="165">
        <v>2027</v>
      </c>
      <c r="F6" s="165">
        <v>2028</v>
      </c>
    </row>
    <row r="7" spans="1:6" x14ac:dyDescent="0.25">
      <c r="A7" s="104" t="s">
        <v>87</v>
      </c>
      <c r="B7" s="105">
        <v>657897750</v>
      </c>
      <c r="C7" s="105">
        <v>587424250</v>
      </c>
      <c r="D7" s="105">
        <v>504875000</v>
      </c>
      <c r="E7" s="105">
        <v>484250000</v>
      </c>
      <c r="F7" s="105">
        <v>482250000</v>
      </c>
    </row>
    <row r="8" spans="1:6" x14ac:dyDescent="0.25">
      <c r="A8" s="104" t="s">
        <v>88</v>
      </c>
      <c r="B8" s="105">
        <v>144700000</v>
      </c>
      <c r="C8" s="105">
        <v>138900000</v>
      </c>
      <c r="D8" s="105">
        <v>130750000</v>
      </c>
      <c r="E8" s="105">
        <v>128250000</v>
      </c>
      <c r="F8" s="105">
        <v>128000000</v>
      </c>
    </row>
    <row r="9" spans="1:6" x14ac:dyDescent="0.25">
      <c r="A9" s="104" t="s">
        <v>89</v>
      </c>
      <c r="B9" s="105">
        <v>35150000</v>
      </c>
      <c r="C9" s="105">
        <v>42185211</v>
      </c>
      <c r="D9" s="105">
        <v>41733906</v>
      </c>
      <c r="E9" s="105">
        <v>41528417</v>
      </c>
      <c r="F9" s="105">
        <v>41404603</v>
      </c>
    </row>
    <row r="10" spans="1:6" x14ac:dyDescent="0.25">
      <c r="A10" s="104" t="s">
        <v>90</v>
      </c>
      <c r="B10" s="105">
        <v>1091296</v>
      </c>
      <c r="C10" s="105">
        <v>1134907</v>
      </c>
      <c r="D10" s="105">
        <v>1123115</v>
      </c>
      <c r="E10" s="105">
        <v>1113255</v>
      </c>
      <c r="F10" s="105">
        <v>1108578</v>
      </c>
    </row>
    <row r="11" spans="1:6" ht="15.75" thickBot="1" x14ac:dyDescent="0.3">
      <c r="A11" s="106" t="s">
        <v>91</v>
      </c>
      <c r="B11" s="107">
        <v>71652859</v>
      </c>
      <c r="C11" s="107">
        <v>75482483</v>
      </c>
      <c r="D11" s="107">
        <v>77911210</v>
      </c>
      <c r="E11" s="107">
        <v>80869635</v>
      </c>
      <c r="F11" s="107">
        <v>84224650</v>
      </c>
    </row>
    <row r="12" spans="1:6" x14ac:dyDescent="0.25">
      <c r="A12" s="104" t="s">
        <v>97</v>
      </c>
      <c r="B12" s="105">
        <f>SUM(B7:B11)</f>
        <v>910491905</v>
      </c>
      <c r="C12" s="105">
        <f>SUM(C7:C11)</f>
        <v>845126851</v>
      </c>
      <c r="D12" s="105">
        <f>SUM(D7:D11)</f>
        <v>756393231</v>
      </c>
      <c r="E12" s="105">
        <f>SUM(E7:E11)</f>
        <v>736011307</v>
      </c>
      <c r="F12" s="105">
        <f>SUM(F7:F11)</f>
        <v>736987831</v>
      </c>
    </row>
    <row r="13" spans="1:6" x14ac:dyDescent="0.25">
      <c r="A13" s="108"/>
      <c r="B13" s="108"/>
      <c r="C13" s="108"/>
      <c r="D13" s="108"/>
      <c r="E13" s="108"/>
      <c r="F13" s="108"/>
    </row>
    <row r="14" spans="1:6" x14ac:dyDescent="0.25">
      <c r="A14" s="104" t="s">
        <v>92</v>
      </c>
      <c r="B14" s="108"/>
      <c r="C14" s="108"/>
      <c r="D14" s="108"/>
      <c r="E14" s="108"/>
      <c r="F14" s="108"/>
    </row>
    <row r="15" spans="1:6" x14ac:dyDescent="0.25">
      <c r="A15" t="s">
        <v>93</v>
      </c>
    </row>
    <row r="17" spans="1:1" x14ac:dyDescent="0.25">
      <c r="A17" t="s">
        <v>98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1200" verticalDpi="1200" r:id="rId1"/>
  <headerFooter>
    <oddFooter>&amp;C©Copyright, State Farm Mutual Automobile Insurance Company 2024
No reproduction of this copyrighted material allowed without express written consent from State Farm®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253C-4FB8-4C02-9897-290F09CB188A}">
  <dimension ref="A1:H53"/>
  <sheetViews>
    <sheetView view="pageLayout" topLeftCell="A45" zoomScaleNormal="100" workbookViewId="0">
      <selection activeCell="A56" sqref="A56:A57"/>
    </sheetView>
  </sheetViews>
  <sheetFormatPr defaultRowHeight="15" x14ac:dyDescent="0.25"/>
  <cols>
    <col min="1" max="1" width="13" customWidth="1"/>
    <col min="2" max="2" width="13.7109375" customWidth="1"/>
    <col min="3" max="3" width="11" customWidth="1"/>
    <col min="4" max="4" width="14.7109375" customWidth="1"/>
    <col min="5" max="5" width="18.7109375" customWidth="1"/>
    <col min="6" max="6" width="16.5703125" customWidth="1"/>
    <col min="7" max="7" width="16.85546875" customWidth="1"/>
    <col min="8" max="8" width="15" customWidth="1"/>
  </cols>
  <sheetData>
    <row r="1" spans="1:8" x14ac:dyDescent="0.25">
      <c r="A1" s="221" t="s">
        <v>218</v>
      </c>
      <c r="B1" s="221"/>
      <c r="C1" s="221"/>
      <c r="D1" s="221"/>
      <c r="E1" s="221"/>
      <c r="F1" s="221"/>
      <c r="G1" s="221"/>
      <c r="H1" s="221"/>
    </row>
    <row r="2" spans="1:8" x14ac:dyDescent="0.25">
      <c r="A2" s="221" t="s">
        <v>0</v>
      </c>
      <c r="B2" s="221"/>
      <c r="C2" s="221"/>
      <c r="D2" s="221"/>
      <c r="E2" s="221"/>
      <c r="F2" s="221"/>
      <c r="G2" s="221"/>
      <c r="H2" s="221"/>
    </row>
    <row r="3" spans="1:8" x14ac:dyDescent="0.25">
      <c r="A3" s="221" t="s">
        <v>192</v>
      </c>
      <c r="B3" s="221"/>
      <c r="C3" s="221"/>
      <c r="D3" s="221"/>
      <c r="E3" s="221"/>
      <c r="F3" s="221"/>
      <c r="G3" s="221"/>
      <c r="H3" s="221"/>
    </row>
    <row r="5" spans="1:8" x14ac:dyDescent="0.25">
      <c r="A5" s="237" t="s">
        <v>109</v>
      </c>
      <c r="B5" s="238"/>
      <c r="C5" s="238"/>
      <c r="D5" s="238"/>
      <c r="E5" s="238"/>
      <c r="F5" s="238"/>
      <c r="G5" s="238"/>
      <c r="H5" s="239"/>
    </row>
    <row r="6" spans="1:8" ht="16.5" customHeight="1" x14ac:dyDescent="0.25">
      <c r="A6" s="129" t="s">
        <v>110</v>
      </c>
      <c r="B6" s="130" t="s">
        <v>111</v>
      </c>
      <c r="C6" s="130" t="s">
        <v>112</v>
      </c>
      <c r="D6" s="130" t="s">
        <v>113</v>
      </c>
      <c r="E6" s="130" t="s">
        <v>222</v>
      </c>
      <c r="F6" s="130" t="s">
        <v>114</v>
      </c>
      <c r="G6" s="130" t="s">
        <v>115</v>
      </c>
      <c r="H6" s="84" t="s">
        <v>116</v>
      </c>
    </row>
    <row r="7" spans="1:8" x14ac:dyDescent="0.25">
      <c r="A7" s="131">
        <v>41505</v>
      </c>
      <c r="B7" s="132">
        <v>41697</v>
      </c>
      <c r="C7" s="133" t="s">
        <v>117</v>
      </c>
      <c r="D7" s="132">
        <v>41774</v>
      </c>
      <c r="E7" s="133" t="s">
        <v>118</v>
      </c>
      <c r="F7" s="134" t="s">
        <v>119</v>
      </c>
      <c r="G7" s="134" t="s">
        <v>119</v>
      </c>
      <c r="H7" s="135" t="s">
        <v>120</v>
      </c>
    </row>
    <row r="8" spans="1:8" x14ac:dyDescent="0.25">
      <c r="A8" s="136">
        <v>41977</v>
      </c>
      <c r="B8" s="137">
        <v>42712</v>
      </c>
      <c r="C8" s="7" t="s">
        <v>121</v>
      </c>
      <c r="D8" s="137">
        <v>42712</v>
      </c>
      <c r="E8" s="138" t="s">
        <v>122</v>
      </c>
      <c r="F8" s="139" t="s">
        <v>123</v>
      </c>
      <c r="G8" s="139" t="s">
        <v>119</v>
      </c>
      <c r="H8" s="140" t="s">
        <v>124</v>
      </c>
    </row>
    <row r="9" spans="1:8" x14ac:dyDescent="0.25">
      <c r="A9" s="141">
        <v>43146</v>
      </c>
      <c r="B9" s="142">
        <v>43227</v>
      </c>
      <c r="C9" s="143" t="s">
        <v>125</v>
      </c>
      <c r="D9" s="142">
        <v>43296</v>
      </c>
      <c r="E9" s="144" t="s">
        <v>126</v>
      </c>
      <c r="F9" s="145" t="s">
        <v>127</v>
      </c>
      <c r="G9" s="145" t="s">
        <v>128</v>
      </c>
      <c r="H9" s="146" t="s">
        <v>128</v>
      </c>
    </row>
    <row r="10" spans="1:8" x14ac:dyDescent="0.25">
      <c r="A10" s="136">
        <v>43343</v>
      </c>
      <c r="B10" s="137">
        <v>44034</v>
      </c>
      <c r="C10" s="7" t="s">
        <v>129</v>
      </c>
      <c r="D10" s="137">
        <v>44119</v>
      </c>
      <c r="E10" s="139" t="s">
        <v>130</v>
      </c>
      <c r="F10" s="139" t="s">
        <v>131</v>
      </c>
      <c r="G10" s="139" t="s">
        <v>128</v>
      </c>
      <c r="H10" s="140" t="s">
        <v>128</v>
      </c>
    </row>
    <row r="11" spans="1:8" x14ac:dyDescent="0.25">
      <c r="A11" s="141">
        <v>43615</v>
      </c>
      <c r="B11" s="142">
        <v>44160</v>
      </c>
      <c r="C11" s="143" t="s">
        <v>132</v>
      </c>
      <c r="D11" s="142">
        <v>44287</v>
      </c>
      <c r="E11" s="145" t="s">
        <v>133</v>
      </c>
      <c r="F11" s="145" t="s">
        <v>193</v>
      </c>
      <c r="G11" s="145" t="s">
        <v>135</v>
      </c>
      <c r="H11" s="146" t="s">
        <v>135</v>
      </c>
    </row>
    <row r="12" spans="1:8" x14ac:dyDescent="0.25">
      <c r="A12" s="136">
        <v>44315</v>
      </c>
      <c r="B12" s="137">
        <v>44512</v>
      </c>
      <c r="C12" s="7" t="s">
        <v>136</v>
      </c>
      <c r="D12" s="137">
        <v>44593</v>
      </c>
      <c r="E12" s="139" t="s">
        <v>228</v>
      </c>
      <c r="F12" s="139" t="s">
        <v>230</v>
      </c>
      <c r="G12" s="139" t="s">
        <v>232</v>
      </c>
      <c r="H12" s="140" t="s">
        <v>232</v>
      </c>
    </row>
    <row r="13" spans="1:8" x14ac:dyDescent="0.25">
      <c r="A13" s="141">
        <v>44714</v>
      </c>
      <c r="B13" s="142">
        <v>44956</v>
      </c>
      <c r="C13" s="143" t="s">
        <v>137</v>
      </c>
      <c r="D13" s="142">
        <v>45078</v>
      </c>
      <c r="E13" s="145" t="s">
        <v>229</v>
      </c>
      <c r="F13" s="145" t="s">
        <v>231</v>
      </c>
      <c r="G13" s="145" t="s">
        <v>138</v>
      </c>
      <c r="H13" s="146" t="s">
        <v>138</v>
      </c>
    </row>
    <row r="14" spans="1:8" x14ac:dyDescent="0.25">
      <c r="A14" s="147">
        <v>44985</v>
      </c>
      <c r="B14" s="148">
        <v>45282</v>
      </c>
      <c r="C14" s="24" t="s">
        <v>139</v>
      </c>
      <c r="D14" s="148">
        <v>45366</v>
      </c>
      <c r="E14" s="24" t="s">
        <v>118</v>
      </c>
      <c r="F14" s="149" t="s">
        <v>134</v>
      </c>
      <c r="G14" s="149" t="s">
        <v>140</v>
      </c>
      <c r="H14" s="150" t="s">
        <v>141</v>
      </c>
    </row>
    <row r="15" spans="1:8" x14ac:dyDescent="0.25">
      <c r="A15" t="s">
        <v>223</v>
      </c>
    </row>
    <row r="16" spans="1:8" x14ac:dyDescent="0.25">
      <c r="A16" t="s">
        <v>226</v>
      </c>
    </row>
    <row r="17" spans="1:8" x14ac:dyDescent="0.25">
      <c r="A17" t="s">
        <v>227</v>
      </c>
    </row>
    <row r="20" spans="1:8" ht="16.5" customHeight="1" x14ac:dyDescent="0.25">
      <c r="A20" s="237" t="s">
        <v>101</v>
      </c>
      <c r="B20" s="238"/>
      <c r="C20" s="238"/>
      <c r="D20" s="238"/>
      <c r="E20" s="238"/>
      <c r="F20" s="238"/>
      <c r="G20" s="238"/>
      <c r="H20" s="239"/>
    </row>
    <row r="21" spans="1:8" x14ac:dyDescent="0.25">
      <c r="A21" s="129" t="s">
        <v>110</v>
      </c>
      <c r="B21" s="130" t="s">
        <v>111</v>
      </c>
      <c r="C21" s="130" t="s">
        <v>112</v>
      </c>
      <c r="D21" s="130" t="s">
        <v>113</v>
      </c>
      <c r="E21" s="130" t="s">
        <v>222</v>
      </c>
      <c r="F21" s="130" t="s">
        <v>114</v>
      </c>
      <c r="G21" s="130" t="s">
        <v>115</v>
      </c>
      <c r="H21" s="84" t="s">
        <v>116</v>
      </c>
    </row>
    <row r="22" spans="1:8" x14ac:dyDescent="0.25">
      <c r="A22" s="151">
        <v>42522</v>
      </c>
      <c r="B22" s="132">
        <v>42674</v>
      </c>
      <c r="C22" s="133" t="s">
        <v>142</v>
      </c>
      <c r="D22" s="132">
        <v>42767</v>
      </c>
      <c r="E22" s="152">
        <v>-0.17599999999999999</v>
      </c>
      <c r="F22" s="152">
        <v>-0.26100000000000001</v>
      </c>
      <c r="G22" s="134" t="s">
        <v>143</v>
      </c>
      <c r="H22" s="219">
        <v>-0.4</v>
      </c>
    </row>
    <row r="23" spans="1:8" x14ac:dyDescent="0.25">
      <c r="A23" s="136">
        <v>43220</v>
      </c>
      <c r="B23" s="137">
        <v>43363</v>
      </c>
      <c r="C23" s="7" t="s">
        <v>144</v>
      </c>
      <c r="D23" s="137">
        <v>43449</v>
      </c>
      <c r="E23" s="139" t="s">
        <v>145</v>
      </c>
      <c r="F23" s="139" t="s">
        <v>146</v>
      </c>
      <c r="G23" s="139" t="s">
        <v>119</v>
      </c>
      <c r="H23" s="140" t="s">
        <v>119</v>
      </c>
    </row>
    <row r="24" spans="1:8" x14ac:dyDescent="0.25">
      <c r="A24" s="141">
        <v>43761</v>
      </c>
      <c r="B24" s="142">
        <v>44175</v>
      </c>
      <c r="C24" s="143" t="s">
        <v>147</v>
      </c>
      <c r="D24" s="142">
        <v>44287</v>
      </c>
      <c r="E24" s="145" t="s">
        <v>148</v>
      </c>
      <c r="F24" s="145" t="s">
        <v>149</v>
      </c>
      <c r="G24" s="145" t="s">
        <v>119</v>
      </c>
      <c r="H24" s="146" t="s">
        <v>119</v>
      </c>
    </row>
    <row r="25" spans="1:8" x14ac:dyDescent="0.25">
      <c r="A25" s="147">
        <v>44985</v>
      </c>
      <c r="B25" s="148">
        <v>45247</v>
      </c>
      <c r="C25" s="24" t="s">
        <v>150</v>
      </c>
      <c r="D25" s="148">
        <v>45323</v>
      </c>
      <c r="E25" s="24" t="s">
        <v>118</v>
      </c>
      <c r="F25" s="149" t="s">
        <v>151</v>
      </c>
      <c r="G25" s="149" t="s">
        <v>141</v>
      </c>
      <c r="H25" s="150" t="s">
        <v>152</v>
      </c>
    </row>
    <row r="26" spans="1:8" x14ac:dyDescent="0.25">
      <c r="A26" t="s">
        <v>223</v>
      </c>
    </row>
    <row r="28" spans="1:8" ht="16.5" customHeight="1" x14ac:dyDescent="0.25"/>
    <row r="29" spans="1:8" x14ac:dyDescent="0.25">
      <c r="A29" s="237" t="s">
        <v>153</v>
      </c>
      <c r="B29" s="238"/>
      <c r="C29" s="238"/>
      <c r="D29" s="238"/>
      <c r="E29" s="238"/>
      <c r="F29" s="238"/>
      <c r="G29" s="238"/>
      <c r="H29" s="239"/>
    </row>
    <row r="30" spans="1:8" x14ac:dyDescent="0.25">
      <c r="A30" s="129" t="s">
        <v>110</v>
      </c>
      <c r="B30" s="130" t="s">
        <v>111</v>
      </c>
      <c r="C30" s="130" t="s">
        <v>112</v>
      </c>
      <c r="D30" s="130" t="s">
        <v>113</v>
      </c>
      <c r="E30" s="130" t="s">
        <v>222</v>
      </c>
      <c r="F30" s="130" t="s">
        <v>114</v>
      </c>
      <c r="G30" s="130" t="s">
        <v>115</v>
      </c>
      <c r="H30" s="84" t="s">
        <v>116</v>
      </c>
    </row>
    <row r="31" spans="1:8" x14ac:dyDescent="0.25">
      <c r="A31" s="151" t="s">
        <v>154</v>
      </c>
      <c r="B31" s="132">
        <v>42593</v>
      </c>
      <c r="C31" s="133" t="s">
        <v>155</v>
      </c>
      <c r="D31" s="132">
        <v>42689</v>
      </c>
      <c r="E31" s="134" t="s">
        <v>141</v>
      </c>
      <c r="F31" s="134" t="s">
        <v>234</v>
      </c>
      <c r="G31" s="134" t="s">
        <v>156</v>
      </c>
      <c r="H31" s="135" t="s">
        <v>157</v>
      </c>
    </row>
    <row r="32" spans="1:8" x14ac:dyDescent="0.25">
      <c r="A32" s="136" t="s">
        <v>158</v>
      </c>
      <c r="B32" s="137">
        <v>42593</v>
      </c>
      <c r="C32" s="7" t="s">
        <v>159</v>
      </c>
      <c r="D32" s="137">
        <v>42689</v>
      </c>
      <c r="E32" s="139" t="s">
        <v>240</v>
      </c>
      <c r="F32" s="139" t="s">
        <v>238</v>
      </c>
      <c r="G32" s="139" t="s">
        <v>157</v>
      </c>
      <c r="H32" s="140" t="s">
        <v>160</v>
      </c>
    </row>
    <row r="33" spans="1:8" x14ac:dyDescent="0.25">
      <c r="A33" s="153" t="s">
        <v>161</v>
      </c>
      <c r="B33" s="142">
        <v>42593</v>
      </c>
      <c r="C33" s="143" t="s">
        <v>162</v>
      </c>
      <c r="D33" s="142">
        <v>42689</v>
      </c>
      <c r="E33" s="145" t="s">
        <v>241</v>
      </c>
      <c r="F33" s="145" t="s">
        <v>237</v>
      </c>
      <c r="G33" s="145" t="s">
        <v>163</v>
      </c>
      <c r="H33" s="146" t="s">
        <v>164</v>
      </c>
    </row>
    <row r="34" spans="1:8" x14ac:dyDescent="0.25">
      <c r="A34" s="136" t="s">
        <v>165</v>
      </c>
      <c r="B34" s="137">
        <v>43301</v>
      </c>
      <c r="C34" s="7" t="s">
        <v>233</v>
      </c>
      <c r="D34" s="137">
        <v>43449</v>
      </c>
      <c r="E34" s="139" t="s">
        <v>242</v>
      </c>
      <c r="F34" s="139" t="s">
        <v>236</v>
      </c>
      <c r="G34" s="139" t="s">
        <v>167</v>
      </c>
      <c r="H34" s="140" t="s">
        <v>167</v>
      </c>
    </row>
    <row r="35" spans="1:8" x14ac:dyDescent="0.25">
      <c r="A35" s="141" t="s">
        <v>168</v>
      </c>
      <c r="B35" s="142">
        <v>43301</v>
      </c>
      <c r="C35" s="143" t="s">
        <v>166</v>
      </c>
      <c r="D35" s="142">
        <v>43449</v>
      </c>
      <c r="E35" s="145" t="s">
        <v>243</v>
      </c>
      <c r="F35" s="145" t="s">
        <v>235</v>
      </c>
      <c r="G35" s="145" t="s">
        <v>167</v>
      </c>
      <c r="H35" s="146" t="s">
        <v>167</v>
      </c>
    </row>
    <row r="36" spans="1:8" x14ac:dyDescent="0.25">
      <c r="A36" s="136" t="s">
        <v>169</v>
      </c>
      <c r="B36" s="137">
        <v>43301</v>
      </c>
      <c r="C36" s="7" t="s">
        <v>170</v>
      </c>
      <c r="D36" s="137">
        <v>43449</v>
      </c>
      <c r="E36" s="139" t="s">
        <v>127</v>
      </c>
      <c r="F36" s="139" t="s">
        <v>171</v>
      </c>
      <c r="G36" s="139" t="s">
        <v>152</v>
      </c>
      <c r="H36" s="140" t="s">
        <v>152</v>
      </c>
    </row>
    <row r="37" spans="1:8" x14ac:dyDescent="0.25">
      <c r="A37" s="141">
        <v>44795</v>
      </c>
      <c r="B37" s="142">
        <v>45275</v>
      </c>
      <c r="C37" s="143" t="s">
        <v>172</v>
      </c>
      <c r="D37" s="142">
        <v>45366</v>
      </c>
      <c r="E37" s="143" t="s">
        <v>118</v>
      </c>
      <c r="F37" s="145" t="s">
        <v>239</v>
      </c>
      <c r="G37" s="145" t="s">
        <v>173</v>
      </c>
      <c r="H37" s="146" t="s">
        <v>174</v>
      </c>
    </row>
    <row r="38" spans="1:8" x14ac:dyDescent="0.25">
      <c r="A38" s="147">
        <v>45351</v>
      </c>
      <c r="B38" s="148" t="s">
        <v>213</v>
      </c>
      <c r="C38" s="24" t="s">
        <v>212</v>
      </c>
      <c r="D38" s="148" t="s">
        <v>213</v>
      </c>
      <c r="E38" s="24" t="s">
        <v>118</v>
      </c>
      <c r="F38" s="218" t="s">
        <v>214</v>
      </c>
      <c r="G38" s="149" t="s">
        <v>215</v>
      </c>
      <c r="H38" s="150" t="s">
        <v>213</v>
      </c>
    </row>
    <row r="39" spans="1:8" x14ac:dyDescent="0.25">
      <c r="A39" t="s">
        <v>223</v>
      </c>
    </row>
    <row r="40" spans="1:8" x14ac:dyDescent="0.25">
      <c r="A40" t="s">
        <v>224</v>
      </c>
    </row>
    <row r="41" spans="1:8" x14ac:dyDescent="0.25">
      <c r="A41" t="s">
        <v>225</v>
      </c>
    </row>
    <row r="42" spans="1:8" ht="16.5" customHeight="1" x14ac:dyDescent="0.25">
      <c r="A42" t="s">
        <v>175</v>
      </c>
    </row>
    <row r="43" spans="1:8" x14ac:dyDescent="0.25">
      <c r="A43" t="s">
        <v>217</v>
      </c>
    </row>
    <row r="46" spans="1:8" x14ac:dyDescent="0.25">
      <c r="A46" s="237" t="s">
        <v>176</v>
      </c>
      <c r="B46" s="238"/>
      <c r="C46" s="238"/>
      <c r="D46" s="238"/>
      <c r="E46" s="238"/>
      <c r="F46" s="238"/>
      <c r="G46" s="238"/>
      <c r="H46" s="239"/>
    </row>
    <row r="47" spans="1:8" x14ac:dyDescent="0.25">
      <c r="A47" s="129" t="s">
        <v>110</v>
      </c>
      <c r="B47" s="130" t="s">
        <v>111</v>
      </c>
      <c r="C47" s="130" t="s">
        <v>112</v>
      </c>
      <c r="D47" s="130" t="s">
        <v>113</v>
      </c>
      <c r="E47" s="130" t="s">
        <v>222</v>
      </c>
      <c r="F47" s="130" t="s">
        <v>114</v>
      </c>
      <c r="G47" s="130" t="s">
        <v>115</v>
      </c>
      <c r="H47" s="84" t="s">
        <v>116</v>
      </c>
    </row>
    <row r="48" spans="1:8" x14ac:dyDescent="0.25">
      <c r="A48" s="151">
        <v>42930</v>
      </c>
      <c r="B48" s="132">
        <v>43048</v>
      </c>
      <c r="C48" s="133" t="s">
        <v>177</v>
      </c>
      <c r="D48" s="132">
        <v>43160</v>
      </c>
      <c r="E48" s="134" t="s">
        <v>178</v>
      </c>
      <c r="F48" s="134" t="s">
        <v>179</v>
      </c>
      <c r="G48" s="134" t="s">
        <v>119</v>
      </c>
      <c r="H48" s="135" t="s">
        <v>119</v>
      </c>
    </row>
    <row r="49" spans="1:8" x14ac:dyDescent="0.25">
      <c r="A49" s="136">
        <v>43068</v>
      </c>
      <c r="B49" s="137">
        <v>43206</v>
      </c>
      <c r="C49" s="7" t="s">
        <v>180</v>
      </c>
      <c r="D49" s="137">
        <v>43296</v>
      </c>
      <c r="E49" s="139" t="s">
        <v>181</v>
      </c>
      <c r="F49" s="139" t="s">
        <v>182</v>
      </c>
      <c r="G49" s="139" t="s">
        <v>119</v>
      </c>
      <c r="H49" s="140" t="s">
        <v>119</v>
      </c>
    </row>
    <row r="50" spans="1:8" x14ac:dyDescent="0.25">
      <c r="A50" s="141">
        <v>43707</v>
      </c>
      <c r="B50" s="142">
        <v>43840</v>
      </c>
      <c r="C50" s="143" t="s">
        <v>183</v>
      </c>
      <c r="D50" s="142">
        <v>43936</v>
      </c>
      <c r="E50" s="143" t="s">
        <v>118</v>
      </c>
      <c r="F50" s="145" t="s">
        <v>184</v>
      </c>
      <c r="G50" s="145" t="s">
        <v>119</v>
      </c>
      <c r="H50" s="146" t="s">
        <v>185</v>
      </c>
    </row>
    <row r="51" spans="1:8" x14ac:dyDescent="0.25">
      <c r="A51" s="136">
        <v>44985</v>
      </c>
      <c r="B51" s="137">
        <v>45218</v>
      </c>
      <c r="C51" s="7" t="s">
        <v>186</v>
      </c>
      <c r="D51" s="137">
        <v>45323</v>
      </c>
      <c r="E51" s="7" t="s">
        <v>118</v>
      </c>
      <c r="F51" s="139" t="s">
        <v>187</v>
      </c>
      <c r="G51" s="139" t="s">
        <v>141</v>
      </c>
      <c r="H51" s="140" t="s">
        <v>188</v>
      </c>
    </row>
    <row r="52" spans="1:8" x14ac:dyDescent="0.25">
      <c r="A52" s="154">
        <v>45288</v>
      </c>
      <c r="B52" s="155">
        <v>45460</v>
      </c>
      <c r="C52" s="156" t="s">
        <v>189</v>
      </c>
      <c r="D52" s="155">
        <v>45536</v>
      </c>
      <c r="E52" s="156" t="s">
        <v>118</v>
      </c>
      <c r="F52" s="157" t="s">
        <v>190</v>
      </c>
      <c r="G52" s="157" t="s">
        <v>191</v>
      </c>
      <c r="H52" s="158" t="s">
        <v>191</v>
      </c>
    </row>
    <row r="53" spans="1:8" x14ac:dyDescent="0.25">
      <c r="A53" t="s">
        <v>223</v>
      </c>
    </row>
  </sheetData>
  <mergeCells count="7">
    <mergeCell ref="A29:H29"/>
    <mergeCell ref="A46:H46"/>
    <mergeCell ref="A1:H1"/>
    <mergeCell ref="A2:H2"/>
    <mergeCell ref="A3:H3"/>
    <mergeCell ref="A5:H5"/>
    <mergeCell ref="A20:H20"/>
  </mergeCells>
  <printOptions horizontalCentered="1"/>
  <pageMargins left="0.7" right="0.7" top="0.75" bottom="0.75" header="0.3" footer="0.3"/>
  <pageSetup orientation="portrait" horizontalDpi="1200" verticalDpi="1200" r:id="rId1"/>
  <headerFooter>
    <oddFooter>&amp;C©Copyright, State Farm Mutual Automobile Insurance Company 2024
No reproduction of this copyrighted material allowed without express written consent from State Farm®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35A0-C60D-42F1-8933-ED0E34411616}">
  <dimension ref="A1:V19"/>
  <sheetViews>
    <sheetView view="pageLayout" zoomScaleNormal="100" workbookViewId="0">
      <selection activeCell="A23" sqref="A23:A24"/>
    </sheetView>
  </sheetViews>
  <sheetFormatPr defaultColWidth="9.140625" defaultRowHeight="15" x14ac:dyDescent="0.25"/>
  <cols>
    <col min="1" max="1" width="14" style="109" bestFit="1" customWidth="1"/>
    <col min="2" max="2" width="19.42578125" style="109" bestFit="1" customWidth="1"/>
    <col min="3" max="6" width="13" style="109" customWidth="1"/>
    <col min="7" max="7" width="12.42578125" style="109" customWidth="1"/>
    <col min="8" max="11" width="13" style="109" customWidth="1"/>
    <col min="12" max="12" width="12.42578125" style="109" customWidth="1"/>
    <col min="13" max="22" width="8.42578125" style="109" customWidth="1"/>
    <col min="23" max="16384" width="9.140625" style="109"/>
  </cols>
  <sheetData>
    <row r="1" spans="1:22" x14ac:dyDescent="0.25">
      <c r="A1" s="240" t="s">
        <v>104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</row>
    <row r="2" spans="1:22" x14ac:dyDescent="0.25">
      <c r="A2" s="240" t="s">
        <v>0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</row>
    <row r="3" spans="1:22" x14ac:dyDescent="0.25">
      <c r="A3" s="240" t="s">
        <v>56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</row>
    <row r="4" spans="1:22" x14ac:dyDescent="0.25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</row>
    <row r="5" spans="1:22" x14ac:dyDescent="0.25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</row>
    <row r="6" spans="1:22" x14ac:dyDescent="0.25">
      <c r="B6" s="116"/>
      <c r="C6" s="241" t="s">
        <v>58</v>
      </c>
      <c r="D6" s="242"/>
      <c r="E6" s="242"/>
      <c r="F6" s="242"/>
      <c r="G6" s="243"/>
      <c r="H6" s="246" t="s">
        <v>59</v>
      </c>
      <c r="I6" s="247"/>
      <c r="J6" s="247"/>
      <c r="K6" s="247"/>
      <c r="L6" s="248"/>
    </row>
    <row r="7" spans="1:22" s="114" customFormat="1" ht="25.5" customHeight="1" x14ac:dyDescent="0.25">
      <c r="A7" s="117"/>
      <c r="B7" s="125" t="s">
        <v>57</v>
      </c>
      <c r="C7" s="241" t="s">
        <v>103</v>
      </c>
      <c r="D7" s="242"/>
      <c r="E7" s="242"/>
      <c r="F7" s="243"/>
      <c r="G7" s="244" t="s">
        <v>56</v>
      </c>
      <c r="H7" s="241" t="s">
        <v>103</v>
      </c>
      <c r="I7" s="242"/>
      <c r="J7" s="242"/>
      <c r="K7" s="243"/>
      <c r="L7" s="244" t="s">
        <v>56</v>
      </c>
    </row>
    <row r="8" spans="1:22" s="114" customFormat="1" ht="25.5" customHeight="1" x14ac:dyDescent="0.25">
      <c r="A8" s="122" t="s">
        <v>100</v>
      </c>
      <c r="B8" s="122" t="s">
        <v>102</v>
      </c>
      <c r="C8" s="122" t="s">
        <v>60</v>
      </c>
      <c r="D8" s="123" t="s">
        <v>61</v>
      </c>
      <c r="E8" s="123" t="s">
        <v>101</v>
      </c>
      <c r="F8" s="124" t="s">
        <v>62</v>
      </c>
      <c r="G8" s="245"/>
      <c r="H8" s="122" t="s">
        <v>60</v>
      </c>
      <c r="I8" s="123" t="s">
        <v>61</v>
      </c>
      <c r="J8" s="123" t="s">
        <v>101</v>
      </c>
      <c r="K8" s="124" t="s">
        <v>62</v>
      </c>
      <c r="L8" s="245"/>
    </row>
    <row r="9" spans="1:22" x14ac:dyDescent="0.25">
      <c r="A9" s="126">
        <v>2014</v>
      </c>
      <c r="B9" s="110">
        <v>3821</v>
      </c>
      <c r="C9" s="110">
        <v>1051</v>
      </c>
      <c r="D9" s="109">
        <v>153</v>
      </c>
      <c r="E9" s="109">
        <v>239</v>
      </c>
      <c r="F9" s="112">
        <v>609</v>
      </c>
      <c r="G9" s="118">
        <f t="shared" ref="G9:G18" si="0">B9/SUM(C9:F9)</f>
        <v>1.8620857699805069</v>
      </c>
      <c r="H9" s="110">
        <v>961</v>
      </c>
      <c r="I9" s="109">
        <v>153</v>
      </c>
      <c r="J9" s="109">
        <v>222</v>
      </c>
      <c r="K9" s="112">
        <v>557</v>
      </c>
      <c r="L9" s="118">
        <f>B9/SUM(H9:K9)</f>
        <v>2.0184891706286319</v>
      </c>
    </row>
    <row r="10" spans="1:22" x14ac:dyDescent="0.25">
      <c r="A10" s="126">
        <f>A9+1</f>
        <v>2015</v>
      </c>
      <c r="B10" s="110">
        <v>3991</v>
      </c>
      <c r="C10" s="110">
        <v>1018</v>
      </c>
      <c r="D10" s="109">
        <v>164</v>
      </c>
      <c r="E10" s="109">
        <v>247</v>
      </c>
      <c r="F10" s="112">
        <v>615</v>
      </c>
      <c r="G10" s="118">
        <f t="shared" si="0"/>
        <v>1.9525440313111546</v>
      </c>
      <c r="H10" s="110">
        <v>944</v>
      </c>
      <c r="I10" s="109">
        <v>164</v>
      </c>
      <c r="J10" s="109">
        <v>232</v>
      </c>
      <c r="K10" s="112">
        <v>564</v>
      </c>
      <c r="L10" s="118">
        <f t="shared" ref="L10:L18" si="1">B10/SUM(H10:K10)</f>
        <v>2.0961134453781511</v>
      </c>
    </row>
    <row r="11" spans="1:22" x14ac:dyDescent="0.25">
      <c r="A11" s="126">
        <f t="shared" ref="A11:A18" si="2">A10+1</f>
        <v>2016</v>
      </c>
      <c r="B11" s="110">
        <v>4076</v>
      </c>
      <c r="C11" s="110">
        <v>1043</v>
      </c>
      <c r="D11" s="109">
        <v>170</v>
      </c>
      <c r="E11" s="109">
        <v>248</v>
      </c>
      <c r="F11" s="112">
        <v>618</v>
      </c>
      <c r="G11" s="118">
        <f t="shared" si="0"/>
        <v>1.9605579605579606</v>
      </c>
      <c r="H11" s="110">
        <v>964</v>
      </c>
      <c r="I11" s="109">
        <v>170</v>
      </c>
      <c r="J11" s="109">
        <v>233</v>
      </c>
      <c r="K11" s="112">
        <v>564</v>
      </c>
      <c r="L11" s="118">
        <f t="shared" si="1"/>
        <v>2.1108234075608494</v>
      </c>
    </row>
    <row r="12" spans="1:22" x14ac:dyDescent="0.25">
      <c r="A12" s="126">
        <f t="shared" si="2"/>
        <v>2017</v>
      </c>
      <c r="B12" s="110">
        <v>3187</v>
      </c>
      <c r="C12" s="110">
        <v>1016</v>
      </c>
      <c r="D12" s="109">
        <v>149</v>
      </c>
      <c r="E12" s="109">
        <v>158</v>
      </c>
      <c r="F12" s="112">
        <v>610</v>
      </c>
      <c r="G12" s="118">
        <f t="shared" si="0"/>
        <v>1.6487325400931194</v>
      </c>
      <c r="H12" s="110">
        <v>933</v>
      </c>
      <c r="I12" s="109">
        <v>149</v>
      </c>
      <c r="J12" s="109">
        <v>139</v>
      </c>
      <c r="K12" s="112">
        <v>560</v>
      </c>
      <c r="L12" s="118">
        <f t="shared" si="1"/>
        <v>1.789444132509826</v>
      </c>
    </row>
    <row r="13" spans="1:22" x14ac:dyDescent="0.25">
      <c r="A13" s="126">
        <f t="shared" si="2"/>
        <v>2018</v>
      </c>
      <c r="B13" s="110">
        <v>2463</v>
      </c>
      <c r="C13" s="110">
        <v>1108</v>
      </c>
      <c r="D13" s="109">
        <v>158</v>
      </c>
      <c r="E13" s="109">
        <v>159</v>
      </c>
      <c r="F13" s="112">
        <v>628</v>
      </c>
      <c r="G13" s="118">
        <f t="shared" si="0"/>
        <v>1.1997077447637603</v>
      </c>
      <c r="H13" s="110">
        <v>1000</v>
      </c>
      <c r="I13" s="109">
        <v>158</v>
      </c>
      <c r="J13" s="109">
        <v>143</v>
      </c>
      <c r="K13" s="112">
        <v>571</v>
      </c>
      <c r="L13" s="118">
        <f t="shared" si="1"/>
        <v>1.3157051282051282</v>
      </c>
    </row>
    <row r="14" spans="1:22" x14ac:dyDescent="0.25">
      <c r="A14" s="126">
        <f t="shared" si="2"/>
        <v>2019</v>
      </c>
      <c r="B14" s="110">
        <v>2552</v>
      </c>
      <c r="C14" s="110">
        <v>1214</v>
      </c>
      <c r="D14" s="109">
        <v>164</v>
      </c>
      <c r="E14" s="109">
        <v>178</v>
      </c>
      <c r="F14" s="112">
        <v>682</v>
      </c>
      <c r="G14" s="118">
        <f t="shared" si="0"/>
        <v>1.1403038427167114</v>
      </c>
      <c r="H14" s="110">
        <v>1075</v>
      </c>
      <c r="I14" s="109">
        <v>164</v>
      </c>
      <c r="J14" s="109">
        <v>159</v>
      </c>
      <c r="K14" s="112">
        <v>618</v>
      </c>
      <c r="L14" s="118">
        <f t="shared" si="1"/>
        <v>1.2658730158730158</v>
      </c>
    </row>
    <row r="15" spans="1:22" x14ac:dyDescent="0.25">
      <c r="A15" s="126">
        <f t="shared" si="2"/>
        <v>2020</v>
      </c>
      <c r="B15" s="110">
        <v>2145</v>
      </c>
      <c r="C15" s="110">
        <v>1355</v>
      </c>
      <c r="D15" s="109">
        <v>171</v>
      </c>
      <c r="E15" s="109">
        <v>188</v>
      </c>
      <c r="F15" s="112">
        <v>736</v>
      </c>
      <c r="G15" s="118">
        <f t="shared" si="0"/>
        <v>0.8755102040816326</v>
      </c>
      <c r="H15" s="110">
        <v>1176</v>
      </c>
      <c r="I15" s="109">
        <v>172</v>
      </c>
      <c r="J15" s="109">
        <v>163</v>
      </c>
      <c r="K15" s="112">
        <v>657</v>
      </c>
      <c r="L15" s="118">
        <f t="shared" si="1"/>
        <v>0.98939114391143912</v>
      </c>
    </row>
    <row r="16" spans="1:22" x14ac:dyDescent="0.25">
      <c r="A16" s="126">
        <f t="shared" si="2"/>
        <v>2021</v>
      </c>
      <c r="B16" s="110">
        <v>2301</v>
      </c>
      <c r="C16" s="110">
        <v>1711</v>
      </c>
      <c r="D16" s="109">
        <v>187</v>
      </c>
      <c r="E16" s="109">
        <v>213</v>
      </c>
      <c r="F16" s="112">
        <v>827</v>
      </c>
      <c r="G16" s="118">
        <f t="shared" si="0"/>
        <v>0.7831858407079646</v>
      </c>
      <c r="H16" s="110">
        <v>1415</v>
      </c>
      <c r="I16" s="109">
        <v>187</v>
      </c>
      <c r="J16" s="109">
        <v>175</v>
      </c>
      <c r="K16" s="112">
        <v>711</v>
      </c>
      <c r="L16" s="118">
        <f t="shared" si="1"/>
        <v>0.92483922829581988</v>
      </c>
    </row>
    <row r="17" spans="1:12" x14ac:dyDescent="0.25">
      <c r="A17" s="126">
        <f t="shared" si="2"/>
        <v>2022</v>
      </c>
      <c r="B17" s="110">
        <v>2238</v>
      </c>
      <c r="C17" s="110">
        <v>2064</v>
      </c>
      <c r="D17" s="109">
        <v>203</v>
      </c>
      <c r="E17" s="109">
        <v>234</v>
      </c>
      <c r="F17" s="112">
        <v>932</v>
      </c>
      <c r="G17" s="118">
        <f t="shared" si="0"/>
        <v>0.65190795222837172</v>
      </c>
      <c r="H17" s="110">
        <v>1729</v>
      </c>
      <c r="I17" s="109">
        <v>203</v>
      </c>
      <c r="J17" s="109">
        <v>191</v>
      </c>
      <c r="K17" s="112">
        <v>785</v>
      </c>
      <c r="L17" s="118">
        <f t="shared" si="1"/>
        <v>0.76960110041265473</v>
      </c>
    </row>
    <row r="18" spans="1:12" x14ac:dyDescent="0.25">
      <c r="A18" s="127">
        <f t="shared" si="2"/>
        <v>2023</v>
      </c>
      <c r="B18" s="111">
        <v>1342</v>
      </c>
      <c r="C18" s="111">
        <v>2231</v>
      </c>
      <c r="D18" s="119">
        <v>199</v>
      </c>
      <c r="E18" s="119">
        <v>237</v>
      </c>
      <c r="F18" s="121">
        <v>1038</v>
      </c>
      <c r="G18" s="120">
        <f t="shared" si="0"/>
        <v>0.36221322537112011</v>
      </c>
      <c r="H18" s="111">
        <v>1616</v>
      </c>
      <c r="I18" s="119">
        <v>200</v>
      </c>
      <c r="J18" s="119">
        <v>163</v>
      </c>
      <c r="K18" s="121">
        <v>808</v>
      </c>
      <c r="L18" s="120">
        <f t="shared" si="1"/>
        <v>0.48152134912091854</v>
      </c>
    </row>
    <row r="19" spans="1:12" x14ac:dyDescent="0.25">
      <c r="A19" s="115"/>
      <c r="B19" s="115"/>
    </row>
  </sheetData>
  <mergeCells count="9">
    <mergeCell ref="A1:L1"/>
    <mergeCell ref="A2:L2"/>
    <mergeCell ref="A3:L3"/>
    <mergeCell ref="C6:G6"/>
    <mergeCell ref="C7:F7"/>
    <mergeCell ref="G7:G8"/>
    <mergeCell ref="H6:L6"/>
    <mergeCell ref="H7:K7"/>
    <mergeCell ref="L7:L8"/>
  </mergeCells>
  <pageMargins left="0.7" right="0.7" top="0.75" bottom="0.75" header="0.3" footer="0.3"/>
  <pageSetup fitToHeight="0" orientation="landscape" r:id="rId1"/>
  <headerFooter>
    <oddFooter>&amp;C©Copyright, State Farm Mutual Automobile Insurance Company 2024
No reproduction of this copyrighted material allowed without express written consent from State Farm®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Suppl Exh 9A</vt:lpstr>
      <vt:lpstr>Suppl Exh 9B</vt:lpstr>
      <vt:lpstr>Suppl Exh 9C</vt:lpstr>
      <vt:lpstr>Exhibit J</vt:lpstr>
      <vt:lpstr>Suppl Exh 8A</vt:lpstr>
      <vt:lpstr>Exhibit K</vt:lpstr>
      <vt:lpstr>Exhibit L</vt:lpstr>
      <vt:lpstr>Exhibit M</vt:lpstr>
      <vt:lpstr>Exhibit N</vt:lpstr>
      <vt:lpstr>Exhibit O - p1</vt:lpstr>
      <vt:lpstr>Exhibit O - p2</vt:lpstr>
      <vt:lpstr>Exhibit P</vt:lpstr>
      <vt:lpstr>Exhibit Q</vt:lpstr>
      <vt:lpstr>'Exhibit 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Cooley</dc:creator>
  <cp:lastModifiedBy>Lisa Hammel</cp:lastModifiedBy>
  <cp:lastPrinted>2024-08-27T13:19:44Z</cp:lastPrinted>
  <dcterms:created xsi:type="dcterms:W3CDTF">2015-06-05T18:17:20Z</dcterms:created>
  <dcterms:modified xsi:type="dcterms:W3CDTF">2024-08-27T15:40:47Z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ec7713-ff10-4e30-a417-5bbcd9826c75_Enabled">
    <vt:lpwstr>true</vt:lpwstr>
  </property>
  <property fmtid="{D5CDD505-2E9C-101B-9397-08002B2CF9AE}" pid="3" name="MSIP_Label_9fec7713-ff10-4e30-a417-5bbcd9826c75_SetDate">
    <vt:lpwstr>2024-07-22T18:20:25Z</vt:lpwstr>
  </property>
  <property fmtid="{D5CDD505-2E9C-101B-9397-08002B2CF9AE}" pid="4" name="MSIP_Label_9fec7713-ff10-4e30-a417-5bbcd9826c75_Method">
    <vt:lpwstr>Standard</vt:lpwstr>
  </property>
  <property fmtid="{D5CDD505-2E9C-101B-9397-08002B2CF9AE}" pid="5" name="MSIP_Label_9fec7713-ff10-4e30-a417-5bbcd9826c75_Name">
    <vt:lpwstr>Enteprise-InternalUseOnly-Child-514205181618919515141225</vt:lpwstr>
  </property>
  <property fmtid="{D5CDD505-2E9C-101B-9397-08002B2CF9AE}" pid="6" name="MSIP_Label_9fec7713-ff10-4e30-a417-5bbcd9826c75_SiteId">
    <vt:lpwstr>fa23982e-6646-4a33-a5c4-1a848d02fcc4</vt:lpwstr>
  </property>
  <property fmtid="{D5CDD505-2E9C-101B-9397-08002B2CF9AE}" pid="7" name="MSIP_Label_9fec7713-ff10-4e30-a417-5bbcd9826c75_ActionId">
    <vt:lpwstr>2c3b1c75-a12b-4f32-841f-c4bede9b1ed8</vt:lpwstr>
  </property>
  <property fmtid="{D5CDD505-2E9C-101B-9397-08002B2CF9AE}" pid="8" name="MSIP_Label_9fec7713-ff10-4e30-a417-5bbcd9826c75_ContentBits">
    <vt:lpwstr>0</vt:lpwstr>
  </property>
</Properties>
</file>