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xl/ctrlProps/ctrlProp4.xml" ContentType="application/vnd.ms-excel.controlproperties+xml"/>
  <Override PartName="/xl/ctrlProps/ctrlProp5.xml" ContentType="application/vnd.ms-excel.controlproperties+xml"/>
  <Override PartName="/xl/drawings/drawing3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xl/ctrlProps/ctrlProp6.xml" ContentType="application/vnd.ms-excel.controlproperties+xml"/>
  <Override PartName="/xl/ctrlProps/ctrlProp7.xml" ContentType="application/vnd.ms-excel.controlproperties+xml"/>
  <Override PartName="/xl/drawings/drawing4.xml" ContentType="application/vnd.openxmlformats-officedocument.drawing+xml"/>
  <Override PartName="/xl/activeX/activeX4.xml" ContentType="application/vnd.ms-office.activeX+xml"/>
  <Override PartName="/xl/activeX/activeX4.bin" ContentType="application/vnd.ms-office.activeX"/>
  <Override PartName="/xl/ctrlProps/ctrlProp8.xml" ContentType="application/vnd.ms-excel.controlproperties+xml"/>
  <Override PartName="/xl/ctrlProps/ctrlProp9.xml" ContentType="application/vnd.ms-excel.controlproperties+xml"/>
  <Override PartName="/xl/drawings/drawing5.xml" ContentType="application/vnd.openxmlformats-officedocument.drawing+xml"/>
  <Override PartName="/xl/activeX/activeX5.xml" ContentType="application/vnd.ms-office.activeX+xml"/>
  <Override PartName="/xl/activeX/activeX5.bin" ContentType="application/vnd.ms-office.activeX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6.xml" ContentType="application/vnd.openxmlformats-officedocument.drawing+xml"/>
  <Override PartName="/xl/activeX/activeX6.xml" ContentType="application/vnd.ms-office.activeX+xml"/>
  <Override PartName="/xl/activeX/activeX6.bin" ContentType="application/vnd.ms-office.activeX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drawings/drawing7.xml" ContentType="application/vnd.openxmlformats-officedocument.drawing+xml"/>
  <Override PartName="/xl/activeX/activeX7.xml" ContentType="application/vnd.ms-office.activeX+xml"/>
  <Override PartName="/xl/activeX/activeX7.bin" ContentType="application/vnd.ms-office.activeX"/>
  <Override PartName="/xl/ctrlProps/ctrlProp16.xml" ContentType="application/vnd.ms-excel.controlproperties+xml"/>
  <Override PartName="/xl/ctrlProps/ctrlProp17.xml" ContentType="application/vnd.ms-excel.controlproperties+xml"/>
  <Override PartName="/xl/drawings/drawing8.xml" ContentType="application/vnd.openxmlformats-officedocument.drawing+xml"/>
  <Override PartName="/xl/activeX/activeX8.xml" ContentType="application/vnd.ms-office.activeX+xml"/>
  <Override PartName="/xl/activeX/activeX8.bin" ContentType="application/vnd.ms-office.activeX"/>
  <Override PartName="/xl/ctrlProps/ctrlProp18.xml" ContentType="application/vnd.ms-excel.controlproperties+xml"/>
  <Override PartName="/xl/ctrlProps/ctrlProp19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W:\P-C ACTUARIAL\HOMEOWNERS\State Files 2019 and Forward\California\2025\HO\Filing\Filing Documents\NT Filing\Rate Template\REFILE\"/>
    </mc:Choice>
  </mc:AlternateContent>
  <xr:revisionPtr revIDLastSave="0" documentId="13_ncr:1_{ED732EA6-E44C-48DC-BD53-285BAA7639ED}" xr6:coauthVersionLast="47" xr6:coauthVersionMax="47" xr10:uidLastSave="{00000000-0000-0000-0000-000000000000}"/>
  <bookViews>
    <workbookView xWindow="-24120" yWindow="1335" windowWidth="24240" windowHeight="13140" firstSheet="1" activeTab="2" xr2:uid="{00000000-000D-0000-FFFF-FFFF00000000}"/>
  </bookViews>
  <sheets>
    <sheet name="Data for Dropdown" sheetId="12" state="hidden" r:id="rId1"/>
    <sheet name="1.General" sheetId="2" r:id="rId2"/>
    <sheet name="2.Summary" sheetId="5" r:id="rId3"/>
    <sheet name="3.1YieldFIT" sheetId="4" r:id="rId4"/>
    <sheet name="3.2YieldFIT" sheetId="6" r:id="rId5"/>
    <sheet name="4.1Excluded Exp" sheetId="7" r:id="rId6"/>
    <sheet name="4.2 Excluded Exp" sheetId="8" r:id="rId7"/>
    <sheet name="5.CDI Parameters" sheetId="9" r:id="rId8"/>
    <sheet name="6.1Ratemaking Data" sheetId="11" r:id="rId9"/>
    <sheet name="7.1Rate Change Calculation" sheetId="1" r:id="rId10"/>
  </sheets>
  <definedNames>
    <definedName name="CDI_FileNo">#REF!</definedName>
    <definedName name="Co_Name">#REF!</definedName>
    <definedName name="Completed_By">#REF!</definedName>
    <definedName name="Completed_Date">#REF!</definedName>
    <definedName name="Covg01">#REF!</definedName>
    <definedName name="Covg02">#REF!</definedName>
    <definedName name="Covg03">#REF!</definedName>
    <definedName name="Covg04">#REF!</definedName>
    <definedName name="Covg05">#REF!</definedName>
    <definedName name="Covg06">#REF!</definedName>
    <definedName name="Covg07">#REF!</definedName>
    <definedName name="Covg08">#REF!</definedName>
    <definedName name="Covg09">#REF!</definedName>
    <definedName name="Covg10">#REF!</definedName>
    <definedName name="Detailed_LineCode01">#REF!</definedName>
    <definedName name="Detailed_LineCode02">#REF!</definedName>
    <definedName name="Detailed_LineCode03">#REF!</definedName>
    <definedName name="Detailed_LineCode04">#REF!</definedName>
    <definedName name="Detailed_LineCode05">#REF!</definedName>
    <definedName name="Detailed_LineCode06">#REF!</definedName>
    <definedName name="Detailed_LineCode07">#REF!</definedName>
    <definedName name="Detailed_LineCode08">#REF!</definedName>
    <definedName name="Detailed_LineCode09">#REF!</definedName>
    <definedName name="Detailed_LineCode10">#REF!</definedName>
    <definedName name="Detailed_LineDesc01">#REF!</definedName>
    <definedName name="Detailed_LineDesc02">#REF!</definedName>
    <definedName name="Detailed_LineDesc03">#REF!</definedName>
    <definedName name="Detailed_LineDesc04">#REF!</definedName>
    <definedName name="Detailed_LineDesc05">#REF!</definedName>
    <definedName name="Detailed_LineDesc06">#REF!</definedName>
    <definedName name="Detailed_LineDesc07">#REF!</definedName>
    <definedName name="Detailed_LineDesc08">#REF!</definedName>
    <definedName name="Detailed_LineDesc09">#REF!</definedName>
    <definedName name="Detailed_LineDesc10">#REF!</definedName>
    <definedName name="EffStd_Var01">#REF!</definedName>
    <definedName name="EffStd_Var02">#REF!</definedName>
    <definedName name="EffStd_Var03">#REF!</definedName>
    <definedName name="EffStd_Var04">#REF!</definedName>
    <definedName name="EffStd_Var05">#REF!</definedName>
    <definedName name="EffStd_Var06">#REF!</definedName>
    <definedName name="EffStd_Var07">#REF!</definedName>
    <definedName name="EffStd_Var08">#REF!</definedName>
    <definedName name="EffStd_Var09">#REF!</definedName>
    <definedName name="EffStd_Var10">#REF!</definedName>
    <definedName name="ExpRatio_Excluded">#REF!</definedName>
    <definedName name="FIT_Inv">#REF!</definedName>
    <definedName name="General_Line">#REF!</definedName>
    <definedName name="INV_TAX_RATE">#REF!</definedName>
    <definedName name="List_DetailLine">#REF!</definedName>
    <definedName name="List_GeneralLine">#REF!</definedName>
    <definedName name="List_LineType">#REF!</definedName>
    <definedName name="List_YNIndicator">#REF!</definedName>
    <definedName name="MstRcntDataYr">#REF!</definedName>
    <definedName name="New_Insurer_Group">#REF!</definedName>
    <definedName name="New_Program">#REF!</definedName>
    <definedName name="Pct_Cap">#REF!</definedName>
    <definedName name="Pct_Dir">#REF!</definedName>
    <definedName name="Pct_Ind">#REF!</definedName>
    <definedName name="_xlnm.Print_Area" localSheetId="1">'1.General'!$A$1:$I$49</definedName>
    <definedName name="_xlnm.Print_Area" localSheetId="2">'2.Summary'!$A$1:$I$49</definedName>
    <definedName name="_xlnm.Print_Area" localSheetId="3">'3.1YieldFIT'!$A$1:$I$30</definedName>
    <definedName name="_xlnm.Print_Area" localSheetId="4">'3.2YieldFIT'!$A$1:$G$51</definedName>
    <definedName name="_xlnm.Print_Area" localSheetId="5">'4.1Excluded Exp'!$A$1:$G$43</definedName>
    <definedName name="_xlnm.Print_Area" localSheetId="6">'4.2 Excluded Exp'!$A$1:$E$21</definedName>
    <definedName name="_xlnm.Print_Area" localSheetId="7">'5.CDI Parameters'!$A$1:$J$35</definedName>
    <definedName name="_xlnm.Print_Area" localSheetId="8">'6.1Ratemaking Data'!$A$1:$K$48</definedName>
    <definedName name="_xlnm.Print_Area" localSheetId="9">'7.1Rate Change Calculation'!$A$1:$E$69</definedName>
    <definedName name="Rein_Indicator">#REF!</definedName>
    <definedName name="Table_EffStd">#REF!</definedName>
    <definedName name="Table_LevFact">#REF!</definedName>
    <definedName name="Table_ResRatio">#REF!</definedName>
    <definedName name="Yiel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5" l="1"/>
  <c r="F19" i="5"/>
  <c r="E19" i="5"/>
  <c r="E38" i="1"/>
  <c r="E42" i="1" l="1"/>
  <c r="E41" i="1"/>
  <c r="H26" i="9"/>
  <c r="E31" i="1"/>
  <c r="E30" i="1"/>
  <c r="E27" i="1"/>
  <c r="E26" i="1"/>
  <c r="E19" i="1"/>
  <c r="D18" i="1"/>
  <c r="D19" i="1"/>
  <c r="D48" i="1" s="1"/>
  <c r="D52" i="1" s="1"/>
  <c r="D20" i="1"/>
  <c r="D21" i="1"/>
  <c r="D22" i="1"/>
  <c r="D23" i="1"/>
  <c r="E23" i="1" s="1"/>
  <c r="D24" i="1"/>
  <c r="D49" i="1" s="1"/>
  <c r="D25" i="1"/>
  <c r="D26" i="1"/>
  <c r="D27" i="1"/>
  <c r="D28" i="1"/>
  <c r="D29" i="1"/>
  <c r="D17" i="1"/>
  <c r="D16" i="1"/>
  <c r="E10" i="1"/>
  <c r="E9" i="1"/>
  <c r="E8" i="1"/>
  <c r="J33" i="11"/>
  <c r="K30" i="11"/>
  <c r="J30" i="11"/>
  <c r="I30" i="11"/>
  <c r="H30" i="11"/>
  <c r="G30" i="11"/>
  <c r="F30" i="11"/>
  <c r="E30" i="11"/>
  <c r="D30" i="11"/>
  <c r="K16" i="11"/>
  <c r="I11" i="9"/>
  <c r="B26" i="9"/>
  <c r="G11" i="9"/>
  <c r="C19" i="6"/>
  <c r="C18" i="6"/>
  <c r="C15" i="6"/>
  <c r="C14" i="6"/>
  <c r="C12" i="6"/>
  <c r="C11" i="6"/>
  <c r="C20" i="6"/>
  <c r="C10" i="6"/>
  <c r="E10" i="6" s="1"/>
  <c r="E12" i="8"/>
  <c r="D12" i="8"/>
  <c r="C12" i="8"/>
  <c r="E10" i="8"/>
  <c r="D10" i="8"/>
  <c r="C10" i="8"/>
  <c r="G9" i="5" a="1"/>
  <c r="G9" i="5" s="1"/>
  <c r="C16" i="8"/>
  <c r="C18" i="8" s="1"/>
  <c r="C19" i="8" s="1"/>
  <c r="D16" i="8"/>
  <c r="E16" i="8"/>
  <c r="E18" i="8"/>
  <c r="E19" i="8" s="1"/>
  <c r="F39" i="7"/>
  <c r="G33" i="7"/>
  <c r="F33" i="7"/>
  <c r="D33" i="7"/>
  <c r="E33" i="7" s="1"/>
  <c r="B33" i="7"/>
  <c r="C33" i="7" s="1"/>
  <c r="F32" i="7"/>
  <c r="G32" i="7" s="1"/>
  <c r="E32" i="7"/>
  <c r="D32" i="7"/>
  <c r="B32" i="7"/>
  <c r="C32" i="7" s="1"/>
  <c r="F31" i="7"/>
  <c r="G31" i="7" s="1"/>
  <c r="D31" i="7"/>
  <c r="E31" i="7" s="1"/>
  <c r="C31" i="7"/>
  <c r="B31" i="7"/>
  <c r="F30" i="7"/>
  <c r="G30" i="7" s="1"/>
  <c r="D30" i="7"/>
  <c r="E30" i="7" s="1"/>
  <c r="B30" i="7"/>
  <c r="C30" i="7" s="1"/>
  <c r="G29" i="7"/>
  <c r="F29" i="7"/>
  <c r="D29" i="7"/>
  <c r="E29" i="7" s="1"/>
  <c r="B29" i="7"/>
  <c r="C29" i="7" s="1"/>
  <c r="C34" i="7" s="1"/>
  <c r="F27" i="7"/>
  <c r="F18" i="7"/>
  <c r="G12" i="7"/>
  <c r="F12" i="7"/>
  <c r="E12" i="7"/>
  <c r="F9" i="7"/>
  <c r="D18" i="7" s="1"/>
  <c r="C41" i="6"/>
  <c r="G32" i="6"/>
  <c r="E30" i="6"/>
  <c r="G30" i="6" s="1"/>
  <c r="E29" i="6"/>
  <c r="E27" i="6"/>
  <c r="G27" i="6" s="1"/>
  <c r="E26" i="6"/>
  <c r="G26" i="6" s="1"/>
  <c r="G25" i="6"/>
  <c r="E25" i="6"/>
  <c r="G24" i="6"/>
  <c r="E24" i="6"/>
  <c r="G23" i="6"/>
  <c r="E23" i="6"/>
  <c r="E22" i="6"/>
  <c r="G22" i="6" s="1"/>
  <c r="E15" i="6"/>
  <c r="G15" i="6" s="1"/>
  <c r="E14" i="6"/>
  <c r="G14" i="6" s="1"/>
  <c r="E11" i="6"/>
  <c r="G11" i="6" s="1"/>
  <c r="F25" i="4"/>
  <c r="D25" i="4"/>
  <c r="C25" i="4"/>
  <c r="F24" i="4"/>
  <c r="C16" i="6" s="1"/>
  <c r="E16" i="6" s="1"/>
  <c r="G16" i="6" s="1"/>
  <c r="D24" i="4"/>
  <c r="C24" i="4"/>
  <c r="F23" i="4"/>
  <c r="D23" i="4"/>
  <c r="C23" i="4"/>
  <c r="F35" i="5"/>
  <c r="F25" i="5"/>
  <c r="E20" i="6" s="1"/>
  <c r="G20" i="6" s="1"/>
  <c r="B47" i="5"/>
  <c r="B46" i="5"/>
  <c r="B45" i="5"/>
  <c r="B44" i="5"/>
  <c r="B43" i="5"/>
  <c r="B42" i="5"/>
  <c r="B41" i="5"/>
  <c r="B40" i="5"/>
  <c r="B39" i="5"/>
  <c r="E29" i="1"/>
  <c r="E56" i="1" s="1"/>
  <c r="D56" i="1"/>
  <c r="E62" i="1"/>
  <c r="E61" i="1"/>
  <c r="E59" i="1"/>
  <c r="E60" i="1" s="1"/>
  <c r="E40" i="1"/>
  <c r="E22" i="1"/>
  <c r="E21" i="1"/>
  <c r="E20" i="1"/>
  <c r="E17" i="1"/>
  <c r="E16" i="1"/>
  <c r="J11" i="9" l="1"/>
  <c r="E37" i="1" s="1"/>
  <c r="D50" i="1"/>
  <c r="E50" i="1" s="1"/>
  <c r="E53" i="1" s="1"/>
  <c r="C38" i="5"/>
  <c r="C48" i="5" s="1"/>
  <c r="E49" i="1"/>
  <c r="D51" i="1"/>
  <c r="B9" i="5"/>
  <c r="B38" i="5" s="1"/>
  <c r="B48" i="5" s="1"/>
  <c r="E48" i="1"/>
  <c r="E51" i="1" s="1"/>
  <c r="E12" i="6"/>
  <c r="G12" i="6" s="1"/>
  <c r="G15" i="5"/>
  <c r="G16" i="5"/>
  <c r="G14" i="5"/>
  <c r="G12" i="5"/>
  <c r="G11" i="5"/>
  <c r="G13" i="5"/>
  <c r="G18" i="5"/>
  <c r="G10" i="5"/>
  <c r="G17" i="5"/>
  <c r="D18" i="8"/>
  <c r="D19" i="8" s="1"/>
  <c r="E20" i="8"/>
  <c r="E34" i="7"/>
  <c r="G34" i="7"/>
  <c r="D27" i="7"/>
  <c r="E9" i="7"/>
  <c r="D39" i="7"/>
  <c r="G29" i="6"/>
  <c r="G10" i="6"/>
  <c r="D53" i="1" l="1"/>
  <c r="E52" i="1"/>
  <c r="B25" i="5"/>
  <c r="E25" i="5"/>
  <c r="E35" i="5" s="1"/>
  <c r="D38" i="5"/>
  <c r="D48" i="5" s="1"/>
  <c r="E19" i="6"/>
  <c r="G19" i="6" s="1"/>
  <c r="E18" i="6"/>
  <c r="G18" i="6" s="1"/>
  <c r="G31" i="6" s="1"/>
  <c r="G33" i="6" s="1"/>
  <c r="B18" i="7"/>
  <c r="B39" i="7"/>
  <c r="B27" i="7"/>
  <c r="E31" i="6" l="1"/>
  <c r="E33" i="6" s="1"/>
  <c r="F34" i="6" s="1"/>
  <c r="C31" i="6"/>
  <c r="C33" i="6" s="1"/>
  <c r="D35" i="6" s="1"/>
  <c r="D42" i="6" s="1"/>
  <c r="J25" i="9" s="1"/>
  <c r="J35" i="11" s="1"/>
  <c r="E33" i="1" s="1"/>
  <c r="J26" i="9" l="1"/>
  <c r="J34" i="11"/>
  <c r="E32" i="1" s="1"/>
  <c r="E57" i="1" s="1"/>
  <c r="E58" i="1" l="1"/>
  <c r="E64" i="1" l="1"/>
  <c r="E65" i="1"/>
  <c r="E54" i="1" l="1"/>
  <c r="E55" i="1" s="1"/>
  <c r="D54" i="1"/>
  <c r="D55" i="1" s="1"/>
  <c r="E66" i="1" l="1"/>
  <c r="E68" i="1" s="1"/>
  <c r="E9" i="5" s="1"/>
  <c r="C9" i="5" s="1"/>
  <c r="C25" i="5" s="1"/>
  <c r="E67" i="1"/>
  <c r="E69" i="1" s="1"/>
  <c r="F9" i="5" s="1"/>
  <c r="D25" i="5" s="1"/>
  <c r="E63" i="1"/>
</calcChain>
</file>

<file path=xl/sharedStrings.xml><?xml version="1.0" encoding="utf-8"?>
<sst xmlns="http://schemas.openxmlformats.org/spreadsheetml/2006/main" count="785" uniqueCount="346">
  <si>
    <t>State of California</t>
  </si>
  <si>
    <t>Company:</t>
  </si>
  <si>
    <t>State Farm General Insurance Company</t>
  </si>
  <si>
    <t>Department of Insurance (CDI)</t>
  </si>
  <si>
    <t>Line:</t>
  </si>
  <si>
    <t>Homeowners Multiple Peril</t>
  </si>
  <si>
    <t>CDI File # (Department Use Only):</t>
  </si>
  <si>
    <t/>
  </si>
  <si>
    <t>VARIANCE 6</t>
  </si>
  <si>
    <t>RATE CHANGE CALCULATION</t>
  </si>
  <si>
    <t>Completed by:</t>
  </si>
  <si>
    <t>Nicole Pettis</t>
  </si>
  <si>
    <t>Date Completed:</t>
  </si>
  <si>
    <t>Prior Effective Date:</t>
  </si>
  <si>
    <t>Proposed Effective Date:</t>
  </si>
  <si>
    <t>Detailed Line Description:</t>
  </si>
  <si>
    <t>Coverage:</t>
  </si>
  <si>
    <t>Non-Tenant Homeowners</t>
  </si>
  <si>
    <t>Data Provided by Filer</t>
  </si>
  <si>
    <t>20214</t>
  </si>
  <si>
    <t>20224</t>
  </si>
  <si>
    <t>Projected</t>
  </si>
  <si>
    <t>Prem_Written</t>
  </si>
  <si>
    <t>Prem_Earned</t>
  </si>
  <si>
    <t>Prem_Adj</t>
  </si>
  <si>
    <t>Prem_Trend</t>
  </si>
  <si>
    <t>Misc_Fees</t>
  </si>
  <si>
    <t>Exposures_Earned</t>
  </si>
  <si>
    <t>Losses</t>
  </si>
  <si>
    <t>DCCE</t>
  </si>
  <si>
    <t>Loss_Devt</t>
  </si>
  <si>
    <t>DCCE_Devt</t>
  </si>
  <si>
    <t>Loss_Trend</t>
  </si>
  <si>
    <t>DCCE_Trend</t>
  </si>
  <si>
    <t>CAT_Adj</t>
  </si>
  <si>
    <t>Anc_Income</t>
  </si>
  <si>
    <t>Credibility</t>
  </si>
  <si>
    <t>ExpRatio_Excluded</t>
  </si>
  <si>
    <t>FIT_Inv</t>
  </si>
  <si>
    <t>Yield</t>
  </si>
  <si>
    <t>CDI Parameters</t>
  </si>
  <si>
    <t>FIT_UW</t>
  </si>
  <si>
    <t>EffStd_Final</t>
  </si>
  <si>
    <t>Data as of:</t>
  </si>
  <si>
    <t>LevFact_Final</t>
  </si>
  <si>
    <t>PremTaxRate</t>
  </si>
  <si>
    <t>SurplusRatio</t>
  </si>
  <si>
    <t>ResRatio_UPR</t>
  </si>
  <si>
    <t>ResRatio_Loss</t>
  </si>
  <si>
    <t>ROR_RiskFree</t>
  </si>
  <si>
    <t>April 2024</t>
  </si>
  <si>
    <t>ROR_Min</t>
  </si>
  <si>
    <t>ROR_Max</t>
  </si>
  <si>
    <t>Calculations</t>
  </si>
  <si>
    <t>Prem_Adjusted</t>
  </si>
  <si>
    <t>Losses_Adjusted</t>
  </si>
  <si>
    <t>DCCE_Adjusted</t>
  </si>
  <si>
    <t>LossDCCERatio_Adjusted</t>
  </si>
  <si>
    <t>TCRLP_perExp</t>
  </si>
  <si>
    <t>LossDCCE_perExp</t>
  </si>
  <si>
    <t>CompLossDCCE_perExp</t>
  </si>
  <si>
    <t>CredLoss_perExp</t>
  </si>
  <si>
    <t>Anc_Inc_perExp</t>
  </si>
  <si>
    <t>InvInc_Fixed</t>
  </si>
  <si>
    <t>InvInc_Variable</t>
  </si>
  <si>
    <t>Net_AnnualTrend</t>
  </si>
  <si>
    <t>Comp_Trend</t>
  </si>
  <si>
    <t>Max_Profit</t>
  </si>
  <si>
    <t>Min_Profit</t>
  </si>
  <si>
    <t>UW_Profit</t>
  </si>
  <si>
    <t>Min_Denom</t>
  </si>
  <si>
    <t>Max_Denom</t>
  </si>
  <si>
    <t>Min_Premium</t>
  </si>
  <si>
    <t>Max_Premium</t>
  </si>
  <si>
    <t>CHANGE_AT_MIN</t>
  </si>
  <si>
    <t>CHANGE_AT_MAX</t>
  </si>
  <si>
    <t>Modified</t>
  </si>
  <si>
    <t>PRIOR APPROVAL RATE TEMPLATE FOR PROPERTY &amp; LIABILITY LINES</t>
  </si>
  <si>
    <t>GENERAL INFORMATION</t>
  </si>
  <si>
    <r>
      <t xml:space="preserve">CDI File # </t>
    </r>
    <r>
      <rPr>
        <b/>
        <i/>
        <sz val="11"/>
        <color theme="1"/>
        <rFont val="Calibri"/>
        <family val="2"/>
      </rPr>
      <t>(Department Use Only)</t>
    </r>
    <r>
      <rPr>
        <b/>
        <sz val="11"/>
        <color theme="1"/>
        <rFont val="Calibri"/>
        <family val="2"/>
        <scheme val="minor"/>
      </rPr>
      <t>:</t>
    </r>
  </si>
  <si>
    <t>Company Name:</t>
  </si>
  <si>
    <t>Marketing System Distribution:</t>
  </si>
  <si>
    <t>Line Type:</t>
  </si>
  <si>
    <t>General Line :</t>
  </si>
  <si>
    <t>Proposed Effective Date (new rates):</t>
  </si>
  <si>
    <t>New Program:</t>
  </si>
  <si>
    <t>New Insurer Group with less than 3 years of Premium:</t>
  </si>
  <si>
    <t>Most Recent Year of Experience Data Ending:</t>
  </si>
  <si>
    <t>(Enter in YYYYQ format.)</t>
  </si>
  <si>
    <t>Detailed Line Description(s)</t>
  </si>
  <si>
    <t>Variance Request:</t>
  </si>
  <si>
    <t>Does the Ratemaking Data include a Request(s) for Variance?</t>
  </si>
  <si>
    <t>If yes, is Variance #3 requested for any coverage?</t>
  </si>
  <si>
    <t>LCM Calculation(s) Included:</t>
  </si>
  <si>
    <t>Enter name of each coverage/form/program for which a rate change is being requested in the cells below.  Otherwise, leave blank.</t>
  </si>
  <si>
    <t>Coverage/Form/Program</t>
  </si>
  <si>
    <t>%Captive</t>
  </si>
  <si>
    <t>Proposed % Impact</t>
  </si>
  <si>
    <t>Variance #:</t>
  </si>
  <si>
    <t>Completed Date:</t>
  </si>
  <si>
    <t>Initial SERFF Filing Date:</t>
  </si>
  <si>
    <t>%Direct</t>
  </si>
  <si>
    <t>Prior Effective Date (current rates)</t>
  </si>
  <si>
    <t>%Independent</t>
  </si>
  <si>
    <t>6</t>
  </si>
  <si>
    <t>SUMMARY</t>
  </si>
  <si>
    <t>Minimum Permitted Earned Premium ($)</t>
  </si>
  <si>
    <t>Maximum Permitted Earned Premium ($)</t>
  </si>
  <si>
    <t>Change at Minimum %</t>
  </si>
  <si>
    <t>Change at Maximum %</t>
  </si>
  <si>
    <t>Proposed %</t>
  </si>
  <si>
    <t>Combined</t>
  </si>
  <si>
    <t>Combined Total Earned Exposures for Latest Year:</t>
  </si>
  <si>
    <t>Average Earned Premium $ per Exposure</t>
  </si>
  <si>
    <t>Minimum Permitted</t>
  </si>
  <si>
    <t>Maximum Permitted</t>
  </si>
  <si>
    <t>Proposed</t>
  </si>
  <si>
    <t>PROJECTED YIELD AND FEDERAL INCOME TAX RATE ON INVESTMENT INCOME</t>
  </si>
  <si>
    <t>Short-Term Assets</t>
  </si>
  <si>
    <t>Intermediate-Term Assets</t>
  </si>
  <si>
    <t>Long-Term Assets</t>
  </si>
  <si>
    <t>No Maturity</t>
  </si>
  <si>
    <t>Line</t>
  </si>
  <si>
    <t>Description</t>
  </si>
  <si>
    <t>1 Year or Less</t>
  </si>
  <si>
    <t>Over 1 Year thru 5 Years</t>
  </si>
  <si>
    <t>Over 5 Years thru 10 Years</t>
  </si>
  <si>
    <t>Over 10 Years thru 20 Years</t>
  </si>
  <si>
    <t>Over 20 Years</t>
  </si>
  <si>
    <t>Date</t>
  </si>
  <si>
    <t>U.S. Governments</t>
  </si>
  <si>
    <t>All Other Governments</t>
  </si>
  <si>
    <t>States, Territories and Possessions</t>
  </si>
  <si>
    <t xml:space="preserve">Political Subdivisions </t>
  </si>
  <si>
    <t>Special Revenue and Assessment Obligations</t>
  </si>
  <si>
    <t>Industrial and Miscellaneous</t>
  </si>
  <si>
    <t>Hybrid Securities</t>
  </si>
  <si>
    <t>Parent, Subsidiaries and Affiliates</t>
  </si>
  <si>
    <t>SVO Identified Funds</t>
  </si>
  <si>
    <t>Source:</t>
  </si>
  <si>
    <r>
      <t xml:space="preserve">Schedule D, Part 1A, Section 1 of the insurer </t>
    </r>
    <r>
      <rPr>
        <b/>
        <sz val="11"/>
        <color indexed="8"/>
        <rFont val="Calibri"/>
        <family val="2"/>
      </rPr>
      <t>group's</t>
    </r>
    <r>
      <rPr>
        <sz val="11"/>
        <color theme="1"/>
        <rFont val="Calibri"/>
        <family val="2"/>
        <scheme val="minor"/>
      </rPr>
      <t xml:space="preserve"> most recent consolidated (combined) statutory Annual Statement.</t>
    </r>
  </si>
  <si>
    <t>Over 1 Year thru 10 Years</t>
  </si>
  <si>
    <t>Over 10 Years</t>
  </si>
  <si>
    <t>(1)</t>
  </si>
  <si>
    <t>Government Bonds (Sum of Lines 1.7 &amp; 2.7)</t>
  </si>
  <si>
    <t>(2)</t>
  </si>
  <si>
    <r>
      <t>Other Taxable Bonds (Sum of Lines 6.7, 7.7, 8.7 and one-half of Line 5.7)</t>
    </r>
    <r>
      <rPr>
        <vertAlign val="superscript"/>
        <sz val="11"/>
        <color theme="1"/>
        <rFont val="Calibri"/>
        <family val="2"/>
        <scheme val="minor"/>
      </rPr>
      <t>1</t>
    </r>
  </si>
  <si>
    <t>(3)</t>
  </si>
  <si>
    <t>Tax-Exempt Bonds (Sum of Lines 3.7, 4.7 and one-half of Line 5.7)</t>
  </si>
  <si>
    <t>(Note:  CCR §2644.20 refers to bond asset classes of "Credit Tenant Loans" and "Public Utilities" that are no longer recorded in the</t>
  </si>
  <si>
    <t>NAIC Annual Statement Schedule D, Part 1A, Section 1.  Assets included in "Other Taxable Bonds" conform to the current NAIC Annual</t>
  </si>
  <si>
    <t>Statement Blank.)</t>
  </si>
  <si>
    <r>
      <rPr>
        <vertAlign val="superscript"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 SVO Identified Funds are treated as Other Taxable Long-Term Bonds.</t>
    </r>
  </si>
  <si>
    <t>(continued)</t>
  </si>
  <si>
    <r>
      <t>Invested Assets</t>
    </r>
    <r>
      <rPr>
        <vertAlign val="superscript"/>
        <sz val="11"/>
        <color indexed="8"/>
        <rFont val="Calibri"/>
        <family val="2"/>
      </rPr>
      <t>1</t>
    </r>
  </si>
  <si>
    <r>
      <t>Currently Available Yield</t>
    </r>
    <r>
      <rPr>
        <vertAlign val="superscript"/>
        <sz val="11"/>
        <color indexed="8"/>
        <rFont val="Calibri"/>
        <family val="2"/>
      </rPr>
      <t>2</t>
    </r>
  </si>
  <si>
    <t>Return on Invested Assets</t>
  </si>
  <si>
    <t>Federal Income Tax Rate</t>
  </si>
  <si>
    <t>Federal Income Taxes</t>
  </si>
  <si>
    <t>[1]</t>
  </si>
  <si>
    <t>[2]</t>
  </si>
  <si>
    <t>[3] = [1] * [2]</t>
  </si>
  <si>
    <t>[4]</t>
  </si>
  <si>
    <t>[5) = [3] * [4]</t>
  </si>
  <si>
    <t>U.S. Government Bonds</t>
  </si>
  <si>
    <t>(i) Short-Term</t>
  </si>
  <si>
    <t>(ii) Intermediate-Term</t>
  </si>
  <si>
    <t>(iii) Long-Term</t>
  </si>
  <si>
    <t>Other Taxable Bonds</t>
  </si>
  <si>
    <t>Tax-Exempt Bonds</t>
  </si>
  <si>
    <t>(4)</t>
  </si>
  <si>
    <t>Common Stock</t>
  </si>
  <si>
    <t>(i) Dividends</t>
  </si>
  <si>
    <t>(ii) Capital Gains</t>
  </si>
  <si>
    <t>(5)</t>
  </si>
  <si>
    <t>Preferred Stock Dividends</t>
  </si>
  <si>
    <t>(6)</t>
  </si>
  <si>
    <t>Mortgage Loans</t>
  </si>
  <si>
    <t>(7)</t>
  </si>
  <si>
    <t>Real Estate</t>
  </si>
  <si>
    <t>(8)</t>
  </si>
  <si>
    <t>Cash</t>
  </si>
  <si>
    <t>(9)</t>
  </si>
  <si>
    <t>Other</t>
  </si>
  <si>
    <t>(10)</t>
  </si>
  <si>
    <t>Total Gross Invested Assets</t>
  </si>
  <si>
    <t>(11)</t>
  </si>
  <si>
    <r>
      <t>Investment Expense</t>
    </r>
    <r>
      <rPr>
        <vertAlign val="superscript"/>
        <sz val="11"/>
        <rFont val="Calibri"/>
        <family val="2"/>
      </rPr>
      <t>3</t>
    </r>
  </si>
  <si>
    <t>(12)</t>
  </si>
  <si>
    <t>Total Net Invested Assets</t>
  </si>
  <si>
    <t>(13)</t>
  </si>
  <si>
    <t>Federal Income Tax: Line (12); column [5]/column [3]</t>
  </si>
  <si>
    <t>(14)</t>
  </si>
  <si>
    <t>Projected Yield on Invested Assets: Line (12), column [3]/column [1]</t>
  </si>
  <si>
    <t>Most Recent Calendar Year</t>
  </si>
  <si>
    <t>(15)</t>
  </si>
  <si>
    <r>
      <t>Loss Reserves</t>
    </r>
    <r>
      <rPr>
        <vertAlign val="superscript"/>
        <sz val="11"/>
        <rFont val="Calibri"/>
        <family val="2"/>
      </rPr>
      <t>4</t>
    </r>
  </si>
  <si>
    <t>(16)</t>
  </si>
  <si>
    <r>
      <t>Loss Adjustment Expense Reserves</t>
    </r>
    <r>
      <rPr>
        <vertAlign val="superscript"/>
        <sz val="11"/>
        <rFont val="Calibri"/>
        <family val="2"/>
      </rPr>
      <t>4</t>
    </r>
  </si>
  <si>
    <t>(17)</t>
  </si>
  <si>
    <r>
      <t>Unearned Premium Reserves</t>
    </r>
    <r>
      <rPr>
        <vertAlign val="superscript"/>
        <sz val="11"/>
        <rFont val="Calibri"/>
        <family val="2"/>
      </rPr>
      <t>4</t>
    </r>
  </si>
  <si>
    <t>(18)</t>
  </si>
  <si>
    <r>
      <t>Surplus as Regards to Policyholders</t>
    </r>
    <r>
      <rPr>
        <vertAlign val="superscript"/>
        <sz val="11"/>
        <rFont val="Calibri"/>
        <family val="2"/>
      </rPr>
      <t>4</t>
    </r>
  </si>
  <si>
    <t>(19)</t>
  </si>
  <si>
    <t>Total Reserves and Surplus</t>
  </si>
  <si>
    <t>(20)</t>
  </si>
  <si>
    <t>Projected Yield adjusted to Reserve and Surplus Base: Line (14), column [2]*Line (12), column [1]/Line (19), column [1]</t>
  </si>
  <si>
    <r>
      <rPr>
        <vertAlign val="superscript"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 Source for Column [1], Lines (4) through (9): Page 2 (Assets) of the insurer </t>
    </r>
    <r>
      <rPr>
        <b/>
        <sz val="11"/>
        <color theme="1"/>
        <rFont val="Calibri"/>
        <family val="2"/>
        <scheme val="minor"/>
      </rPr>
      <t>group's</t>
    </r>
    <r>
      <rPr>
        <sz val="11"/>
        <color theme="1"/>
        <rFont val="Calibri"/>
        <family val="2"/>
        <scheme val="minor"/>
      </rPr>
      <t xml:space="preserve"> most recent consolidated (combined) statutory Annual Statement.</t>
    </r>
  </si>
  <si>
    <t xml:space="preserve"> - Line (8) Cash: Page 2 (Assets) Line 5, cash only; cash equivalents and short-term investments are included in Schedule D.</t>
  </si>
  <si>
    <t xml:space="preserve"> - Line (9) Other: Page 2 (Assets) Sum of Lines 6, 8, 9 and 11.</t>
  </si>
  <si>
    <r>
      <rPr>
        <vertAlign val="superscript"/>
        <sz val="11"/>
        <color indexed="8"/>
        <rFont val="Calibri"/>
        <family val="2"/>
      </rPr>
      <t xml:space="preserve">2 </t>
    </r>
    <r>
      <rPr>
        <sz val="11"/>
        <color theme="1"/>
        <rFont val="Calibri"/>
        <family val="2"/>
        <scheme val="minor"/>
      </rPr>
      <t xml:space="preserve"> Currently available yields are defined in CCR §2644.20.  Latest values are posted at:</t>
    </r>
  </si>
  <si>
    <t>http://www.insurance.ca.gov/0250-insurers/0800-rate-filings/0200-prior-approval-factors/</t>
  </si>
  <si>
    <t>Month/Year (Yield):</t>
  </si>
  <si>
    <r>
      <rPr>
        <vertAlign val="superscript"/>
        <sz val="11"/>
        <color indexed="8"/>
        <rFont val="Calibri"/>
        <family val="2"/>
      </rPr>
      <t xml:space="preserve">3 </t>
    </r>
    <r>
      <rPr>
        <sz val="11"/>
        <color theme="1"/>
        <rFont val="Calibri"/>
        <family val="2"/>
        <scheme val="minor"/>
      </rPr>
      <t xml:space="preserve"> Source: Page 11, Line 25 of the insurer group's most recent consolidated statutory Annual Statement.  Entered as a positive expense.</t>
    </r>
  </si>
  <si>
    <r>
      <rPr>
        <vertAlign val="superscript"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 Source for Column [1], Lines (15) through (18):</t>
    </r>
  </si>
  <si>
    <t>Page 3 (Liabilities, Surplus and Other Funds) of the insurer group's most recent consolidated statutory Annual Statement, Lines 1, 3, 9 and 37, respectively.</t>
  </si>
  <si>
    <t>EXCLUDED EXPENSE RATIO</t>
  </si>
  <si>
    <t>Countrywide Insurer Group Data</t>
  </si>
  <si>
    <t>2nd Prior Calendar Year</t>
  </si>
  <si>
    <t>1st Prior Calendar Year</t>
  </si>
  <si>
    <t>2022</t>
  </si>
  <si>
    <t>Countrywide direct earned premium for lines of business subject to Proposition 103 ($):</t>
  </si>
  <si>
    <r>
      <t xml:space="preserve">Countrywide direct earned premium for lines of business </t>
    </r>
    <r>
      <rPr>
        <b/>
        <i/>
        <u/>
        <sz val="11"/>
        <color indexed="8"/>
        <rFont val="Calibri"/>
        <family val="2"/>
      </rPr>
      <t>not</t>
    </r>
    <r>
      <rPr>
        <sz val="11"/>
        <color theme="1"/>
        <rFont val="Calibri"/>
        <family val="2"/>
        <scheme val="minor"/>
      </rPr>
      <t xml:space="preserve"> subject to Proposition 103 ($):</t>
    </r>
  </si>
  <si>
    <t>Total countrywide direct earned premium ($):</t>
  </si>
  <si>
    <r>
      <t xml:space="preserve">(Note: Total must reconcile to the countrywide direct earned premium in the Insurance Expense Exhibit, Part 3 for the </t>
    </r>
    <r>
      <rPr>
        <b/>
        <i/>
        <sz val="10"/>
        <color theme="1"/>
        <rFont val="Calibri"/>
        <family val="2"/>
      </rPr>
      <t>insurer group</t>
    </r>
    <r>
      <rPr>
        <i/>
        <sz val="10"/>
        <color theme="1"/>
        <rFont val="Calibri"/>
        <family val="2"/>
        <scheme val="minor"/>
      </rPr>
      <t>.)</t>
    </r>
  </si>
  <si>
    <t>Check box if the excluded expenses entered in this page are derived on a countrywide, group basis</t>
  </si>
  <si>
    <t>CCR §2644.10 (b): Executive Compensation</t>
  </si>
  <si>
    <t>Cash &amp; Salary</t>
  </si>
  <si>
    <t>Bonus</t>
  </si>
  <si>
    <t>1st Highest Paid</t>
  </si>
  <si>
    <t>2nd Highest Paid</t>
  </si>
  <si>
    <t>3rd Highest Paid</t>
  </si>
  <si>
    <t>4th Highest Paid</t>
  </si>
  <si>
    <t>5th Highest Paid</t>
  </si>
  <si>
    <t>Maximum Permissible</t>
  </si>
  <si>
    <t>Excessive Amount</t>
  </si>
  <si>
    <t>Total  Excessive</t>
  </si>
  <si>
    <t>CCR §2644.10 (f): Institutional Advertising</t>
  </si>
  <si>
    <t>Institutional</t>
  </si>
  <si>
    <t>Non-Institutional</t>
  </si>
  <si>
    <r>
      <t>Total Advertising</t>
    </r>
    <r>
      <rPr>
        <vertAlign val="superscript"/>
        <sz val="11"/>
        <color indexed="8"/>
        <rFont val="Calibri"/>
        <family val="2"/>
      </rPr>
      <t>1</t>
    </r>
  </si>
  <si>
    <r>
      <rPr>
        <i/>
        <vertAlign val="superscript"/>
        <sz val="10"/>
        <color theme="1"/>
        <rFont val="Calibri"/>
        <family val="2"/>
        <scheme val="minor"/>
      </rPr>
      <t>1</t>
    </r>
    <r>
      <rPr>
        <i/>
        <sz val="10"/>
        <color theme="1"/>
        <rFont val="Calibri"/>
        <family val="2"/>
        <scheme val="minor"/>
      </rPr>
      <t>Note: For each calendar year, the sum of Institutional and Non-Institutional advertising expenses must reconcile to the total advertising expenses</t>
    </r>
  </si>
  <si>
    <r>
      <t xml:space="preserve">reported in the Insurance Expense Exhibit, Part 1, Line 4 for the </t>
    </r>
    <r>
      <rPr>
        <b/>
        <i/>
        <sz val="10"/>
        <color theme="1"/>
        <rFont val="Calibri"/>
        <family val="2"/>
      </rPr>
      <t>insurer group</t>
    </r>
    <r>
      <rPr>
        <i/>
        <sz val="10"/>
        <color theme="1"/>
        <rFont val="Calibri"/>
        <family val="2"/>
        <scheme val="minor"/>
      </rPr>
      <t>.</t>
    </r>
  </si>
  <si>
    <t>EXCLUDED EXPENSE RATIO (continued)</t>
  </si>
  <si>
    <t xml:space="preserve">CCR §2644.10 (a): Political contribution and lobbying </t>
  </si>
  <si>
    <t>CCR §2644.10 (b): Excessive Executive Compensation (Page 4.1)</t>
  </si>
  <si>
    <t>CCR §2644.10 (c): Bad faith judgments and associated DCCE</t>
  </si>
  <si>
    <t>CCR §2644.10 (d): All costs for unsuccessful defense of discrimination claims</t>
  </si>
  <si>
    <t>CCR §2644.10 (e): Fines and penalties</t>
  </si>
  <si>
    <t>CCR §2644.10 (f):  Institutional advertising expenses (Page 4.1)</t>
  </si>
  <si>
    <t xml:space="preserve">CCR §2644.10 (g): Excessive payments to affiliates  </t>
  </si>
  <si>
    <t>Total Excluded Expenses</t>
  </si>
  <si>
    <t>Excluded Expense Ratio</t>
  </si>
  <si>
    <t>Three-Year Average Excluded Expense Ratio</t>
  </si>
  <si>
    <t>CDI File #:</t>
  </si>
  <si>
    <t>FINAL ADJUSTED CDI PARAMETERS</t>
  </si>
  <si>
    <t>Efficiency Standard</t>
  </si>
  <si>
    <t>Marketing System Distribution</t>
  </si>
  <si>
    <t>Detailed Line Description</t>
  </si>
  <si>
    <t>Line Code</t>
  </si>
  <si>
    <t>Coverage/Form</t>
  </si>
  <si>
    <t>Captive</t>
  </si>
  <si>
    <t>Direct</t>
  </si>
  <si>
    <t>Independent</t>
  </si>
  <si>
    <t>Weighted Average</t>
  </si>
  <si>
    <t>Variance Adjustment</t>
  </si>
  <si>
    <t>Final Adjusted Efficiency Standard</t>
  </si>
  <si>
    <t>Reserves Ratio</t>
  </si>
  <si>
    <t>Leverage Factor</t>
  </si>
  <si>
    <t>Unearned Premium Reserves</t>
  </si>
  <si>
    <t>Loss Reserves</t>
  </si>
  <si>
    <t>Raw Factor</t>
  </si>
  <si>
    <t>Final Adjusted Leverage Factor</t>
  </si>
  <si>
    <t>FIT</t>
  </si>
  <si>
    <t>Premium Tax Rate</t>
  </si>
  <si>
    <t>Risk Free Rate of Return</t>
  </si>
  <si>
    <t>RATEMAKING DATA</t>
  </si>
  <si>
    <t>Variance #(s):</t>
  </si>
  <si>
    <t>Source</t>
  </si>
  <si>
    <t>5th Prior Year Ending</t>
  </si>
  <si>
    <t>4th Prior Year Ending</t>
  </si>
  <si>
    <t>3rd Prior Year Ending</t>
  </si>
  <si>
    <t>2nd Prior Year Ending</t>
  </si>
  <si>
    <t>1st Prior Year Ending</t>
  </si>
  <si>
    <t>Most Recent Year Ending</t>
  </si>
  <si>
    <r>
      <t>Projected</t>
    </r>
    <r>
      <rPr>
        <b/>
        <vertAlign val="superscript"/>
        <sz val="11"/>
        <color indexed="8"/>
        <rFont val="Calibri"/>
        <family val="2"/>
      </rPr>
      <t>1</t>
    </r>
  </si>
  <si>
    <r>
      <t>New Program</t>
    </r>
    <r>
      <rPr>
        <b/>
        <vertAlign val="superscript"/>
        <sz val="11"/>
        <color indexed="8"/>
        <rFont val="Calibri"/>
        <family val="2"/>
      </rPr>
      <t>2</t>
    </r>
  </si>
  <si>
    <t>(0)</t>
  </si>
  <si>
    <t>Year</t>
  </si>
  <si>
    <t>California Direct Written Premium</t>
  </si>
  <si>
    <t>California Direct Earned Premium</t>
  </si>
  <si>
    <t>Premium Adjustment Factor</t>
  </si>
  <si>
    <t>Exh 4</t>
  </si>
  <si>
    <r>
      <t>Premium Trend Factor</t>
    </r>
    <r>
      <rPr>
        <vertAlign val="superscript"/>
        <sz val="11"/>
        <color indexed="8"/>
        <rFont val="Calibri"/>
        <family val="2"/>
      </rPr>
      <t>1</t>
    </r>
  </si>
  <si>
    <t>Exh 5</t>
  </si>
  <si>
    <t>Miscellaneous Fees and Flat Charges</t>
  </si>
  <si>
    <t>Exh 6</t>
  </si>
  <si>
    <t>Earned Exposure Units</t>
  </si>
  <si>
    <t>Historic Losses</t>
  </si>
  <si>
    <t>Historic Defense and Cost Containment Expense (DCCE)</t>
  </si>
  <si>
    <t>Loss Development Factor</t>
  </si>
  <si>
    <t>Exh 7</t>
  </si>
  <si>
    <t>DCCE Development Factor</t>
  </si>
  <si>
    <r>
      <t>Loss Trend Factor</t>
    </r>
    <r>
      <rPr>
        <vertAlign val="superscript"/>
        <sz val="11"/>
        <color indexed="8"/>
        <rFont val="Calibri"/>
        <family val="2"/>
      </rPr>
      <t>1</t>
    </r>
  </si>
  <si>
    <t>Exh 8</t>
  </si>
  <si>
    <r>
      <t>DCCE Trend Factor</t>
    </r>
    <r>
      <rPr>
        <vertAlign val="superscript"/>
        <sz val="11"/>
        <color indexed="8"/>
        <rFont val="Calibri"/>
        <family val="2"/>
      </rPr>
      <t>1</t>
    </r>
  </si>
  <si>
    <t>Catastrophe Adjustment Factor</t>
  </si>
  <si>
    <t>Exh 9</t>
  </si>
  <si>
    <t>Experience Credibility</t>
  </si>
  <si>
    <t>Exh 10</t>
  </si>
  <si>
    <t>Ancillary Income</t>
  </si>
  <si>
    <t>Exh 11</t>
  </si>
  <si>
    <t>Lines 16-18 link directly to pages 3 and 4 of the rate template.</t>
  </si>
  <si>
    <t>Pg 4.2</t>
  </si>
  <si>
    <t>Projected Federal Income Tax Rate on Investment Income</t>
  </si>
  <si>
    <t>Pg 3.2</t>
  </si>
  <si>
    <t>Projected Yield</t>
  </si>
  <si>
    <t>Complete Lines 19 and 20 if a Request for Variance (1A, 1B, 2A, 2B, 2C or 4) accompanies this filing (see instructions).</t>
  </si>
  <si>
    <r>
      <t>Change to Efficiency Standard</t>
    </r>
    <r>
      <rPr>
        <vertAlign val="superscript"/>
        <sz val="11"/>
        <color indexed="8"/>
        <rFont val="Calibri"/>
        <family val="2"/>
      </rPr>
      <t>3</t>
    </r>
  </si>
  <si>
    <t>Exh 13</t>
  </si>
  <si>
    <r>
      <t>Most Recent Year Total Expense Ratio (excluding DCCE)</t>
    </r>
    <r>
      <rPr>
        <vertAlign val="superscript"/>
        <sz val="11"/>
        <color indexed="8"/>
        <rFont val="Calibri"/>
        <family val="2"/>
      </rPr>
      <t>4</t>
    </r>
  </si>
  <si>
    <t>Complete Lines 19, 20 &amp; 21 for Earthquake and certain Medical Malpractice with Reinsurance Only (see instructions).</t>
  </si>
  <si>
    <t>Direct Commission Rate</t>
  </si>
  <si>
    <t>Reinsurance Premium</t>
  </si>
  <si>
    <t>Exh 12</t>
  </si>
  <si>
    <t>Reinsurance Recoverable</t>
  </si>
  <si>
    <r>
      <rPr>
        <vertAlign val="superscript"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 The Projected column should reflect the annual trend expressed as a percentage for premium, loss and DCCE trends, and credibility.</t>
    </r>
  </si>
  <si>
    <r>
      <rPr>
        <vertAlign val="superscript"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 Refer to Section III.C. of the Prior Approval Rate Filing Instructions for New Program requirements</t>
    </r>
    <r>
      <rPr>
        <sz val="11"/>
        <rFont val="Calibri"/>
        <family val="2"/>
        <scheme val="minor"/>
      </rPr>
      <t>.</t>
    </r>
  </si>
  <si>
    <r>
      <rPr>
        <vertAlign val="superscript"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 Applicable if any of Variance 1A, 1B, 2A, 2B, 2C or 4 (or any combination thereof) is being requested.  Subject to CDI approval.</t>
    </r>
  </si>
  <si>
    <r>
      <rPr>
        <vertAlign val="superscript"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 Refer to CCR </t>
    </r>
    <r>
      <rPr>
        <sz val="11"/>
        <color indexed="8"/>
        <rFont val="Calibri"/>
        <family val="2"/>
      </rPr>
      <t>§2644.27 (h).</t>
    </r>
  </si>
  <si>
    <t>Go to 7.1Rate Change Calculation</t>
  </si>
  <si>
    <t>(LCM Calculation(s) is(are) hidden unless this box is checked.)</t>
  </si>
  <si>
    <t xml:space="preserve">Latest Year Adjusted </t>
  </si>
  <si>
    <t>Latest Year Projected Ultimate Loss &amp; DCCE Ratio</t>
  </si>
  <si>
    <t>Latest Year Adjusted Annual Premium ($)</t>
  </si>
  <si>
    <t>Latest Year Earned Exposures</t>
  </si>
  <si>
    <t>Latest Year Projected Ultimate Loss &amp; DCCE ($)</t>
  </si>
  <si>
    <t>20184</t>
  </si>
  <si>
    <t>20194</t>
  </si>
  <si>
    <t>20204</t>
  </si>
  <si>
    <t>(Variance 3 not applied)</t>
  </si>
  <si>
    <t>Yields, Rate of Return &amp; Premium Tax Values as of April 2024</t>
  </si>
  <si>
    <t>Personal</t>
  </si>
  <si>
    <t>Rental Dwelling Program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</si>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</sst>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7" formatCode="&quot;$&quot;#,##0.00_);\(&quot;$&quot;#,##0.00\)"/>
    <numFmt numFmtId="164" formatCode="0.000_);\(0.000\)"/>
    <numFmt numFmtId="165" formatCode="0.0%"/>
    <numFmt numFmtId="166" formatCode="0.00_);\(0.00\)"/>
    <numFmt numFmtId="167" formatCode="0_);\(0\)"/>
    <numFmt numFmtId="168" formatCode="m/d/yyyy;@"/>
    <numFmt numFmtId="169" formatCode="mmmm\ yyyy"/>
    <numFmt numFmtId="170" formatCode="0.0000_);\(0.0000\)"/>
    <numFmt numFmtId="171" formatCode="#,##0.000_);\(#,##0.000\)"/>
  </numFmts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8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</font>
    <font>
      <i/>
      <sz val="10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indexed="8"/>
      <name val="Calibri"/>
      <family val="2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vertAlign val="superscript"/>
      <sz val="11"/>
      <name val="Calibri"/>
      <family val="2"/>
    </font>
    <font>
      <b/>
      <i/>
      <sz val="11"/>
      <color rgb="FF0000FF"/>
      <name val="Calibri"/>
      <family val="2"/>
      <scheme val="minor"/>
    </font>
    <font>
      <i/>
      <sz val="11"/>
      <color rgb="FFA87C00"/>
      <name val="Calibri"/>
      <family val="2"/>
      <scheme val="minor"/>
    </font>
    <font>
      <b/>
      <i/>
      <u/>
      <sz val="11"/>
      <color indexed="8"/>
      <name val="Calibri"/>
      <family val="2"/>
    </font>
    <font>
      <b/>
      <i/>
      <sz val="10"/>
      <color theme="1"/>
      <name val="Calibri"/>
      <family val="2"/>
    </font>
    <font>
      <b/>
      <sz val="12"/>
      <name val="Calibri"/>
      <family val="2"/>
      <scheme val="minor"/>
    </font>
    <font>
      <i/>
      <vertAlign val="superscript"/>
      <sz val="10"/>
      <color theme="1"/>
      <name val="Calibri"/>
      <family val="2"/>
      <scheme val="minor"/>
    </font>
    <font>
      <sz val="8"/>
      <color rgb="FF000000"/>
      <name val="Tahoma"/>
      <family val="2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vertAlign val="superscript"/>
      <sz val="11"/>
      <color indexed="8"/>
      <name val="Calibri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59996337778862885"/>
      </left>
      <right/>
      <top style="thin">
        <color theme="4" tint="0.59996337778862885"/>
      </top>
      <bottom style="thin">
        <color theme="4" tint="0.59996337778862885"/>
      </bottom>
      <diagonal/>
    </border>
    <border>
      <left/>
      <right/>
      <top style="thin">
        <color theme="4" tint="0.59996337778862885"/>
      </top>
      <bottom style="thin">
        <color theme="4" tint="0.59996337778862885"/>
      </bottom>
      <diagonal/>
    </border>
    <border>
      <left/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4" tint="0.59996337778862885"/>
      </right>
      <top/>
      <bottom style="thin">
        <color theme="4" tint="0.59996337778862885"/>
      </bottom>
      <diagonal/>
    </border>
    <border>
      <left style="thin">
        <color theme="4" tint="0.59996337778862885"/>
      </left>
      <right style="thin">
        <color theme="4" tint="0.59996337778862885"/>
      </right>
      <top/>
      <bottom style="thin">
        <color theme="4" tint="0.59996337778862885"/>
      </bottom>
      <diagonal/>
    </border>
    <border>
      <left style="thin">
        <color theme="4" tint="0.59996337778862885"/>
      </left>
      <right style="medium">
        <color indexed="64"/>
      </right>
      <top/>
      <bottom style="thin">
        <color theme="4" tint="0.59996337778862885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  <border>
      <left style="thin">
        <color theme="4" tint="0.59996337778862885"/>
      </left>
      <right style="medium">
        <color indexed="64"/>
      </right>
      <top style="thin">
        <color theme="4" tint="0.59996337778862885"/>
      </top>
      <bottom style="thin">
        <color theme="4" tint="0.59996337778862885"/>
      </bottom>
      <diagonal/>
    </border>
    <border>
      <left style="thin">
        <color indexed="64"/>
      </left>
      <right style="thin">
        <color theme="4" tint="0.59996337778862885"/>
      </right>
      <top style="thin">
        <color theme="4" tint="0.59996337778862885"/>
      </top>
      <bottom style="medium">
        <color indexed="64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 style="medium">
        <color indexed="64"/>
      </bottom>
      <diagonal/>
    </border>
    <border>
      <left style="thin">
        <color theme="4" tint="0.59996337778862885"/>
      </left>
      <right style="medium">
        <color indexed="64"/>
      </right>
      <top style="thin">
        <color theme="4" tint="0.59996337778862885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theme="4" tint="0.59996337778862885"/>
      </left>
      <right style="medium">
        <color theme="4" tint="0.59996337778862885"/>
      </right>
      <top style="medium">
        <color theme="4" tint="0.59996337778862885"/>
      </top>
      <bottom style="medium">
        <color theme="4" tint="0.59996337778862885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2" fillId="0" borderId="0" applyNumberFormat="0" applyFill="0" applyBorder="0" applyAlignment="0" applyProtection="0"/>
  </cellStyleXfs>
  <cellXfs count="435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right" vertical="center"/>
    </xf>
    <xf numFmtId="0" fontId="3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5" fillId="0" borderId="0" xfId="0" applyFont="1" applyAlignment="1" applyProtection="1">
      <alignment horizontal="center" vertical="center"/>
      <protection locked="0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37" fontId="0" fillId="0" borderId="2" xfId="0" applyNumberFormat="1" applyBorder="1" applyAlignment="1">
      <alignment vertical="center"/>
    </xf>
    <xf numFmtId="37" fontId="0" fillId="0" borderId="3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37" fontId="0" fillId="0" borderId="0" xfId="0" applyNumberFormat="1" applyAlignment="1">
      <alignment vertical="center"/>
    </xf>
    <xf numFmtId="37" fontId="0" fillId="0" borderId="5" xfId="0" applyNumberFormat="1" applyBorder="1" applyAlignment="1">
      <alignment vertical="center"/>
    </xf>
    <xf numFmtId="164" fontId="0" fillId="0" borderId="0" xfId="0" applyNumberFormat="1" applyAlignment="1">
      <alignment vertical="center"/>
    </xf>
    <xf numFmtId="0" fontId="0" fillId="2" borderId="5" xfId="0" applyFill="1" applyBorder="1" applyAlignment="1">
      <alignment vertical="center"/>
    </xf>
    <xf numFmtId="165" fontId="1" fillId="0" borderId="5" xfId="1" applyNumberFormat="1" applyFont="1" applyBorder="1" applyAlignment="1">
      <alignment vertical="center"/>
    </xf>
    <xf numFmtId="0" fontId="0" fillId="0" borderId="6" xfId="0" applyBorder="1" applyAlignment="1">
      <alignment vertical="center"/>
    </xf>
    <xf numFmtId="37" fontId="0" fillId="0" borderId="7" xfId="0" applyNumberFormat="1" applyBorder="1" applyAlignment="1">
      <alignment vertical="center"/>
    </xf>
    <xf numFmtId="37" fontId="0" fillId="0" borderId="8" xfId="0" applyNumberFormat="1" applyBorder="1" applyAlignment="1">
      <alignment vertical="center"/>
    </xf>
    <xf numFmtId="37" fontId="0" fillId="2" borderId="0" xfId="0" applyNumberFormat="1" applyFill="1" applyAlignment="1">
      <alignment vertical="center"/>
    </xf>
    <xf numFmtId="0" fontId="0" fillId="0" borderId="9" xfId="0" applyBorder="1" applyAlignment="1">
      <alignment vertical="center"/>
    </xf>
    <xf numFmtId="0" fontId="0" fillId="2" borderId="10" xfId="0" applyFill="1" applyBorder="1" applyAlignment="1">
      <alignment vertical="center"/>
    </xf>
    <xf numFmtId="165" fontId="1" fillId="0" borderId="11" xfId="1" applyNumberFormat="1" applyFont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2" borderId="2" xfId="0" applyFill="1" applyBorder="1" applyAlignment="1">
      <alignment vertical="center"/>
    </xf>
    <xf numFmtId="165" fontId="1" fillId="0" borderId="3" xfId="1" applyNumberFormat="1" applyFont="1" applyBorder="1" applyAlignment="1">
      <alignment vertical="center"/>
    </xf>
    <xf numFmtId="0" fontId="6" fillId="2" borderId="0" xfId="0" applyFont="1" applyFill="1" applyAlignment="1">
      <alignment horizontal="right" vertical="center"/>
    </xf>
    <xf numFmtId="1" fontId="6" fillId="2" borderId="0" xfId="0" applyNumberFormat="1" applyFont="1" applyFill="1" applyAlignment="1">
      <alignment horizontal="right" vertical="center"/>
    </xf>
    <xf numFmtId="0" fontId="5" fillId="2" borderId="0" xfId="0" applyFont="1" applyFill="1" applyAlignment="1">
      <alignment vertical="center"/>
    </xf>
    <xf numFmtId="166" fontId="0" fillId="0" borderId="5" xfId="0" applyNumberFormat="1" applyBorder="1" applyAlignment="1">
      <alignment vertical="center"/>
    </xf>
    <xf numFmtId="0" fontId="7" fillId="2" borderId="0" xfId="0" applyFont="1" applyFill="1" applyAlignment="1">
      <alignment horizontal="right" vertical="center"/>
    </xf>
    <xf numFmtId="165" fontId="1" fillId="0" borderId="5" xfId="1" applyNumberFormat="1" applyFont="1" applyFill="1" applyBorder="1" applyAlignment="1" applyProtection="1">
      <alignment vertical="center"/>
    </xf>
    <xf numFmtId="165" fontId="1" fillId="0" borderId="5" xfId="1" applyNumberFormat="1" applyFont="1" applyFill="1" applyBorder="1" applyAlignment="1">
      <alignment vertical="center"/>
    </xf>
    <xf numFmtId="165" fontId="1" fillId="0" borderId="0" xfId="1" applyNumberFormat="1" applyFont="1" applyBorder="1" applyAlignment="1">
      <alignment vertical="center"/>
    </xf>
    <xf numFmtId="39" fontId="0" fillId="0" borderId="0" xfId="0" applyNumberFormat="1" applyAlignment="1">
      <alignment vertical="center"/>
    </xf>
    <xf numFmtId="39" fontId="0" fillId="0" borderId="5" xfId="0" applyNumberFormat="1" applyBorder="1" applyAlignment="1">
      <alignment vertical="center"/>
    </xf>
    <xf numFmtId="39" fontId="0" fillId="0" borderId="7" xfId="0" applyNumberFormat="1" applyBorder="1" applyAlignment="1">
      <alignment vertical="center"/>
    </xf>
    <xf numFmtId="39" fontId="0" fillId="0" borderId="8" xfId="0" applyNumberFormat="1" applyBorder="1" applyAlignment="1">
      <alignment vertical="center"/>
    </xf>
    <xf numFmtId="165" fontId="1" fillId="2" borderId="0" xfId="1" applyNumberFormat="1" applyFont="1" applyFill="1" applyBorder="1" applyAlignment="1">
      <alignment vertical="center"/>
    </xf>
    <xf numFmtId="39" fontId="1" fillId="0" borderId="5" xfId="1" applyNumberFormat="1" applyFont="1" applyBorder="1" applyAlignment="1">
      <alignment vertical="center"/>
    </xf>
    <xf numFmtId="7" fontId="0" fillId="0" borderId="5" xfId="0" applyNumberFormat="1" applyBorder="1" applyAlignment="1">
      <alignment vertical="center"/>
    </xf>
    <xf numFmtId="0" fontId="2" fillId="0" borderId="4" xfId="0" applyFont="1" applyBorder="1" applyAlignment="1">
      <alignment vertical="center"/>
    </xf>
    <xf numFmtId="165" fontId="8" fillId="0" borderId="12" xfId="1" applyNumberFormat="1" applyFont="1" applyFill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165" fontId="9" fillId="0" borderId="13" xfId="1" applyNumberFormat="1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right" vertical="center"/>
    </xf>
    <xf numFmtId="166" fontId="1" fillId="3" borderId="5" xfId="1" applyNumberFormat="1" applyFont="1" applyFill="1" applyBorder="1" applyAlignment="1">
      <alignment vertical="center"/>
    </xf>
    <xf numFmtId="165" fontId="0" fillId="3" borderId="11" xfId="0" applyNumberFormat="1" applyFill="1" applyBorder="1" applyAlignment="1">
      <alignment vertical="center"/>
    </xf>
    <xf numFmtId="0" fontId="1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49" fontId="13" fillId="0" borderId="14" xfId="0" applyNumberFormat="1" applyFont="1" applyBorder="1" applyAlignment="1" applyProtection="1">
      <alignment vertical="center"/>
      <protection locked="0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14" fontId="0" fillId="0" borderId="0" xfId="0" applyNumberFormat="1"/>
    <xf numFmtId="49" fontId="13" fillId="0" borderId="14" xfId="0" applyNumberFormat="1" applyFont="1" applyBorder="1" applyAlignment="1" applyProtection="1">
      <alignment horizontal="center" vertical="center"/>
      <protection locked="0"/>
    </xf>
    <xf numFmtId="49" fontId="5" fillId="2" borderId="15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7" fontId="13" fillId="0" borderId="14" xfId="0" applyNumberFormat="1" applyFont="1" applyBorder="1" applyAlignment="1" applyProtection="1">
      <alignment horizontal="center" vertical="center"/>
      <protection locked="0"/>
    </xf>
    <xf numFmtId="167" fontId="1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13" fillId="0" borderId="14" xfId="0" applyNumberFormat="1" applyFont="1" applyBorder="1" applyAlignment="1" applyProtection="1">
      <alignment horizontal="center" vertical="center" shrinkToFit="1"/>
      <protection locked="0"/>
    </xf>
    <xf numFmtId="0" fontId="7" fillId="0" borderId="0" xfId="0" applyFont="1" applyAlignment="1">
      <alignment horizontal="center"/>
    </xf>
    <xf numFmtId="165" fontId="13" fillId="0" borderId="14" xfId="1" applyNumberFormat="1" applyFont="1" applyBorder="1" applyAlignment="1" applyProtection="1">
      <alignment horizontal="center" vertical="center"/>
      <protection locked="0"/>
    </xf>
    <xf numFmtId="168" fontId="13" fillId="0" borderId="14" xfId="0" applyNumberFormat="1" applyFon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49" fontId="15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Continuous" vertical="center"/>
    </xf>
    <xf numFmtId="0" fontId="15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2" fillId="0" borderId="1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0" fillId="0" borderId="22" xfId="0" applyBorder="1" applyAlignment="1">
      <alignment horizontal="left" vertical="center" shrinkToFit="1"/>
    </xf>
    <xf numFmtId="37" fontId="0" fillId="0" borderId="22" xfId="0" applyNumberFormat="1" applyBorder="1" applyAlignment="1">
      <alignment vertical="center"/>
    </xf>
    <xf numFmtId="37" fontId="0" fillId="0" borderId="4" xfId="0" applyNumberFormat="1" applyBorder="1" applyAlignment="1">
      <alignment horizontal="right" vertical="center"/>
    </xf>
    <xf numFmtId="37" fontId="0" fillId="0" borderId="5" xfId="0" applyNumberFormat="1" applyBorder="1" applyAlignment="1">
      <alignment horizontal="right" vertical="center"/>
    </xf>
    <xf numFmtId="165" fontId="0" fillId="0" borderId="4" xfId="1" applyNumberFormat="1" applyFont="1" applyBorder="1" applyAlignment="1">
      <alignment horizontal="center" vertical="center"/>
    </xf>
    <xf numFmtId="165" fontId="0" fillId="0" borderId="5" xfId="1" applyNumberFormat="1" applyFont="1" applyBorder="1" applyAlignment="1">
      <alignment horizontal="center" vertical="center"/>
    </xf>
    <xf numFmtId="165" fontId="0" fillId="0" borderId="11" xfId="1" applyNumberFormat="1" applyFont="1" applyBorder="1" applyAlignment="1">
      <alignment horizontal="center" vertical="center"/>
    </xf>
    <xf numFmtId="0" fontId="0" fillId="0" borderId="13" xfId="0" applyBorder="1" applyAlignment="1">
      <alignment horizontal="left" vertical="center" shrinkToFit="1"/>
    </xf>
    <xf numFmtId="37" fontId="0" fillId="0" borderId="13" xfId="0" applyNumberFormat="1" applyBorder="1" applyAlignment="1">
      <alignment vertical="center"/>
    </xf>
    <xf numFmtId="37" fontId="0" fillId="0" borderId="9" xfId="0" applyNumberFormat="1" applyBorder="1" applyAlignment="1">
      <alignment horizontal="right" vertical="center"/>
    </xf>
    <xf numFmtId="37" fontId="0" fillId="0" borderId="11" xfId="0" applyNumberFormat="1" applyBorder="1" applyAlignment="1">
      <alignment horizontal="right" vertical="center"/>
    </xf>
    <xf numFmtId="165" fontId="0" fillId="0" borderId="9" xfId="1" applyNumberFormat="1" applyFont="1" applyBorder="1" applyAlignment="1">
      <alignment horizontal="center" vertical="center"/>
    </xf>
    <xf numFmtId="0" fontId="16" fillId="2" borderId="13" xfId="0" applyFont="1" applyFill="1" applyBorder="1" applyAlignment="1">
      <alignment vertical="center"/>
    </xf>
    <xf numFmtId="37" fontId="16" fillId="2" borderId="13" xfId="0" applyNumberFormat="1" applyFont="1" applyFill="1" applyBorder="1" applyAlignment="1">
      <alignment vertical="center" shrinkToFit="1"/>
    </xf>
    <xf numFmtId="37" fontId="16" fillId="2" borderId="9" xfId="0" applyNumberFormat="1" applyFont="1" applyFill="1" applyBorder="1" applyAlignment="1">
      <alignment vertical="center" shrinkToFit="1"/>
    </xf>
    <xf numFmtId="37" fontId="16" fillId="2" borderId="11" xfId="0" applyNumberFormat="1" applyFont="1" applyFill="1" applyBorder="1" applyAlignment="1">
      <alignment vertical="center" shrinkToFit="1"/>
    </xf>
    <xf numFmtId="165" fontId="16" fillId="2" borderId="9" xfId="1" applyNumberFormat="1" applyFont="1" applyFill="1" applyBorder="1" applyAlignment="1">
      <alignment horizontal="center" vertical="center" shrinkToFit="1"/>
    </xf>
    <xf numFmtId="165" fontId="16" fillId="2" borderId="11" xfId="1" applyNumberFormat="1" applyFont="1" applyFill="1" applyBorder="1" applyAlignment="1">
      <alignment horizontal="center" vertical="center" shrinkToFit="1"/>
    </xf>
    <xf numFmtId="37" fontId="13" fillId="0" borderId="14" xfId="0" applyNumberFormat="1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>
      <alignment horizontal="centerContinuous" vertical="center"/>
    </xf>
    <xf numFmtId="0" fontId="2" fillId="0" borderId="23" xfId="0" applyFont="1" applyBorder="1" applyAlignment="1">
      <alignment horizontal="centerContinuous" vertical="center"/>
    </xf>
    <xf numFmtId="0" fontId="2" fillId="0" borderId="21" xfId="0" applyFont="1" applyBorder="1" applyAlignment="1">
      <alignment horizontal="centerContinuous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39" fontId="0" fillId="0" borderId="4" xfId="0" applyNumberFormat="1" applyBorder="1" applyAlignment="1">
      <alignment vertical="center"/>
    </xf>
    <xf numFmtId="39" fontId="0" fillId="0" borderId="2" xfId="0" applyNumberFormat="1" applyBorder="1" applyAlignment="1">
      <alignment vertical="center"/>
    </xf>
    <xf numFmtId="37" fontId="0" fillId="0" borderId="12" xfId="0" applyNumberFormat="1" applyBorder="1" applyAlignment="1">
      <alignment vertical="center"/>
    </xf>
    <xf numFmtId="0" fontId="13" fillId="0" borderId="0" xfId="0" applyFont="1" applyAlignment="1">
      <alignment horizontal="center" vertical="center"/>
    </xf>
    <xf numFmtId="0" fontId="16" fillId="2" borderId="19" xfId="0" applyFont="1" applyFill="1" applyBorder="1" applyAlignment="1">
      <alignment vertical="center"/>
    </xf>
    <xf numFmtId="39" fontId="16" fillId="2" borderId="20" xfId="0" applyNumberFormat="1" applyFont="1" applyFill="1" applyBorder="1" applyAlignment="1">
      <alignment vertical="center" shrinkToFit="1"/>
    </xf>
    <xf numFmtId="39" fontId="16" fillId="2" borderId="23" xfId="0" applyNumberFormat="1" applyFont="1" applyFill="1" applyBorder="1" applyAlignment="1">
      <alignment vertical="center"/>
    </xf>
    <xf numFmtId="39" fontId="16" fillId="2" borderId="21" xfId="0" applyNumberFormat="1" applyFont="1" applyFill="1" applyBorder="1" applyAlignment="1">
      <alignment vertical="center"/>
    </xf>
    <xf numFmtId="37" fontId="17" fillId="2" borderId="21" xfId="0" applyNumberFormat="1" applyFont="1" applyFill="1" applyBorder="1" applyAlignment="1">
      <alignment vertical="center"/>
    </xf>
    <xf numFmtId="37" fontId="0" fillId="0" borderId="4" xfId="0" applyNumberFormat="1" applyBorder="1" applyAlignment="1">
      <alignment vertical="center"/>
    </xf>
    <xf numFmtId="165" fontId="0" fillId="0" borderId="5" xfId="1" applyNumberFormat="1" applyFont="1" applyBorder="1" applyAlignment="1">
      <alignment vertical="center"/>
    </xf>
    <xf numFmtId="37" fontId="16" fillId="2" borderId="20" xfId="0" applyNumberFormat="1" applyFont="1" applyFill="1" applyBorder="1" applyAlignment="1">
      <alignment vertical="center" shrinkToFit="1"/>
    </xf>
    <xf numFmtId="37" fontId="16" fillId="2" borderId="23" xfId="0" applyNumberFormat="1" applyFont="1" applyFill="1" applyBorder="1" applyAlignment="1">
      <alignment vertical="center" shrinkToFit="1"/>
    </xf>
    <xf numFmtId="165" fontId="16" fillId="2" borderId="21" xfId="1" applyNumberFormat="1" applyFont="1" applyFill="1" applyBorder="1" applyAlignment="1">
      <alignment vertical="center"/>
    </xf>
    <xf numFmtId="0" fontId="0" fillId="0" borderId="0" xfId="0" applyAlignment="1">
      <alignment horizontal="centerContinuous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left" vertical="center" wrapText="1"/>
    </xf>
    <xf numFmtId="0" fontId="0" fillId="0" borderId="25" xfId="0" applyBorder="1" applyAlignment="1">
      <alignment vertical="center"/>
    </xf>
    <xf numFmtId="0" fontId="0" fillId="0" borderId="25" xfId="0" applyBorder="1" applyAlignment="1">
      <alignment horizontal="centerContinuous" vertical="center"/>
    </xf>
    <xf numFmtId="0" fontId="0" fillId="0" borderId="26" xfId="0" applyBorder="1" applyAlignment="1">
      <alignment horizontal="centerContinuous" vertical="distributed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left" vertical="center" wrapText="1"/>
    </xf>
    <xf numFmtId="0" fontId="0" fillId="0" borderId="28" xfId="0" applyBorder="1" applyAlignment="1">
      <alignment horizontal="center" vertical="center" wrapText="1"/>
    </xf>
    <xf numFmtId="167" fontId="0" fillId="0" borderId="28" xfId="0" applyNumberFormat="1" applyBorder="1" applyAlignment="1">
      <alignment horizontal="center" vertical="center" wrapText="1"/>
    </xf>
    <xf numFmtId="0" fontId="0" fillId="0" borderId="29" xfId="0" applyBorder="1" applyAlignment="1">
      <alignment horizontal="centerContinuous" vertical="distributed" wrapText="1"/>
    </xf>
    <xf numFmtId="0" fontId="0" fillId="0" borderId="30" xfId="0" applyBorder="1" applyAlignment="1">
      <alignment horizontal="center" vertical="center"/>
    </xf>
    <xf numFmtId="167" fontId="5" fillId="0" borderId="31" xfId="0" applyNumberFormat="1" applyFont="1" applyBorder="1" applyAlignment="1">
      <alignment horizontal="left" vertical="center" wrapText="1"/>
    </xf>
    <xf numFmtId="37" fontId="15" fillId="0" borderId="32" xfId="0" applyNumberFormat="1" applyFont="1" applyBorder="1" applyAlignment="1" applyProtection="1">
      <alignment vertical="center"/>
      <protection locked="0"/>
    </xf>
    <xf numFmtId="37" fontId="15" fillId="0" borderId="33" xfId="0" applyNumberFormat="1" applyFont="1" applyBorder="1" applyAlignment="1" applyProtection="1">
      <alignment vertical="center"/>
      <protection locked="0"/>
    </xf>
    <xf numFmtId="37" fontId="15" fillId="2" borderId="34" xfId="0" applyNumberFormat="1" applyFont="1" applyFill="1" applyBorder="1" applyAlignment="1">
      <alignment vertical="center"/>
    </xf>
    <xf numFmtId="0" fontId="0" fillId="0" borderId="35" xfId="0" applyBorder="1" applyAlignment="1">
      <alignment horizontal="center" vertical="center"/>
    </xf>
    <xf numFmtId="0" fontId="5" fillId="0" borderId="15" xfId="0" applyFont="1" applyBorder="1" applyAlignment="1">
      <alignment horizontal="left" vertical="center" wrapText="1"/>
    </xf>
    <xf numFmtId="37" fontId="15" fillId="0" borderId="36" xfId="0" applyNumberFormat="1" applyFont="1" applyBorder="1" applyAlignment="1" applyProtection="1">
      <alignment vertical="center"/>
      <protection locked="0"/>
    </xf>
    <xf numFmtId="37" fontId="15" fillId="0" borderId="14" xfId="0" applyNumberFormat="1" applyFont="1" applyBorder="1" applyAlignment="1" applyProtection="1">
      <alignment vertical="center"/>
      <protection locked="0"/>
    </xf>
    <xf numFmtId="37" fontId="15" fillId="2" borderId="37" xfId="0" applyNumberFormat="1" applyFont="1" applyFill="1" applyBorder="1" applyAlignment="1">
      <alignment vertical="center"/>
    </xf>
    <xf numFmtId="37" fontId="5" fillId="0" borderId="15" xfId="0" applyNumberFormat="1" applyFont="1" applyBorder="1" applyAlignment="1">
      <alignment horizontal="left" vertical="center" wrapText="1"/>
    </xf>
    <xf numFmtId="37" fontId="5" fillId="0" borderId="28" xfId="0" applyNumberFormat="1" applyFont="1" applyBorder="1" applyAlignment="1">
      <alignment horizontal="left" vertical="center" wrapText="1"/>
    </xf>
    <xf numFmtId="37" fontId="15" fillId="2" borderId="38" xfId="0" applyNumberFormat="1" applyFont="1" applyFill="1" applyBorder="1" applyAlignment="1">
      <alignment vertical="center"/>
    </xf>
    <xf numFmtId="37" fontId="15" fillId="2" borderId="39" xfId="0" applyNumberFormat="1" applyFont="1" applyFill="1" applyBorder="1" applyAlignment="1">
      <alignment vertical="center"/>
    </xf>
    <xf numFmtId="37" fontId="15" fillId="4" borderId="40" xfId="0" applyNumberFormat="1" applyFont="1" applyFill="1" applyBorder="1" applyAlignment="1" applyProtection="1">
      <alignment vertical="center"/>
      <protection locked="0"/>
    </xf>
    <xf numFmtId="0" fontId="0" fillId="0" borderId="0" xfId="0" applyAlignment="1">
      <alignment horizontal="left" vertical="center"/>
    </xf>
    <xf numFmtId="37" fontId="5" fillId="0" borderId="0" xfId="0" applyNumberFormat="1" applyFont="1" applyAlignment="1">
      <alignment horizontal="left" vertical="center" wrapText="1"/>
    </xf>
    <xf numFmtId="37" fontId="15" fillId="0" borderId="0" xfId="0" applyNumberFormat="1" applyFont="1" applyAlignment="1">
      <alignment vertical="center"/>
    </xf>
    <xf numFmtId="0" fontId="0" fillId="0" borderId="41" xfId="0" applyBorder="1" applyAlignment="1">
      <alignment horizontal="centerContinuous" vertical="center"/>
    </xf>
    <xf numFmtId="0" fontId="0" fillId="0" borderId="27" xfId="0" applyBorder="1"/>
    <xf numFmtId="0" fontId="0" fillId="0" borderId="28" xfId="0" applyBorder="1"/>
    <xf numFmtId="0" fontId="0" fillId="0" borderId="28" xfId="0" applyBorder="1" applyAlignment="1">
      <alignment horizontal="centerContinuous" vertical="center"/>
    </xf>
    <xf numFmtId="0" fontId="0" fillId="0" borderId="42" xfId="0" applyBorder="1" applyAlignment="1">
      <alignment horizontal="centerContinuous" vertical="center"/>
    </xf>
    <xf numFmtId="49" fontId="0" fillId="0" borderId="30" xfId="0" applyNumberFormat="1" applyBorder="1" applyAlignment="1">
      <alignment horizontal="center" vertical="center"/>
    </xf>
    <xf numFmtId="0" fontId="0" fillId="0" borderId="31" xfId="0" applyBorder="1" applyAlignment="1">
      <alignment horizontal="left" vertical="center" wrapText="1"/>
    </xf>
    <xf numFmtId="37" fontId="0" fillId="2" borderId="31" xfId="0" applyNumberFormat="1" applyFill="1" applyBorder="1" applyAlignment="1">
      <alignment vertical="center"/>
    </xf>
    <xf numFmtId="49" fontId="0" fillId="0" borderId="35" xfId="0" applyNumberFormat="1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37" fontId="0" fillId="2" borderId="15" xfId="0" applyNumberFormat="1" applyFill="1" applyBorder="1" applyAlignment="1">
      <alignment vertical="center"/>
    </xf>
    <xf numFmtId="49" fontId="0" fillId="0" borderId="27" xfId="0" applyNumberFormat="1" applyBorder="1" applyAlignment="1">
      <alignment horizontal="center" vertical="center"/>
    </xf>
    <xf numFmtId="0" fontId="0" fillId="0" borderId="28" xfId="0" applyBorder="1" applyAlignment="1">
      <alignment vertical="center" wrapText="1"/>
    </xf>
    <xf numFmtId="37" fontId="0" fillId="2" borderId="28" xfId="0" applyNumberFormat="1" applyFill="1" applyBorder="1" applyAlignment="1">
      <alignment vertical="center"/>
    </xf>
    <xf numFmtId="49" fontId="20" fillId="0" borderId="2" xfId="0" applyNumberFormat="1" applyFont="1" applyBorder="1" applyAlignment="1">
      <alignment horizontal="left" vertical="center"/>
    </xf>
    <xf numFmtId="0" fontId="20" fillId="0" borderId="0" xfId="0" applyFont="1"/>
    <xf numFmtId="49" fontId="0" fillId="0" borderId="0" xfId="0" applyNumberFormat="1" applyAlignment="1">
      <alignment horizontal="left" vertical="center"/>
    </xf>
    <xf numFmtId="0" fontId="23" fillId="0" borderId="0" xfId="0" applyFont="1" applyAlignment="1">
      <alignment horizontal="centerContinuous"/>
    </xf>
    <xf numFmtId="0" fontId="0" fillId="0" borderId="25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0" fillId="0" borderId="47" xfId="0" applyNumberFormat="1" applyBorder="1" applyAlignment="1">
      <alignment horizontal="center" vertical="center" wrapText="1"/>
    </xf>
    <xf numFmtId="167" fontId="5" fillId="0" borderId="15" xfId="0" applyNumberFormat="1" applyFont="1" applyBorder="1" applyAlignment="1">
      <alignment horizontal="left" vertical="center" wrapText="1"/>
    </xf>
    <xf numFmtId="37" fontId="5" fillId="2" borderId="15" xfId="0" applyNumberFormat="1" applyFont="1" applyFill="1" applyBorder="1" applyAlignment="1">
      <alignment vertical="center"/>
    </xf>
    <xf numFmtId="10" fontId="15" fillId="2" borderId="15" xfId="1" applyNumberFormat="1" applyFont="1" applyFill="1" applyBorder="1" applyAlignment="1" applyProtection="1">
      <alignment vertical="center"/>
    </xf>
    <xf numFmtId="10" fontId="5" fillId="2" borderId="15" xfId="1" applyNumberFormat="1" applyFont="1" applyFill="1" applyBorder="1" applyAlignment="1" applyProtection="1">
      <alignment vertical="center"/>
    </xf>
    <xf numFmtId="165" fontId="5" fillId="2" borderId="47" xfId="1" applyNumberFormat="1" applyFont="1" applyFill="1" applyBorder="1" applyAlignment="1" applyProtection="1">
      <alignment vertical="center"/>
    </xf>
    <xf numFmtId="167" fontId="5" fillId="0" borderId="15" xfId="0" applyNumberFormat="1" applyFont="1" applyBorder="1" applyAlignment="1">
      <alignment horizontal="left" vertical="center" wrapText="1" indent="1"/>
    </xf>
    <xf numFmtId="37" fontId="5" fillId="2" borderId="47" xfId="0" applyNumberFormat="1" applyFont="1" applyFill="1" applyBorder="1" applyAlignment="1">
      <alignment vertical="center"/>
    </xf>
    <xf numFmtId="165" fontId="24" fillId="2" borderId="15" xfId="1" applyNumberFormat="1" applyFont="1" applyFill="1" applyBorder="1" applyAlignment="1" applyProtection="1">
      <alignment vertical="center"/>
    </xf>
    <xf numFmtId="10" fontId="5" fillId="2" borderId="47" xfId="1" applyNumberFormat="1" applyFont="1" applyFill="1" applyBorder="1" applyAlignment="1" applyProtection="1">
      <alignment vertical="center"/>
    </xf>
    <xf numFmtId="37" fontId="5" fillId="2" borderId="53" xfId="0" applyNumberFormat="1" applyFont="1" applyFill="1" applyBorder="1" applyAlignment="1">
      <alignment vertical="center"/>
    </xf>
    <xf numFmtId="37" fontId="5" fillId="0" borderId="47" xfId="0" applyNumberFormat="1" applyFont="1" applyBorder="1" applyAlignment="1">
      <alignment horizontal="left" vertical="center" wrapText="1"/>
    </xf>
    <xf numFmtId="37" fontId="15" fillId="0" borderId="15" xfId="0" applyNumberFormat="1" applyFont="1" applyBorder="1" applyAlignment="1" applyProtection="1">
      <alignment vertical="center"/>
      <protection locked="0"/>
    </xf>
    <xf numFmtId="165" fontId="24" fillId="2" borderId="48" xfId="1" applyNumberFormat="1" applyFont="1" applyFill="1" applyBorder="1" applyAlignment="1" applyProtection="1">
      <alignment vertical="center"/>
    </xf>
    <xf numFmtId="37" fontId="5" fillId="2" borderId="31" xfId="0" applyNumberFormat="1" applyFont="1" applyFill="1" applyBorder="1" applyAlignment="1">
      <alignment vertical="center"/>
    </xf>
    <xf numFmtId="49" fontId="0" fillId="0" borderId="54" xfId="0" applyNumberFormat="1" applyBorder="1" applyAlignment="1">
      <alignment horizontal="center" vertical="center"/>
    </xf>
    <xf numFmtId="37" fontId="5" fillId="0" borderId="55" xfId="0" applyNumberFormat="1" applyFont="1" applyBorder="1" applyAlignment="1">
      <alignment horizontal="left" vertical="center" wrapText="1"/>
    </xf>
    <xf numFmtId="37" fontId="5" fillId="2" borderId="55" xfId="0" applyNumberFormat="1" applyFont="1" applyFill="1" applyBorder="1" applyAlignment="1">
      <alignment vertical="center"/>
    </xf>
    <xf numFmtId="10" fontId="15" fillId="2" borderId="55" xfId="1" applyNumberFormat="1" applyFont="1" applyFill="1" applyBorder="1" applyAlignment="1" applyProtection="1">
      <alignment vertical="center"/>
    </xf>
    <xf numFmtId="10" fontId="5" fillId="2" borderId="55" xfId="1" applyNumberFormat="1" applyFont="1" applyFill="1" applyBorder="1" applyAlignment="1" applyProtection="1">
      <alignment vertical="center"/>
    </xf>
    <xf numFmtId="37" fontId="5" fillId="2" borderId="56" xfId="0" applyNumberFormat="1" applyFont="1" applyFill="1" applyBorder="1" applyAlignment="1">
      <alignment vertical="center"/>
    </xf>
    <xf numFmtId="37" fontId="15" fillId="2" borderId="15" xfId="0" applyNumberFormat="1" applyFont="1" applyFill="1" applyBorder="1" applyAlignment="1">
      <alignment vertical="center"/>
    </xf>
    <xf numFmtId="37" fontId="15" fillId="2" borderId="47" xfId="0" applyNumberFormat="1" applyFont="1" applyFill="1" applyBorder="1" applyAlignment="1">
      <alignment vertical="center"/>
    </xf>
    <xf numFmtId="37" fontId="15" fillId="0" borderId="31" xfId="0" applyNumberFormat="1" applyFont="1" applyBorder="1" applyAlignment="1" applyProtection="1">
      <alignment vertical="center"/>
      <protection locked="0"/>
    </xf>
    <xf numFmtId="10" fontId="15" fillId="2" borderId="15" xfId="1" applyNumberFormat="1" applyFont="1" applyFill="1" applyBorder="1" applyAlignment="1">
      <alignment vertical="center"/>
    </xf>
    <xf numFmtId="10" fontId="5" fillId="2" borderId="53" xfId="1" applyNumberFormat="1" applyFont="1" applyFill="1" applyBorder="1" applyAlignment="1">
      <alignment vertical="center"/>
    </xf>
    <xf numFmtId="165" fontId="9" fillId="2" borderId="19" xfId="1" applyNumberFormat="1" applyFont="1" applyFill="1" applyBorder="1" applyAlignment="1">
      <alignment horizontal="center" vertical="center"/>
    </xf>
    <xf numFmtId="37" fontId="5" fillId="2" borderId="57" xfId="0" applyNumberFormat="1" applyFont="1" applyFill="1" applyBorder="1" applyAlignment="1">
      <alignment vertical="center"/>
    </xf>
    <xf numFmtId="165" fontId="5" fillId="2" borderId="55" xfId="1" applyNumberFormat="1" applyFont="1" applyFill="1" applyBorder="1" applyAlignment="1">
      <alignment vertical="center"/>
    </xf>
    <xf numFmtId="10" fontId="5" fillId="2" borderId="55" xfId="1" applyNumberFormat="1" applyFont="1" applyFill="1" applyBorder="1" applyAlignment="1">
      <alignment vertical="center"/>
    </xf>
    <xf numFmtId="37" fontId="5" fillId="2" borderId="58" xfId="0" applyNumberFormat="1" applyFont="1" applyFill="1" applyBorder="1" applyAlignment="1">
      <alignment vertical="center"/>
    </xf>
    <xf numFmtId="37" fontId="5" fillId="2" borderId="59" xfId="0" applyNumberFormat="1" applyFont="1" applyFill="1" applyBorder="1" applyAlignment="1">
      <alignment horizontal="center" vertical="center" wrapText="1"/>
    </xf>
    <xf numFmtId="37" fontId="5" fillId="2" borderId="60" xfId="0" applyNumberFormat="1" applyFont="1" applyFill="1" applyBorder="1" applyAlignment="1">
      <alignment horizontal="center" vertical="center" wrapText="1"/>
    </xf>
    <xf numFmtId="37" fontId="5" fillId="2" borderId="61" xfId="0" applyNumberFormat="1" applyFont="1" applyFill="1" applyBorder="1" applyAlignment="1">
      <alignment horizontal="center" vertical="center" wrapText="1"/>
    </xf>
    <xf numFmtId="37" fontId="5" fillId="0" borderId="31" xfId="0" applyNumberFormat="1" applyFont="1" applyBorder="1" applyAlignment="1">
      <alignment horizontal="left" vertical="center" wrapText="1"/>
    </xf>
    <xf numFmtId="10" fontId="5" fillId="2" borderId="31" xfId="1" applyNumberFormat="1" applyFont="1" applyFill="1" applyBorder="1" applyAlignment="1" applyProtection="1">
      <alignment vertical="center"/>
    </xf>
    <xf numFmtId="37" fontId="5" fillId="2" borderId="45" xfId="0" applyNumberFormat="1" applyFont="1" applyFill="1" applyBorder="1" applyAlignment="1">
      <alignment vertical="center"/>
    </xf>
    <xf numFmtId="37" fontId="5" fillId="2" borderId="62" xfId="0" applyNumberFormat="1" applyFont="1" applyFill="1" applyBorder="1" applyAlignment="1">
      <alignment vertical="center"/>
    </xf>
    <xf numFmtId="37" fontId="5" fillId="2" borderId="28" xfId="0" applyNumberFormat="1" applyFont="1" applyFill="1" applyBorder="1" applyAlignment="1">
      <alignment vertical="center"/>
    </xf>
    <xf numFmtId="165" fontId="9" fillId="2" borderId="19" xfId="1" applyNumberFormat="1" applyFont="1" applyFill="1" applyBorder="1" applyAlignment="1" applyProtection="1">
      <alignment horizontal="center" vertical="center"/>
    </xf>
    <xf numFmtId="37" fontId="5" fillId="2" borderId="50" xfId="0" applyNumberFormat="1" applyFont="1" applyFill="1" applyBorder="1" applyAlignment="1">
      <alignment vertical="center"/>
    </xf>
    <xf numFmtId="10" fontId="5" fillId="2" borderId="28" xfId="1" applyNumberFormat="1" applyFont="1" applyFill="1" applyBorder="1" applyAlignment="1" applyProtection="1">
      <alignment vertical="center"/>
    </xf>
    <xf numFmtId="37" fontId="5" fillId="2" borderId="63" xfId="0" applyNumberFormat="1" applyFont="1" applyFill="1" applyBorder="1" applyAlignment="1">
      <alignment vertical="center"/>
    </xf>
    <xf numFmtId="49" fontId="0" fillId="0" borderId="0" xfId="0" applyNumberFormat="1" applyAlignment="1">
      <alignment horizontal="center" vertical="center"/>
    </xf>
    <xf numFmtId="49" fontId="5" fillId="0" borderId="0" xfId="0" applyNumberFormat="1" applyFont="1" applyAlignment="1">
      <alignment horizontal="left" indent="1"/>
    </xf>
    <xf numFmtId="49" fontId="0" fillId="0" borderId="0" xfId="0" applyNumberFormat="1" applyAlignment="1">
      <alignment horizontal="left" indent="1"/>
    </xf>
    <xf numFmtId="49" fontId="0" fillId="0" borderId="0" xfId="0" applyNumberFormat="1"/>
    <xf numFmtId="49" fontId="22" fillId="0" borderId="0" xfId="2" applyNumberFormat="1" applyAlignment="1">
      <alignment horizontal="left" indent="3"/>
    </xf>
    <xf numFmtId="0" fontId="0" fillId="0" borderId="0" xfId="0" applyAlignment="1">
      <alignment horizontal="right"/>
    </xf>
    <xf numFmtId="169" fontId="26" fillId="0" borderId="47" xfId="0" applyNumberFormat="1" applyFont="1" applyBorder="1" applyAlignment="1" applyProtection="1">
      <alignment horizontal="center" vertical="center"/>
      <protection locked="0"/>
    </xf>
    <xf numFmtId="165" fontId="27" fillId="0" borderId="15" xfId="1" applyNumberFormat="1" applyFont="1" applyFill="1" applyBorder="1" applyAlignment="1" applyProtection="1">
      <alignment vertical="center"/>
      <protection locked="0"/>
    </xf>
    <xf numFmtId="14" fontId="0" fillId="0" borderId="0" xfId="0" applyNumberFormat="1" applyAlignment="1">
      <alignment vertical="center"/>
    </xf>
    <xf numFmtId="0" fontId="0" fillId="0" borderId="24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7" fillId="0" borderId="0" xfId="0" applyFont="1" applyAlignment="1">
      <alignment horizontal="right"/>
    </xf>
    <xf numFmtId="49" fontId="5" fillId="0" borderId="64" xfId="0" applyNumberFormat="1" applyFont="1" applyBorder="1" applyAlignment="1">
      <alignment horizontal="center" vertical="center"/>
    </xf>
    <xf numFmtId="49" fontId="5" fillId="0" borderId="65" xfId="0" applyNumberFormat="1" applyFont="1" applyBorder="1" applyAlignment="1">
      <alignment horizontal="center" vertical="center"/>
    </xf>
    <xf numFmtId="49" fontId="13" fillId="0" borderId="66" xfId="0" applyNumberFormat="1" applyFont="1" applyBorder="1" applyAlignment="1" applyProtection="1">
      <alignment horizontal="center" vertical="center"/>
      <protection locked="0"/>
    </xf>
    <xf numFmtId="37" fontId="15" fillId="0" borderId="67" xfId="0" applyNumberFormat="1" applyFont="1" applyBorder="1" applyAlignment="1" applyProtection="1">
      <alignment vertical="center" shrinkToFit="1"/>
      <protection locked="0"/>
    </xf>
    <xf numFmtId="37" fontId="15" fillId="0" borderId="53" xfId="0" applyNumberFormat="1" applyFont="1" applyBorder="1" applyAlignment="1" applyProtection="1">
      <alignment vertical="center" shrinkToFit="1"/>
      <protection locked="0"/>
    </xf>
    <xf numFmtId="37" fontId="15" fillId="0" borderId="68" xfId="0" applyNumberFormat="1" applyFont="1" applyBorder="1" applyAlignment="1" applyProtection="1">
      <alignment vertical="center" shrinkToFit="1"/>
      <protection locked="0"/>
    </xf>
    <xf numFmtId="37" fontId="5" fillId="2" borderId="27" xfId="0" applyNumberFormat="1" applyFont="1" applyFill="1" applyBorder="1" applyAlignment="1">
      <alignment vertical="center" shrinkToFit="1"/>
    </xf>
    <xf numFmtId="37" fontId="5" fillId="2" borderId="28" xfId="0" applyNumberFormat="1" applyFont="1" applyFill="1" applyBorder="1" applyAlignment="1">
      <alignment vertical="center" shrinkToFit="1"/>
    </xf>
    <xf numFmtId="37" fontId="5" fillId="2" borderId="42" xfId="0" applyNumberFormat="1" applyFont="1" applyFill="1" applyBorder="1" applyAlignment="1">
      <alignment vertical="center" shrinkToFit="1"/>
    </xf>
    <xf numFmtId="0" fontId="30" fillId="0" borderId="0" xfId="0" applyFont="1" applyAlignment="1">
      <alignment horizontal="left" indent="5"/>
    </xf>
    <xf numFmtId="0" fontId="7" fillId="0" borderId="0" xfId="0" applyFont="1" applyAlignment="1">
      <alignment vertical="center"/>
    </xf>
    <xf numFmtId="0" fontId="7" fillId="0" borderId="0" xfId="0" applyFont="1"/>
    <xf numFmtId="0" fontId="7" fillId="0" borderId="24" xfId="0" applyFont="1" applyBorder="1" applyAlignment="1">
      <alignment vertical="center"/>
    </xf>
    <xf numFmtId="0" fontId="7" fillId="0" borderId="35" xfId="0" applyFont="1" applyBorder="1" applyAlignment="1">
      <alignment vertical="center"/>
    </xf>
    <xf numFmtId="167" fontId="0" fillId="0" borderId="15" xfId="0" applyNumberFormat="1" applyBorder="1" applyAlignment="1">
      <alignment horizontal="centerContinuous" vertical="center"/>
    </xf>
    <xf numFmtId="0" fontId="0" fillId="0" borderId="15" xfId="0" applyBorder="1" applyAlignment="1">
      <alignment horizontal="centerContinuous" vertical="center"/>
    </xf>
    <xf numFmtId="0" fontId="0" fillId="0" borderId="69" xfId="0" applyBorder="1" applyAlignment="1">
      <alignment horizontal="centerContinuous" vertical="center"/>
    </xf>
    <xf numFmtId="0" fontId="0" fillId="0" borderId="35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35" xfId="0" applyBorder="1" applyAlignment="1">
      <alignment horizontal="left" vertical="center"/>
    </xf>
    <xf numFmtId="37" fontId="15" fillId="0" borderId="69" xfId="0" applyNumberFormat="1" applyFont="1" applyBorder="1" applyAlignment="1" applyProtection="1">
      <alignment vertical="center"/>
      <protection locked="0"/>
    </xf>
    <xf numFmtId="0" fontId="0" fillId="0" borderId="5" xfId="0" applyBorder="1" applyAlignment="1">
      <alignment vertical="center"/>
    </xf>
    <xf numFmtId="0" fontId="0" fillId="0" borderId="15" xfId="0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37" fontId="5" fillId="2" borderId="69" xfId="0" applyNumberFormat="1" applyFont="1" applyFill="1" applyBorder="1" applyAlignment="1">
      <alignment vertical="center"/>
    </xf>
    <xf numFmtId="0" fontId="0" fillId="0" borderId="27" xfId="0" applyBorder="1" applyAlignment="1">
      <alignment horizontal="left" vertical="center"/>
    </xf>
    <xf numFmtId="0" fontId="0" fillId="2" borderId="28" xfId="0" applyFill="1" applyBorder="1" applyAlignment="1">
      <alignment vertical="center"/>
    </xf>
    <xf numFmtId="37" fontId="0" fillId="2" borderId="42" xfId="0" applyNumberFormat="1" applyFill="1" applyBorder="1" applyAlignment="1">
      <alignment vertical="center"/>
    </xf>
    <xf numFmtId="0" fontId="0" fillId="0" borderId="70" xfId="0" applyBorder="1" applyAlignment="1">
      <alignment horizontal="center" vertical="center"/>
    </xf>
    <xf numFmtId="37" fontId="15" fillId="0" borderId="28" xfId="0" applyNumberFormat="1" applyFont="1" applyBorder="1" applyAlignment="1" applyProtection="1">
      <alignment vertical="center"/>
      <protection locked="0"/>
    </xf>
    <xf numFmtId="37" fontId="15" fillId="4" borderId="28" xfId="0" applyNumberFormat="1" applyFont="1" applyFill="1" applyBorder="1" applyAlignment="1" applyProtection="1">
      <alignment vertical="center"/>
      <protection locked="0"/>
    </xf>
    <xf numFmtId="37" fontId="15" fillId="0" borderId="42" xfId="0" applyNumberFormat="1" applyFont="1" applyBorder="1" applyAlignment="1" applyProtection="1">
      <alignment vertical="center"/>
      <protection locked="0"/>
    </xf>
    <xf numFmtId="0" fontId="12" fillId="0" borderId="0" xfId="0" applyFont="1"/>
    <xf numFmtId="0" fontId="33" fillId="0" borderId="0" xfId="0" applyFont="1" applyAlignment="1">
      <alignment horizontal="left" indent="5"/>
    </xf>
    <xf numFmtId="0" fontId="0" fillId="0" borderId="1" xfId="0" applyBorder="1" applyAlignment="1">
      <alignment horizontal="center" vertical="center"/>
    </xf>
    <xf numFmtId="0" fontId="0" fillId="0" borderId="71" xfId="0" applyBorder="1" applyAlignment="1">
      <alignment horizontal="centerContinuous" vertical="center"/>
    </xf>
    <xf numFmtId="0" fontId="0" fillId="0" borderId="44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/>
    </xf>
    <xf numFmtId="167" fontId="0" fillId="0" borderId="73" xfId="0" applyNumberFormat="1" applyBorder="1" applyAlignment="1">
      <alignment vertical="center"/>
    </xf>
    <xf numFmtId="49" fontId="0" fillId="0" borderId="48" xfId="0" applyNumberFormat="1" applyBorder="1" applyAlignment="1">
      <alignment horizontal="center" vertical="center"/>
    </xf>
    <xf numFmtId="49" fontId="0" fillId="0" borderId="69" xfId="0" applyNumberFormat="1" applyBorder="1" applyAlignment="1">
      <alignment horizontal="center" vertical="center"/>
    </xf>
    <xf numFmtId="0" fontId="0" fillId="0" borderId="74" xfId="0" applyBorder="1" applyAlignment="1">
      <alignment vertical="center"/>
    </xf>
    <xf numFmtId="0" fontId="0" fillId="0" borderId="48" xfId="0" applyBorder="1" applyAlignment="1">
      <alignment horizontal="center" vertical="center" wrapText="1"/>
    </xf>
    <xf numFmtId="37" fontId="15" fillId="0" borderId="48" xfId="0" applyNumberFormat="1" applyFont="1" applyBorder="1" applyAlignment="1" applyProtection="1">
      <alignment vertical="center"/>
      <protection locked="0"/>
    </xf>
    <xf numFmtId="37" fontId="15" fillId="0" borderId="48" xfId="0" applyNumberFormat="1" applyFont="1" applyBorder="1" applyAlignment="1">
      <alignment vertical="center"/>
    </xf>
    <xf numFmtId="37" fontId="5" fillId="2" borderId="48" xfId="0" applyNumberFormat="1" applyFont="1" applyFill="1" applyBorder="1" applyAlignment="1">
      <alignment vertical="center"/>
    </xf>
    <xf numFmtId="0" fontId="2" fillId="0" borderId="74" xfId="0" applyFont="1" applyBorder="1" applyAlignment="1">
      <alignment vertical="center"/>
    </xf>
    <xf numFmtId="37" fontId="13" fillId="0" borderId="48" xfId="0" applyNumberFormat="1" applyFont="1" applyBorder="1" applyAlignment="1">
      <alignment vertical="center"/>
    </xf>
    <xf numFmtId="37" fontId="8" fillId="2" borderId="48" xfId="0" applyNumberFormat="1" applyFont="1" applyFill="1" applyBorder="1" applyAlignment="1">
      <alignment vertical="center"/>
    </xf>
    <xf numFmtId="37" fontId="8" fillId="2" borderId="69" xfId="0" applyNumberFormat="1" applyFont="1" applyFill="1" applyBorder="1" applyAlignment="1">
      <alignment vertical="center"/>
    </xf>
    <xf numFmtId="165" fontId="8" fillId="2" borderId="48" xfId="1" applyNumberFormat="1" applyFont="1" applyFill="1" applyBorder="1" applyAlignment="1">
      <alignment vertical="center"/>
    </xf>
    <xf numFmtId="165" fontId="8" fillId="2" borderId="69" xfId="1" applyNumberFormat="1" applyFont="1" applyFill="1" applyBorder="1" applyAlignment="1">
      <alignment vertical="center"/>
    </xf>
    <xf numFmtId="0" fontId="2" fillId="0" borderId="75" xfId="0" applyFont="1" applyBorder="1" applyAlignment="1">
      <alignment vertical="center"/>
    </xf>
    <xf numFmtId="37" fontId="13" fillId="0" borderId="51" xfId="0" applyNumberFormat="1" applyFont="1" applyBorder="1" applyAlignment="1">
      <alignment vertical="center"/>
    </xf>
    <xf numFmtId="165" fontId="8" fillId="2" borderId="51" xfId="1" applyNumberFormat="1" applyFont="1" applyFill="1" applyBorder="1" applyAlignment="1">
      <alignment vertical="center"/>
    </xf>
    <xf numFmtId="165" fontId="8" fillId="2" borderId="42" xfId="1" applyNumberFormat="1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3" fillId="0" borderId="1" xfId="0" applyFont="1" applyBorder="1" applyAlignment="1">
      <alignment horizontal="centerContinuous" vertical="center"/>
    </xf>
    <xf numFmtId="0" fontId="34" fillId="0" borderId="2" xfId="0" applyFont="1" applyBorder="1" applyAlignment="1">
      <alignment horizontal="centerContinuous"/>
    </xf>
    <xf numFmtId="0" fontId="34" fillId="0" borderId="3" xfId="0" applyFont="1" applyBorder="1" applyAlignment="1">
      <alignment horizontal="centerContinuous"/>
    </xf>
    <xf numFmtId="0" fontId="2" fillId="0" borderId="1" xfId="0" applyFont="1" applyBorder="1"/>
    <xf numFmtId="0" fontId="2" fillId="0" borderId="2" xfId="0" applyFont="1" applyBorder="1"/>
    <xf numFmtId="0" fontId="2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5" fontId="2" fillId="0" borderId="9" xfId="1" applyNumberFormat="1" applyFont="1" applyBorder="1" applyAlignment="1">
      <alignment horizontal="center"/>
    </xf>
    <xf numFmtId="165" fontId="2" fillId="0" borderId="10" xfId="1" applyNumberFormat="1" applyFont="1" applyBorder="1" applyAlignment="1">
      <alignment horizontal="center"/>
    </xf>
    <xf numFmtId="165" fontId="2" fillId="0" borderId="11" xfId="1" applyNumberFormat="1" applyFont="1" applyBorder="1" applyAlignment="1">
      <alignment horizontal="center"/>
    </xf>
    <xf numFmtId="165" fontId="2" fillId="0" borderId="10" xfId="0" applyNumberFormat="1" applyFon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2" fillId="0" borderId="10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0" fillId="0" borderId="4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shrinkToFit="1"/>
    </xf>
    <xf numFmtId="165" fontId="0" fillId="0" borderId="4" xfId="1" applyNumberFormat="1" applyFont="1" applyBorder="1" applyAlignment="1">
      <alignment horizontal="center"/>
    </xf>
    <xf numFmtId="165" fontId="0" fillId="0" borderId="0" xfId="1" applyNumberFormat="1" applyFont="1" applyBorder="1" applyAlignment="1">
      <alignment horizontal="center"/>
    </xf>
    <xf numFmtId="165" fontId="0" fillId="0" borderId="5" xfId="1" applyNumberFormat="1" applyFont="1" applyBorder="1" applyAlignment="1">
      <alignment horizontal="center"/>
    </xf>
    <xf numFmtId="165" fontId="0" fillId="0" borderId="0" xfId="1" applyNumberFormat="1" applyFont="1" applyBorder="1" applyAlignment="1">
      <alignment horizontal="center" vertical="center"/>
    </xf>
    <xf numFmtId="165" fontId="5" fillId="0" borderId="0" xfId="1" applyNumberFormat="1" applyFont="1" applyFill="1" applyBorder="1" applyAlignment="1">
      <alignment horizontal="center"/>
    </xf>
    <xf numFmtId="165" fontId="0" fillId="0" borderId="5" xfId="0" applyNumberFormat="1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 shrinkToFit="1"/>
    </xf>
    <xf numFmtId="165" fontId="0" fillId="0" borderId="9" xfId="1" applyNumberFormat="1" applyFont="1" applyBorder="1" applyAlignment="1">
      <alignment horizontal="center"/>
    </xf>
    <xf numFmtId="165" fontId="0" fillId="0" borderId="10" xfId="1" applyNumberFormat="1" applyFont="1" applyBorder="1" applyAlignment="1">
      <alignment horizontal="center"/>
    </xf>
    <xf numFmtId="165" fontId="0" fillId="0" borderId="11" xfId="1" applyNumberFormat="1" applyFont="1" applyBorder="1" applyAlignment="1">
      <alignment horizontal="center"/>
    </xf>
    <xf numFmtId="165" fontId="0" fillId="0" borderId="10" xfId="1" applyNumberFormat="1" applyFont="1" applyBorder="1" applyAlignment="1">
      <alignment horizontal="center" vertical="center"/>
    </xf>
    <xf numFmtId="165" fontId="5" fillId="0" borderId="10" xfId="1" applyNumberFormat="1" applyFont="1" applyFill="1" applyBorder="1" applyAlignment="1">
      <alignment horizontal="center"/>
    </xf>
    <xf numFmtId="165" fontId="0" fillId="0" borderId="11" xfId="0" applyNumberFormat="1" applyBorder="1"/>
    <xf numFmtId="0" fontId="10" fillId="0" borderId="2" xfId="0" applyFont="1" applyBorder="1" applyAlignment="1">
      <alignment horizontal="center"/>
    </xf>
    <xf numFmtId="165" fontId="35" fillId="0" borderId="0" xfId="1" applyNumberFormat="1" applyFont="1" applyBorder="1" applyAlignment="1">
      <alignment horizontal="center"/>
    </xf>
    <xf numFmtId="165" fontId="0" fillId="0" borderId="0" xfId="0" applyNumberFormat="1"/>
    <xf numFmtId="0" fontId="23" fillId="0" borderId="1" xfId="0" applyFont="1" applyBorder="1"/>
    <xf numFmtId="0" fontId="23" fillId="0" borderId="2" xfId="0" applyFont="1" applyBorder="1"/>
    <xf numFmtId="0" fontId="23" fillId="0" borderId="3" xfId="0" applyFont="1" applyBorder="1"/>
    <xf numFmtId="0" fontId="23" fillId="0" borderId="2" xfId="0" applyFont="1" applyBorder="1" applyAlignment="1">
      <alignment horizontal="centerContinuous" vertical="center"/>
    </xf>
    <xf numFmtId="0" fontId="23" fillId="0" borderId="3" xfId="0" applyFont="1" applyBorder="1" applyAlignment="1">
      <alignment horizontal="centerContinuous" vertical="center"/>
    </xf>
    <xf numFmtId="0" fontId="23" fillId="0" borderId="9" xfId="0" applyFont="1" applyBorder="1"/>
    <xf numFmtId="0" fontId="23" fillId="0" borderId="10" xfId="0" applyFont="1" applyBorder="1"/>
    <xf numFmtId="0" fontId="23" fillId="0" borderId="11" xfId="0" applyFont="1" applyBorder="1"/>
    <xf numFmtId="0" fontId="7" fillId="0" borderId="9" xfId="0" applyFont="1" applyBorder="1" applyAlignment="1">
      <alignment horizontal="left" vertical="center" indent="8"/>
    </xf>
    <xf numFmtId="0" fontId="23" fillId="0" borderId="10" xfId="0" applyFont="1" applyBorder="1" applyAlignment="1">
      <alignment horizontal="centerContinuous" vertical="center"/>
    </xf>
    <xf numFmtId="0" fontId="23" fillId="0" borderId="11" xfId="0" applyFont="1" applyBorder="1" applyAlignment="1">
      <alignment horizontal="centerContinuous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170" fontId="0" fillId="0" borderId="4" xfId="0" applyNumberFormat="1" applyBorder="1"/>
    <xf numFmtId="170" fontId="0" fillId="0" borderId="5" xfId="0" applyNumberFormat="1" applyBorder="1"/>
    <xf numFmtId="170" fontId="0" fillId="0" borderId="0" xfId="0" applyNumberFormat="1"/>
    <xf numFmtId="170" fontId="0" fillId="0" borderId="9" xfId="0" applyNumberFormat="1" applyBorder="1"/>
    <xf numFmtId="170" fontId="0" fillId="0" borderId="11" xfId="0" applyNumberFormat="1" applyBorder="1"/>
    <xf numFmtId="170" fontId="0" fillId="0" borderId="10" xfId="0" applyNumberFormat="1" applyBorder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ill="1"/>
    <xf numFmtId="0" fontId="2" fillId="2" borderId="0" xfId="0" applyFont="1" applyFill="1" applyAlignment="1">
      <alignment horizontal="right"/>
    </xf>
    <xf numFmtId="49" fontId="13" fillId="0" borderId="76" xfId="0" applyNumberFormat="1" applyFont="1" applyBorder="1" applyAlignment="1" applyProtection="1">
      <alignment horizontal="center" vertical="center"/>
      <protection locked="0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indent="1"/>
    </xf>
    <xf numFmtId="168" fontId="15" fillId="0" borderId="0" xfId="0" applyNumberFormat="1" applyFont="1"/>
    <xf numFmtId="0" fontId="15" fillId="0" borderId="0" xfId="0" applyFont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8" fillId="0" borderId="15" xfId="0" applyFont="1" applyBorder="1" applyAlignment="1">
      <alignment horizontal="center" vertical="center" wrapText="1"/>
    </xf>
    <xf numFmtId="49" fontId="0" fillId="0" borderId="28" xfId="0" applyNumberFormat="1" applyBorder="1" applyAlignment="1">
      <alignment horizontal="center" vertical="center"/>
    </xf>
    <xf numFmtId="0" fontId="2" fillId="0" borderId="28" xfId="0" applyFont="1" applyBorder="1"/>
    <xf numFmtId="167" fontId="8" fillId="0" borderId="28" xfId="0" applyNumberFormat="1" applyFont="1" applyBorder="1" applyAlignment="1" applyProtection="1">
      <alignment horizontal="center" vertical="center"/>
      <protection locked="0"/>
    </xf>
    <xf numFmtId="0" fontId="0" fillId="2" borderId="51" xfId="0" applyFill="1" applyBorder="1" applyAlignment="1">
      <alignment vertical="center"/>
    </xf>
    <xf numFmtId="37" fontId="0" fillId="0" borderId="31" xfId="0" applyNumberFormat="1" applyBorder="1" applyAlignment="1">
      <alignment horizontal="center" vertical="center"/>
    </xf>
    <xf numFmtId="0" fontId="0" fillId="0" borderId="31" xfId="0" applyBorder="1" applyAlignment="1">
      <alignment vertical="center" wrapText="1"/>
    </xf>
    <xf numFmtId="0" fontId="0" fillId="0" borderId="31" xfId="0" applyBorder="1" applyAlignment="1">
      <alignment horizontal="center" vertical="center"/>
    </xf>
    <xf numFmtId="37" fontId="15" fillId="0" borderId="73" xfId="0" applyNumberFormat="1" applyFont="1" applyBorder="1" applyAlignment="1" applyProtection="1">
      <alignment vertical="center"/>
      <protection locked="0"/>
    </xf>
    <xf numFmtId="37" fontId="15" fillId="2" borderId="31" xfId="0" applyNumberFormat="1" applyFont="1" applyFill="1" applyBorder="1" applyAlignment="1">
      <alignment vertical="center"/>
    </xf>
    <xf numFmtId="37" fontId="0" fillId="0" borderId="15" xfId="0" applyNumberFormat="1" applyBorder="1" applyAlignment="1">
      <alignment horizontal="center" vertical="center"/>
    </xf>
    <xf numFmtId="0" fontId="0" fillId="0" borderId="15" xfId="0" applyBorder="1" applyAlignment="1">
      <alignment vertical="center" wrapText="1"/>
    </xf>
    <xf numFmtId="164" fontId="15" fillId="0" borderId="48" xfId="0" applyNumberFormat="1" applyFont="1" applyBorder="1" applyAlignment="1" applyProtection="1">
      <alignment vertical="center"/>
      <protection locked="0"/>
    </xf>
    <xf numFmtId="164" fontId="15" fillId="0" borderId="15" xfId="0" applyNumberFormat="1" applyFont="1" applyBorder="1" applyAlignment="1" applyProtection="1">
      <alignment vertical="center"/>
      <protection locked="0"/>
    </xf>
    <xf numFmtId="0" fontId="0" fillId="2" borderId="15" xfId="0" applyFill="1" applyBorder="1" applyAlignment="1">
      <alignment vertical="center"/>
    </xf>
    <xf numFmtId="165" fontId="15" fillId="0" borderId="15" xfId="1" applyNumberFormat="1" applyFont="1" applyBorder="1" applyAlignment="1" applyProtection="1">
      <alignment vertical="center"/>
      <protection locked="0"/>
    </xf>
    <xf numFmtId="0" fontId="0" fillId="0" borderId="15" xfId="0" applyBorder="1" applyAlignment="1">
      <alignment vertical="center"/>
    </xf>
    <xf numFmtId="0" fontId="0" fillId="2" borderId="48" xfId="0" applyFill="1" applyBorder="1" applyAlignment="1">
      <alignment vertical="center"/>
    </xf>
    <xf numFmtId="165" fontId="15" fillId="0" borderId="15" xfId="1" applyNumberFormat="1" applyFont="1" applyFill="1" applyBorder="1" applyAlignment="1" applyProtection="1">
      <alignment vertical="center"/>
      <protection locked="0"/>
    </xf>
    <xf numFmtId="37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10" fillId="0" borderId="0" xfId="0" applyFont="1" applyAlignment="1">
      <alignment vertical="center"/>
    </xf>
    <xf numFmtId="165" fontId="10" fillId="0" borderId="0" xfId="1" applyNumberFormat="1" applyFont="1" applyFill="1" applyBorder="1" applyAlignment="1">
      <alignment vertical="center"/>
    </xf>
    <xf numFmtId="165" fontId="10" fillId="0" borderId="0" xfId="1" applyNumberFormat="1" applyFont="1" applyBorder="1" applyAlignment="1">
      <alignment vertical="center"/>
    </xf>
    <xf numFmtId="0" fontId="20" fillId="0" borderId="0" xfId="0" applyFont="1" applyAlignment="1">
      <alignment vertical="center"/>
    </xf>
    <xf numFmtId="165" fontId="1" fillId="0" borderId="0" xfId="1" applyNumberFormat="1" applyFont="1" applyFill="1" applyBorder="1" applyAlignment="1">
      <alignment vertical="center"/>
    </xf>
    <xf numFmtId="165" fontId="5" fillId="2" borderId="15" xfId="1" applyNumberFormat="1" applyFont="1" applyFill="1" applyBorder="1" applyAlignment="1">
      <alignment vertical="center"/>
    </xf>
    <xf numFmtId="37" fontId="0" fillId="0" borderId="15" xfId="0" applyNumberFormat="1" applyBorder="1" applyAlignment="1" applyProtection="1">
      <alignment horizontal="center" vertical="center"/>
      <protection locked="0"/>
    </xf>
    <xf numFmtId="165" fontId="1" fillId="0" borderId="0" xfId="1" applyNumberFormat="1" applyFont="1"/>
    <xf numFmtId="171" fontId="0" fillId="0" borderId="0" xfId="0" applyNumberFormat="1" applyAlignment="1">
      <alignment vertical="center"/>
    </xf>
    <xf numFmtId="49" fontId="5" fillId="0" borderId="14" xfId="0" applyNumberFormat="1" applyFont="1" applyBorder="1" applyAlignment="1" applyProtection="1">
      <alignment vertical="center"/>
      <protection locked="0"/>
    </xf>
    <xf numFmtId="49" fontId="13" fillId="0" borderId="16" xfId="0" applyNumberFormat="1" applyFont="1" applyBorder="1" applyAlignment="1" applyProtection="1">
      <alignment horizontal="left" vertical="center"/>
      <protection locked="0"/>
    </xf>
    <xf numFmtId="49" fontId="13" fillId="0" borderId="17" xfId="0" applyNumberFormat="1" applyFont="1" applyBorder="1" applyAlignment="1" applyProtection="1">
      <alignment horizontal="left" vertical="center"/>
      <protection locked="0"/>
    </xf>
    <xf numFmtId="49" fontId="13" fillId="0" borderId="18" xfId="0" applyNumberFormat="1" applyFont="1" applyBorder="1" applyAlignment="1" applyProtection="1">
      <alignment horizontal="left" vertical="center"/>
      <protection locked="0"/>
    </xf>
    <xf numFmtId="0" fontId="1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37" fontId="0" fillId="2" borderId="50" xfId="0" applyNumberFormat="1" applyFill="1" applyBorder="1" applyAlignment="1">
      <alignment horizontal="right" vertical="center"/>
    </xf>
    <xf numFmtId="37" fontId="0" fillId="2" borderId="52" xfId="0" applyNumberFormat="1" applyFill="1" applyBorder="1" applyAlignment="1">
      <alignment horizontal="right" vertical="center"/>
    </xf>
    <xf numFmtId="37" fontId="0" fillId="2" borderId="43" xfId="0" applyNumberFormat="1" applyFill="1" applyBorder="1" applyAlignment="1">
      <alignment horizontal="right" vertical="center"/>
    </xf>
    <xf numFmtId="0" fontId="0" fillId="0" borderId="44" xfId="0" applyBorder="1" applyAlignment="1">
      <alignment horizontal="right" vertical="center"/>
    </xf>
    <xf numFmtId="37" fontId="0" fillId="2" borderId="45" xfId="0" applyNumberFormat="1" applyFill="1" applyBorder="1" applyAlignment="1">
      <alignment horizontal="right" vertical="center"/>
    </xf>
    <xf numFmtId="37" fontId="0" fillId="2" borderId="46" xfId="0" applyNumberFormat="1" applyFill="1" applyBorder="1" applyAlignment="1">
      <alignment horizontal="right" vertical="center"/>
    </xf>
    <xf numFmtId="37" fontId="0" fillId="2" borderId="47" xfId="0" applyNumberFormat="1" applyFill="1" applyBorder="1" applyAlignment="1">
      <alignment horizontal="right" vertical="center"/>
    </xf>
    <xf numFmtId="37" fontId="0" fillId="2" borderId="48" xfId="0" applyNumberFormat="1" applyFill="1" applyBorder="1" applyAlignment="1">
      <alignment horizontal="right" vertical="center"/>
    </xf>
    <xf numFmtId="37" fontId="0" fillId="2" borderId="49" xfId="0" applyNumberFormat="1" applyFill="1" applyBorder="1" applyAlignment="1">
      <alignment horizontal="right" vertical="center"/>
    </xf>
    <xf numFmtId="37" fontId="0" fillId="2" borderId="51" xfId="0" applyNumberFormat="1" applyFill="1" applyBorder="1" applyAlignment="1">
      <alignment horizontal="right" vertical="center"/>
    </xf>
    <xf numFmtId="0" fontId="0" fillId="0" borderId="0" xfId="0" applyAlignment="1">
      <alignment horizontal="left" vertical="center" wrapText="1"/>
    </xf>
    <xf numFmtId="167" fontId="0" fillId="0" borderId="15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165" fontId="36" fillId="0" borderId="3" xfId="1" applyNumberFormat="1" applyFont="1" applyFill="1" applyBorder="1" applyAlignment="1" applyProtection="1">
      <alignment horizontal="center" vertical="center"/>
      <protection locked="0"/>
    </xf>
    <xf numFmtId="165" fontId="36" fillId="0" borderId="5" xfId="1" applyNumberFormat="1" applyFont="1" applyFill="1" applyBorder="1" applyAlignment="1" applyProtection="1">
      <alignment horizontal="center" vertical="center"/>
      <protection locked="0"/>
    </xf>
    <xf numFmtId="165" fontId="36" fillId="0" borderId="11" xfId="1" applyNumberFormat="1" applyFont="1" applyFill="1" applyBorder="1" applyAlignment="1" applyProtection="1">
      <alignment horizontal="center" vertical="center"/>
      <protection locked="0"/>
    </xf>
    <xf numFmtId="0" fontId="23" fillId="0" borderId="1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9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165" fontId="2" fillId="0" borderId="12" xfId="0" applyNumberFormat="1" applyFont="1" applyBorder="1" applyAlignment="1">
      <alignment horizontal="center" vertical="center" wrapText="1"/>
    </xf>
    <xf numFmtId="165" fontId="2" fillId="0" borderId="13" xfId="0" applyNumberFormat="1" applyFont="1" applyBorder="1" applyAlignment="1">
      <alignment horizontal="center" vertical="center" wrapText="1"/>
    </xf>
    <xf numFmtId="165" fontId="2" fillId="0" borderId="22" xfId="0" applyNumberFormat="1" applyFont="1" applyBorder="1" applyAlignment="1">
      <alignment horizontal="center" vertical="center" wrapText="1"/>
    </xf>
    <xf numFmtId="0" fontId="22" fillId="0" borderId="0" xfId="2" applyAlignment="1">
      <alignment horizontal="right" vertical="center"/>
    </xf>
  </cellXfs>
  <cellStyles count="3">
    <cellStyle name="Hyperlink" xfId="2" builtinId="8"/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A87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checked="Checked"/>
</file>

<file path=xl/ctrlProps/ctrlProp13.xml><?xml version="1.0" encoding="utf-8"?>
<formControlPr xmlns="http://schemas.microsoft.com/office/spreadsheetml/2009/9/main" objectType="CheckBox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lockText="1"/>
</file>

<file path=xl/ctrlProps/ctrlProp18.xml><?xml version="1.0" encoding="utf-8"?>
<formControlPr xmlns="http://schemas.microsoft.com/office/spreadsheetml/2009/9/main" objectType="CheckBox" lockText="1"/>
</file>

<file path=xl/ctrlProps/ctrlProp19.xml><?xml version="1.0" encoding="utf-8"?>
<formControlPr xmlns="http://schemas.microsoft.com/office/spreadsheetml/2009/9/main" objectType="CheckBox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23</xdr:row>
          <xdr:rowOff>95250</xdr:rowOff>
        </xdr:from>
        <xdr:to>
          <xdr:col>3</xdr:col>
          <xdr:colOff>476250</xdr:colOff>
          <xdr:row>25</xdr:row>
          <xdr:rowOff>123825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46</xdr:row>
          <xdr:rowOff>0</xdr:rowOff>
        </xdr:from>
        <xdr:to>
          <xdr:col>5</xdr:col>
          <xdr:colOff>495300</xdr:colOff>
          <xdr:row>47</xdr:row>
          <xdr:rowOff>57150</xdr:rowOff>
        </xdr:to>
        <xdr:sp macro="" textlink="">
          <xdr:nvSpPr>
            <xdr:cNvPr id="1041" name="TextBox1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1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19050</xdr:colOff>
          <xdr:row>26</xdr:row>
          <xdr:rowOff>0</xdr:rowOff>
        </xdr:from>
        <xdr:to>
          <xdr:col>2</xdr:col>
          <xdr:colOff>219075</xdr:colOff>
          <xdr:row>26</xdr:row>
          <xdr:rowOff>219075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1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1209675</xdr:colOff>
          <xdr:row>24</xdr:row>
          <xdr:rowOff>0</xdr:rowOff>
        </xdr:from>
        <xdr:to>
          <xdr:col>0</xdr:col>
          <xdr:colOff>1409700</xdr:colOff>
          <xdr:row>25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1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23</xdr:row>
          <xdr:rowOff>95250</xdr:rowOff>
        </xdr:from>
        <xdr:to>
          <xdr:col>3</xdr:col>
          <xdr:colOff>485775</xdr:colOff>
          <xdr:row>23</xdr:row>
          <xdr:rowOff>485775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46</xdr:row>
          <xdr:rowOff>0</xdr:rowOff>
        </xdr:from>
        <xdr:to>
          <xdr:col>5</xdr:col>
          <xdr:colOff>142875</xdr:colOff>
          <xdr:row>47</xdr:row>
          <xdr:rowOff>47625</xdr:rowOff>
        </xdr:to>
        <xdr:sp macro="" textlink="">
          <xdr:nvSpPr>
            <xdr:cNvPr id="5122" name="TextBox1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2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1209675</xdr:colOff>
          <xdr:row>24</xdr:row>
          <xdr:rowOff>0</xdr:rowOff>
        </xdr:from>
        <xdr:to>
          <xdr:col>0</xdr:col>
          <xdr:colOff>1409700</xdr:colOff>
          <xdr:row>25</xdr:row>
          <xdr:rowOff>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2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23</xdr:row>
          <xdr:rowOff>95250</xdr:rowOff>
        </xdr:from>
        <xdr:to>
          <xdr:col>3</xdr:col>
          <xdr:colOff>485775</xdr:colOff>
          <xdr:row>23</xdr:row>
          <xdr:rowOff>485775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3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46</xdr:row>
          <xdr:rowOff>0</xdr:rowOff>
        </xdr:from>
        <xdr:to>
          <xdr:col>5</xdr:col>
          <xdr:colOff>285750</xdr:colOff>
          <xdr:row>47</xdr:row>
          <xdr:rowOff>57150</xdr:rowOff>
        </xdr:to>
        <xdr:sp macro="" textlink="">
          <xdr:nvSpPr>
            <xdr:cNvPr id="3088" name="TextBox1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3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1209675</xdr:colOff>
          <xdr:row>24</xdr:row>
          <xdr:rowOff>0</xdr:rowOff>
        </xdr:from>
        <xdr:to>
          <xdr:col>0</xdr:col>
          <xdr:colOff>1409700</xdr:colOff>
          <xdr:row>25</xdr:row>
          <xdr:rowOff>0</xdr:rowOff>
        </xdr:to>
        <xdr:sp macro="" textlink="">
          <xdr:nvSpPr>
            <xdr:cNvPr id="3090" name="Check Box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3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23</xdr:row>
          <xdr:rowOff>95250</xdr:rowOff>
        </xdr:from>
        <xdr:to>
          <xdr:col>3</xdr:col>
          <xdr:colOff>485775</xdr:colOff>
          <xdr:row>25</xdr:row>
          <xdr:rowOff>95250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46</xdr:row>
          <xdr:rowOff>0</xdr:rowOff>
        </xdr:from>
        <xdr:to>
          <xdr:col>5</xdr:col>
          <xdr:colOff>285750</xdr:colOff>
          <xdr:row>47</xdr:row>
          <xdr:rowOff>28575</xdr:rowOff>
        </xdr:to>
        <xdr:sp macro="" textlink="">
          <xdr:nvSpPr>
            <xdr:cNvPr id="6146" name="TextBox1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4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1209675</xdr:colOff>
          <xdr:row>24</xdr:row>
          <xdr:rowOff>0</xdr:rowOff>
        </xdr:from>
        <xdr:to>
          <xdr:col>0</xdr:col>
          <xdr:colOff>1409700</xdr:colOff>
          <xdr:row>25</xdr:row>
          <xdr:rowOff>0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4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23</xdr:row>
          <xdr:rowOff>95250</xdr:rowOff>
        </xdr:from>
        <xdr:to>
          <xdr:col>3</xdr:col>
          <xdr:colOff>485775</xdr:colOff>
          <xdr:row>25</xdr:row>
          <xdr:rowOff>95250</xdr:rowOff>
        </xdr:to>
        <xdr:sp macro="" textlink="">
          <xdr:nvSpPr>
            <xdr:cNvPr id="7169" name="Check Box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5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46</xdr:row>
          <xdr:rowOff>0</xdr:rowOff>
        </xdr:from>
        <xdr:to>
          <xdr:col>5</xdr:col>
          <xdr:colOff>238125</xdr:colOff>
          <xdr:row>47</xdr:row>
          <xdr:rowOff>57150</xdr:rowOff>
        </xdr:to>
        <xdr:sp macro="" textlink="">
          <xdr:nvSpPr>
            <xdr:cNvPr id="7170" name="TextBox1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5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1209675</xdr:colOff>
          <xdr:row>24</xdr:row>
          <xdr:rowOff>0</xdr:rowOff>
        </xdr:from>
        <xdr:to>
          <xdr:col>1</xdr:col>
          <xdr:colOff>1409700</xdr:colOff>
          <xdr:row>25</xdr:row>
          <xdr:rowOff>0</xdr:rowOff>
        </xdr:to>
        <xdr:sp macro="" textlink="">
          <xdr:nvSpPr>
            <xdr:cNvPr id="7171" name="Check Box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5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0</xdr:col>
          <xdr:colOff>114300</xdr:colOff>
          <xdr:row>13</xdr:row>
          <xdr:rowOff>38100</xdr:rowOff>
        </xdr:from>
        <xdr:to>
          <xdr:col>0</xdr:col>
          <xdr:colOff>342900</xdr:colOff>
          <xdr:row>13</xdr:row>
          <xdr:rowOff>171450</xdr:rowOff>
        </xdr:to>
        <xdr:sp macro="" textlink="">
          <xdr:nvSpPr>
            <xdr:cNvPr id="7172" name="Check Box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5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23</xdr:row>
          <xdr:rowOff>95250</xdr:rowOff>
        </xdr:from>
        <xdr:to>
          <xdr:col>3</xdr:col>
          <xdr:colOff>485775</xdr:colOff>
          <xdr:row>25</xdr:row>
          <xdr:rowOff>95250</xdr:rowOff>
        </xdr:to>
        <xdr:sp macro="" textlink="">
          <xdr:nvSpPr>
            <xdr:cNvPr id="8193" name="Check Box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6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46</xdr:row>
          <xdr:rowOff>0</xdr:rowOff>
        </xdr:from>
        <xdr:to>
          <xdr:col>9</xdr:col>
          <xdr:colOff>257175</xdr:colOff>
          <xdr:row>47</xdr:row>
          <xdr:rowOff>57150</xdr:rowOff>
        </xdr:to>
        <xdr:sp macro="" textlink="">
          <xdr:nvSpPr>
            <xdr:cNvPr id="8194" name="TextBox1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6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1209675</xdr:colOff>
          <xdr:row>24</xdr:row>
          <xdr:rowOff>0</xdr:rowOff>
        </xdr:from>
        <xdr:to>
          <xdr:col>1</xdr:col>
          <xdr:colOff>1409700</xdr:colOff>
          <xdr:row>25</xdr:row>
          <xdr:rowOff>0</xdr:rowOff>
        </xdr:to>
        <xdr:sp macro="" textlink="">
          <xdr:nvSpPr>
            <xdr:cNvPr id="8195" name="Check Box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6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0</xdr:col>
          <xdr:colOff>142875</xdr:colOff>
          <xdr:row>7</xdr:row>
          <xdr:rowOff>28575</xdr:rowOff>
        </xdr:from>
        <xdr:to>
          <xdr:col>0</xdr:col>
          <xdr:colOff>371475</xdr:colOff>
          <xdr:row>7</xdr:row>
          <xdr:rowOff>171450</xdr:rowOff>
        </xdr:to>
        <xdr:sp macro="" textlink="">
          <xdr:nvSpPr>
            <xdr:cNvPr id="8196" name="Check Box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6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23</xdr:row>
          <xdr:rowOff>95250</xdr:rowOff>
        </xdr:from>
        <xdr:to>
          <xdr:col>3</xdr:col>
          <xdr:colOff>485775</xdr:colOff>
          <xdr:row>23</xdr:row>
          <xdr:rowOff>485775</xdr:rowOff>
        </xdr:to>
        <xdr:sp macro="" textlink="">
          <xdr:nvSpPr>
            <xdr:cNvPr id="9217" name="Check Box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7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46</xdr:row>
          <xdr:rowOff>0</xdr:rowOff>
        </xdr:from>
        <xdr:to>
          <xdr:col>5</xdr:col>
          <xdr:colOff>352425</xdr:colOff>
          <xdr:row>47</xdr:row>
          <xdr:rowOff>57150</xdr:rowOff>
        </xdr:to>
        <xdr:sp macro="" textlink="">
          <xdr:nvSpPr>
            <xdr:cNvPr id="9218" name="TextBox1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7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1209675</xdr:colOff>
          <xdr:row>24</xdr:row>
          <xdr:rowOff>0</xdr:rowOff>
        </xdr:from>
        <xdr:to>
          <xdr:col>1</xdr:col>
          <xdr:colOff>1409700</xdr:colOff>
          <xdr:row>25</xdr:row>
          <xdr:rowOff>0</xdr:rowOff>
        </xdr:to>
        <xdr:sp macro="" textlink="">
          <xdr:nvSpPr>
            <xdr:cNvPr id="9219" name="Check Box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7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23</xdr:row>
          <xdr:rowOff>95250</xdr:rowOff>
        </xdr:from>
        <xdr:to>
          <xdr:col>6</xdr:col>
          <xdr:colOff>314325</xdr:colOff>
          <xdr:row>25</xdr:row>
          <xdr:rowOff>95250</xdr:rowOff>
        </xdr:to>
        <xdr:sp macro="" textlink="">
          <xdr:nvSpPr>
            <xdr:cNvPr id="11265" name="Check Box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08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46</xdr:row>
          <xdr:rowOff>0</xdr:rowOff>
        </xdr:from>
        <xdr:to>
          <xdr:col>7</xdr:col>
          <xdr:colOff>352425</xdr:colOff>
          <xdr:row>47</xdr:row>
          <xdr:rowOff>28575</xdr:rowOff>
        </xdr:to>
        <xdr:sp macro="" textlink="">
          <xdr:nvSpPr>
            <xdr:cNvPr id="11266" name="TextBox1" hidden="1">
              <a:extLst>
                <a:ext uri="{63B3BB69-23CF-44E3-9099-C40C66FF867C}">
                  <a14:compatExt spid="_x0000_s11266"/>
                </a:ext>
                <a:ext uri="{FF2B5EF4-FFF2-40B4-BE49-F238E27FC236}">
                  <a16:creationId xmlns:a16="http://schemas.microsoft.com/office/drawing/2014/main" id="{00000000-0008-0000-0800-00000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1209675</xdr:colOff>
          <xdr:row>24</xdr:row>
          <xdr:rowOff>0</xdr:rowOff>
        </xdr:from>
        <xdr:to>
          <xdr:col>0</xdr:col>
          <xdr:colOff>1409700</xdr:colOff>
          <xdr:row>25</xdr:row>
          <xdr:rowOff>0</xdr:rowOff>
        </xdr:to>
        <xdr:sp macro="" textlink="">
          <xdr:nvSpPr>
            <xdr:cNvPr id="11267" name="Check Box 3" hidden="1">
              <a:extLst>
                <a:ext uri="{63B3BB69-23CF-44E3-9099-C40C66FF867C}">
                  <a14:compatExt spid="_x0000_s11267"/>
                </a:ext>
                <a:ext uri="{FF2B5EF4-FFF2-40B4-BE49-F238E27FC236}">
                  <a16:creationId xmlns:a16="http://schemas.microsoft.com/office/drawing/2014/main" id="{00000000-0008-0000-0800-000003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4.xml"/><Relationship Id="rId5" Type="http://schemas.openxmlformats.org/officeDocument/2006/relationships/image" Target="../media/image2.emf"/><Relationship Id="rId4" Type="http://schemas.openxmlformats.org/officeDocument/2006/relationships/control" Target="../activeX/activeX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7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6.xml"/><Relationship Id="rId5" Type="http://schemas.openxmlformats.org/officeDocument/2006/relationships/image" Target="../media/image2.emf"/><Relationship Id="rId4" Type="http://schemas.openxmlformats.org/officeDocument/2006/relationships/control" Target="../activeX/activeX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9.xml"/><Relationship Id="rId3" Type="http://schemas.openxmlformats.org/officeDocument/2006/relationships/drawing" Target="../drawings/drawing4.xml"/><Relationship Id="rId7" Type="http://schemas.openxmlformats.org/officeDocument/2006/relationships/ctrlProp" Target="../ctrlProps/ctrlProp8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insurance.ca.gov/0250-insurers/0800-rate-filings/0200-prior-approval-factors/" TargetMode="External"/><Relationship Id="rId6" Type="http://schemas.openxmlformats.org/officeDocument/2006/relationships/image" Target="../media/image2.emf"/><Relationship Id="rId5" Type="http://schemas.openxmlformats.org/officeDocument/2006/relationships/control" Target="../activeX/activeX4.xml"/><Relationship Id="rId4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vmlDrawing" Target="../drawings/vmlDrawing5.vml"/><Relationship Id="rId7" Type="http://schemas.openxmlformats.org/officeDocument/2006/relationships/ctrlProp" Target="../ctrlProps/ctrlProp11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10.xml"/><Relationship Id="rId5" Type="http://schemas.openxmlformats.org/officeDocument/2006/relationships/image" Target="../media/image3.emf"/><Relationship Id="rId4" Type="http://schemas.openxmlformats.org/officeDocument/2006/relationships/control" Target="../activeX/activeX5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5.xml"/><Relationship Id="rId3" Type="http://schemas.openxmlformats.org/officeDocument/2006/relationships/vmlDrawing" Target="../drawings/vmlDrawing6.vml"/><Relationship Id="rId7" Type="http://schemas.openxmlformats.org/officeDocument/2006/relationships/ctrlProp" Target="../ctrlProps/ctrlProp14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13.xml"/><Relationship Id="rId5" Type="http://schemas.openxmlformats.org/officeDocument/2006/relationships/image" Target="../media/image3.emf"/><Relationship Id="rId4" Type="http://schemas.openxmlformats.org/officeDocument/2006/relationships/control" Target="../activeX/activeX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7" Type="http://schemas.openxmlformats.org/officeDocument/2006/relationships/ctrlProp" Target="../ctrlProps/ctrlProp17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6.xml"/><Relationship Id="rId5" Type="http://schemas.openxmlformats.org/officeDocument/2006/relationships/image" Target="../media/image3.emf"/><Relationship Id="rId4" Type="http://schemas.openxmlformats.org/officeDocument/2006/relationships/control" Target="../activeX/activeX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7" Type="http://schemas.openxmlformats.org/officeDocument/2006/relationships/ctrlProp" Target="../ctrlProps/ctrlProp19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6" Type="http://schemas.openxmlformats.org/officeDocument/2006/relationships/ctrlProp" Target="../ctrlProps/ctrlProp18.xml"/><Relationship Id="rId5" Type="http://schemas.openxmlformats.org/officeDocument/2006/relationships/image" Target="../media/image3.emf"/><Relationship Id="rId4" Type="http://schemas.openxmlformats.org/officeDocument/2006/relationships/control" Target="../activeX/activeX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27E3C-5B5E-4B6D-829B-1401812DBDD6}">
  <dimension ref="A1:G2"/>
  <sheetViews>
    <sheetView workbookViewId="0">
      <selection activeCell="G3" sqref="G3"/>
    </sheetView>
  </sheetViews>
  <sheetFormatPr defaultRowHeight="15" x14ac:dyDescent="0.25"/>
  <sheetData>
    <row r="1" spans="1:7" x14ac:dyDescent="0.25">
      <c r="A1" t="s">
        <v>342</v>
      </c>
      <c r="C1" t="s">
        <v>5</v>
      </c>
      <c r="G1" t="s">
        <v>344</v>
      </c>
    </row>
    <row r="2" spans="1:7" x14ac:dyDescent="0.25">
      <c r="C2" t="s">
        <v>343</v>
      </c>
      <c r="G2" t="s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05BB-0255-4318-9F0B-5860F3B73B30}">
  <sheetPr codeName="Sheet1">
    <tabColor rgb="FF0070C0"/>
    <pageSetUpPr fitToPage="1"/>
  </sheetPr>
  <dimension ref="A1:I49"/>
  <sheetViews>
    <sheetView showGridLines="0" view="pageLayout" topLeftCell="A28" zoomScaleNormal="70" zoomScaleSheetLayoutView="100" workbookViewId="0">
      <selection activeCell="F43" sqref="F43"/>
    </sheetView>
  </sheetViews>
  <sheetFormatPr defaultRowHeight="15" x14ac:dyDescent="0.25"/>
  <cols>
    <col min="1" max="1" width="44.7109375" customWidth="1"/>
    <col min="2" max="2" width="5.7109375" customWidth="1"/>
    <col min="3" max="3" width="23.7109375" customWidth="1"/>
    <col min="4" max="5" width="12.7109375" customWidth="1"/>
    <col min="6" max="6" width="20.140625" customWidth="1"/>
    <col min="7" max="7" width="17.42578125" customWidth="1"/>
    <col min="8" max="8" width="1.140625" customWidth="1"/>
    <col min="9" max="9" width="0" hidden="1" customWidth="1"/>
  </cols>
  <sheetData>
    <row r="1" spans="1:8" x14ac:dyDescent="0.25">
      <c r="A1" s="1" t="s">
        <v>0</v>
      </c>
      <c r="B1" s="1"/>
      <c r="E1" s="1" t="s">
        <v>1</v>
      </c>
      <c r="G1" s="77" t="s">
        <v>2</v>
      </c>
      <c r="H1" s="77"/>
    </row>
    <row r="2" spans="1:8" x14ac:dyDescent="0.25">
      <c r="A2" s="1" t="s">
        <v>3</v>
      </c>
      <c r="B2" s="1"/>
      <c r="E2" s="1" t="s">
        <v>4</v>
      </c>
      <c r="G2" s="77" t="s">
        <v>5</v>
      </c>
      <c r="H2" s="77"/>
    </row>
    <row r="3" spans="1:8" x14ac:dyDescent="0.25">
      <c r="A3" s="1"/>
      <c r="B3" s="1"/>
      <c r="C3" s="64"/>
    </row>
    <row r="4" spans="1:8" ht="23.25" x14ac:dyDescent="0.25">
      <c r="A4" s="10" t="s">
        <v>77</v>
      </c>
      <c r="B4" s="10"/>
      <c r="C4" s="11"/>
      <c r="D4" s="11"/>
      <c r="E4" s="11"/>
      <c r="F4" s="11"/>
      <c r="G4" s="11"/>
      <c r="H4" s="11"/>
    </row>
    <row r="5" spans="1:8" ht="23.25" x14ac:dyDescent="0.25">
      <c r="A5" s="10" t="s">
        <v>78</v>
      </c>
      <c r="B5" s="10"/>
      <c r="C5" s="11"/>
      <c r="D5" s="11"/>
      <c r="E5" s="11"/>
      <c r="F5" s="11"/>
      <c r="G5" s="11"/>
      <c r="H5" s="11"/>
    </row>
    <row r="6" spans="1:8" ht="23.25" x14ac:dyDescent="0.25">
      <c r="A6" s="5"/>
      <c r="B6" s="10"/>
      <c r="C6" s="11"/>
      <c r="D6" s="11"/>
      <c r="E6" s="11"/>
      <c r="F6" s="11"/>
      <c r="G6" s="11"/>
      <c r="H6" s="11"/>
    </row>
    <row r="7" spans="1:8" ht="23.25" x14ac:dyDescent="0.25">
      <c r="A7" s="10"/>
      <c r="B7" s="10"/>
      <c r="C7" s="11"/>
      <c r="D7" s="11"/>
      <c r="E7" s="11"/>
      <c r="F7" s="11"/>
      <c r="G7" s="11"/>
      <c r="H7" s="11"/>
    </row>
    <row r="8" spans="1:8" x14ac:dyDescent="0.25">
      <c r="A8" s="5" t="s">
        <v>10</v>
      </c>
      <c r="B8" s="5"/>
      <c r="C8" s="65" t="s">
        <v>11</v>
      </c>
      <c r="D8" s="2"/>
      <c r="E8" s="12" t="s">
        <v>99</v>
      </c>
      <c r="F8" s="74">
        <v>45463</v>
      </c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5" t="s">
        <v>79</v>
      </c>
      <c r="B10" s="5"/>
      <c r="C10" s="66"/>
      <c r="D10" s="2"/>
      <c r="E10" s="12" t="s">
        <v>100</v>
      </c>
      <c r="F10" s="74">
        <v>45470</v>
      </c>
      <c r="G10" s="2"/>
      <c r="H10" s="2"/>
    </row>
    <row r="11" spans="1:8" x14ac:dyDescent="0.25">
      <c r="A11" s="2"/>
      <c r="B11" s="2"/>
      <c r="C11" s="67"/>
      <c r="D11" s="2"/>
      <c r="E11" s="2"/>
      <c r="F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5" t="s">
        <v>80</v>
      </c>
      <c r="B13" s="5"/>
      <c r="C13" s="395" t="s">
        <v>2</v>
      </c>
      <c r="D13" s="396"/>
      <c r="E13" s="396"/>
      <c r="F13" s="397"/>
      <c r="G13" s="2"/>
      <c r="H13" s="2"/>
    </row>
    <row r="14" spans="1:8" x14ac:dyDescent="0.25">
      <c r="A14" s="5"/>
      <c r="B14" s="5"/>
      <c r="C14" s="5"/>
      <c r="D14" s="5"/>
      <c r="E14" s="5"/>
      <c r="F14" s="5"/>
      <c r="G14" s="2"/>
      <c r="H14" s="2"/>
    </row>
    <row r="15" spans="1:8" x14ac:dyDescent="0.25">
      <c r="A15" s="5" t="s">
        <v>81</v>
      </c>
      <c r="B15" s="5"/>
      <c r="C15" s="1"/>
      <c r="D15" s="72" t="s">
        <v>96</v>
      </c>
      <c r="E15" s="72" t="s">
        <v>101</v>
      </c>
      <c r="F15" s="72" t="s">
        <v>103</v>
      </c>
      <c r="G15" s="2"/>
      <c r="H15" s="2"/>
    </row>
    <row r="16" spans="1:8" x14ac:dyDescent="0.25">
      <c r="A16" s="5"/>
      <c r="B16" s="5"/>
      <c r="C16" s="5"/>
      <c r="D16" s="73">
        <v>1</v>
      </c>
      <c r="E16" s="73"/>
      <c r="F16" s="73"/>
      <c r="G16" s="78"/>
      <c r="H16" s="78"/>
    </row>
    <row r="17" spans="1:8" x14ac:dyDescent="0.25">
      <c r="A17" s="5"/>
      <c r="B17" s="5"/>
      <c r="C17" s="5"/>
      <c r="D17" s="5"/>
      <c r="E17" s="5"/>
      <c r="F17" s="5"/>
      <c r="G17" s="79"/>
      <c r="H17" s="79"/>
    </row>
    <row r="18" spans="1:8" x14ac:dyDescent="0.25">
      <c r="A18" s="5" t="s">
        <v>82</v>
      </c>
      <c r="B18" s="5"/>
      <c r="C18" s="399" t="s">
        <v>342</v>
      </c>
      <c r="D18" s="399"/>
      <c r="E18" s="5"/>
      <c r="F18" s="5"/>
      <c r="G18" s="79"/>
      <c r="H18" s="79"/>
    </row>
    <row r="19" spans="1:8" x14ac:dyDescent="0.25">
      <c r="A19" s="5"/>
      <c r="B19" s="5"/>
      <c r="C19" s="5"/>
      <c r="D19" s="5"/>
      <c r="E19" s="5"/>
      <c r="F19" s="5"/>
      <c r="G19" s="79"/>
      <c r="H19" s="79"/>
    </row>
    <row r="20" spans="1:8" x14ac:dyDescent="0.25">
      <c r="A20" s="5" t="s">
        <v>83</v>
      </c>
      <c r="B20" s="5"/>
      <c r="C20" s="399" t="s">
        <v>5</v>
      </c>
      <c r="D20" s="399"/>
      <c r="E20" s="399"/>
      <c r="F20" s="5"/>
      <c r="G20" s="2"/>
      <c r="H20" s="2"/>
    </row>
    <row r="21" spans="1:8" x14ac:dyDescent="0.25">
      <c r="A21" s="5"/>
      <c r="B21" s="5"/>
      <c r="C21" s="5"/>
      <c r="D21" s="5"/>
      <c r="E21" s="5"/>
      <c r="F21" s="5"/>
      <c r="G21" s="79"/>
      <c r="H21" s="79"/>
    </row>
    <row r="22" spans="1:8" x14ac:dyDescent="0.25">
      <c r="A22" s="5"/>
      <c r="B22" s="5"/>
      <c r="C22" s="5"/>
      <c r="D22" s="5"/>
      <c r="E22" s="5"/>
      <c r="F22" s="5"/>
      <c r="G22" s="79"/>
      <c r="H22" s="79"/>
    </row>
    <row r="23" spans="1:8" x14ac:dyDescent="0.25">
      <c r="A23" s="5" t="s">
        <v>84</v>
      </c>
      <c r="B23" s="5"/>
      <c r="C23" s="5"/>
      <c r="D23" s="74">
        <v>45658</v>
      </c>
      <c r="E23" s="5"/>
      <c r="F23" s="5"/>
      <c r="G23" s="79"/>
      <c r="H23" s="79"/>
    </row>
    <row r="24" spans="1:8" x14ac:dyDescent="0.25">
      <c r="A24" s="5"/>
      <c r="B24" s="5"/>
      <c r="C24" s="5"/>
      <c r="D24" s="5"/>
      <c r="E24" s="5"/>
      <c r="F24" s="5"/>
      <c r="G24" s="79"/>
      <c r="H24" s="79"/>
    </row>
    <row r="25" spans="1:8" x14ac:dyDescent="0.25">
      <c r="A25" s="2" t="s">
        <v>85</v>
      </c>
      <c r="B25" s="5"/>
      <c r="C25" s="5" t="s">
        <v>93</v>
      </c>
      <c r="D25" s="5"/>
      <c r="E25" s="61" t="s">
        <v>331</v>
      </c>
      <c r="F25" s="5"/>
      <c r="G25" s="79"/>
      <c r="H25" s="79"/>
    </row>
    <row r="26" spans="1:8" x14ac:dyDescent="0.25">
      <c r="A26" s="2"/>
      <c r="B26" s="2"/>
      <c r="C26" s="2"/>
      <c r="D26" s="2"/>
      <c r="E26" s="2"/>
      <c r="F26" s="2"/>
      <c r="G26" s="79"/>
      <c r="H26" s="79"/>
    </row>
    <row r="27" spans="1:8" x14ac:dyDescent="0.25">
      <c r="A27" s="5" t="s">
        <v>86</v>
      </c>
      <c r="B27" s="2"/>
      <c r="C27" s="2"/>
      <c r="D27" s="2"/>
      <c r="E27" s="2"/>
      <c r="F27" s="2"/>
      <c r="G27" s="79"/>
      <c r="H27" s="79"/>
    </row>
    <row r="28" spans="1:8" x14ac:dyDescent="0.25">
      <c r="A28" s="5"/>
      <c r="B28" s="5"/>
      <c r="C28" s="2"/>
      <c r="D28" s="2"/>
      <c r="E28" s="2"/>
      <c r="F28" s="2"/>
      <c r="G28" s="79"/>
      <c r="H28" s="79"/>
    </row>
    <row r="29" spans="1:8" x14ac:dyDescent="0.25">
      <c r="A29" s="5" t="s">
        <v>87</v>
      </c>
      <c r="B29" s="5"/>
      <c r="C29" s="68">
        <v>20234</v>
      </c>
      <c r="D29" s="2"/>
      <c r="E29" s="2"/>
      <c r="F29" s="2"/>
      <c r="G29" s="79"/>
      <c r="H29" s="79"/>
    </row>
    <row r="30" spans="1:8" x14ac:dyDescent="0.25">
      <c r="A30" s="58" t="s">
        <v>88</v>
      </c>
      <c r="B30" s="5"/>
      <c r="C30" s="69"/>
      <c r="D30" s="2"/>
      <c r="E30" s="2"/>
      <c r="F30" s="2"/>
      <c r="G30" s="79"/>
      <c r="H30" s="79"/>
    </row>
    <row r="31" spans="1:8" ht="34.15" customHeight="1" x14ac:dyDescent="0.25">
      <c r="A31" s="5"/>
      <c r="B31" s="5"/>
      <c r="C31" s="398" t="s">
        <v>94</v>
      </c>
      <c r="D31" s="398"/>
      <c r="E31" s="398"/>
      <c r="F31" s="2"/>
      <c r="G31" s="79"/>
      <c r="H31" s="79"/>
    </row>
    <row r="32" spans="1:8" ht="60" x14ac:dyDescent="0.25">
      <c r="A32" s="59" t="s">
        <v>89</v>
      </c>
      <c r="B32" s="59"/>
      <c r="C32" s="70" t="s">
        <v>95</v>
      </c>
      <c r="D32" s="70" t="s">
        <v>97</v>
      </c>
      <c r="E32" s="70" t="s">
        <v>102</v>
      </c>
      <c r="G32" s="79"/>
    </row>
    <row r="33" spans="1:9" x14ac:dyDescent="0.25">
      <c r="G33" s="79"/>
    </row>
    <row r="34" spans="1:9" x14ac:dyDescent="0.25">
      <c r="A34" s="394" t="s">
        <v>5</v>
      </c>
      <c r="C34" s="71" t="s">
        <v>17</v>
      </c>
      <c r="D34" s="73">
        <v>0.3</v>
      </c>
      <c r="E34" s="74">
        <v>45536</v>
      </c>
      <c r="G34" s="79"/>
    </row>
    <row r="35" spans="1:9" x14ac:dyDescent="0.25">
      <c r="A35" s="60"/>
      <c r="C35" s="71"/>
      <c r="D35" s="73"/>
      <c r="E35" s="74"/>
      <c r="G35" s="79"/>
    </row>
    <row r="36" spans="1:9" x14ac:dyDescent="0.25">
      <c r="A36" s="60"/>
      <c r="C36" s="71"/>
      <c r="D36" s="73"/>
      <c r="E36" s="74"/>
      <c r="G36" s="79"/>
    </row>
    <row r="37" spans="1:9" x14ac:dyDescent="0.25">
      <c r="A37" s="60"/>
      <c r="C37" s="71"/>
      <c r="D37" s="73"/>
      <c r="E37" s="74"/>
      <c r="G37" s="79"/>
    </row>
    <row r="38" spans="1:9" x14ac:dyDescent="0.25">
      <c r="A38" s="60"/>
      <c r="C38" s="71"/>
      <c r="D38" s="73"/>
      <c r="E38" s="74"/>
      <c r="G38" s="79"/>
    </row>
    <row r="39" spans="1:9" x14ac:dyDescent="0.25">
      <c r="A39" s="60"/>
      <c r="C39" s="71"/>
      <c r="D39" s="73"/>
      <c r="E39" s="74"/>
      <c r="G39" s="79"/>
    </row>
    <row r="40" spans="1:9" x14ac:dyDescent="0.25">
      <c r="A40" s="60"/>
      <c r="C40" s="71"/>
      <c r="D40" s="73"/>
      <c r="E40" s="74"/>
      <c r="G40" s="79"/>
    </row>
    <row r="41" spans="1:9" x14ac:dyDescent="0.25">
      <c r="A41" s="60"/>
      <c r="C41" s="71"/>
      <c r="D41" s="73"/>
      <c r="E41" s="74"/>
      <c r="G41" s="79"/>
    </row>
    <row r="42" spans="1:9" x14ac:dyDescent="0.25">
      <c r="A42" s="60"/>
      <c r="C42" s="71"/>
      <c r="D42" s="73"/>
      <c r="E42" s="74"/>
      <c r="G42" s="79"/>
    </row>
    <row r="43" spans="1:9" x14ac:dyDescent="0.25">
      <c r="A43" s="60"/>
      <c r="C43" s="71"/>
      <c r="D43" s="73"/>
      <c r="E43" s="74"/>
      <c r="G43" s="79"/>
    </row>
    <row r="44" spans="1:9" x14ac:dyDescent="0.25">
      <c r="A44" s="61"/>
      <c r="B44" s="61"/>
      <c r="C44" s="61"/>
      <c r="G44" s="79"/>
    </row>
    <row r="45" spans="1:9" x14ac:dyDescent="0.25">
      <c r="A45" s="62"/>
      <c r="B45" s="62"/>
      <c r="C45" s="62"/>
    </row>
    <row r="46" spans="1:9" x14ac:dyDescent="0.25">
      <c r="A46" s="1" t="s">
        <v>90</v>
      </c>
    </row>
    <row r="47" spans="1:9" x14ac:dyDescent="0.25">
      <c r="A47" t="s">
        <v>91</v>
      </c>
      <c r="C47" t="s">
        <v>344</v>
      </c>
      <c r="D47" s="12" t="s">
        <v>98</v>
      </c>
      <c r="E47" s="75" t="s">
        <v>104</v>
      </c>
      <c r="I47">
        <v>2</v>
      </c>
    </row>
    <row r="48" spans="1:9" x14ac:dyDescent="0.25">
      <c r="A48" s="63" t="s">
        <v>92</v>
      </c>
      <c r="C48" t="s">
        <v>345</v>
      </c>
      <c r="E48" s="76"/>
      <c r="I48">
        <v>2</v>
      </c>
    </row>
    <row r="49" spans="4:5" x14ac:dyDescent="0.25">
      <c r="D49" s="12"/>
      <c r="E49" s="76"/>
    </row>
  </sheetData>
  <mergeCells count="4">
    <mergeCell ref="C13:F13"/>
    <mergeCell ref="C31:E31"/>
    <mergeCell ref="C18:D18"/>
    <mergeCell ref="C20:E20"/>
  </mergeCells>
  <dataValidations count="3">
    <dataValidation type="date" operator="greaterThanOrEqual" allowBlank="1" showInputMessage="1" showErrorMessage="1" sqref="D23" xr:uid="{25E4E46E-5D9C-44D4-9581-4646982D1CC0}">
      <formula1>44197</formula1>
    </dataValidation>
    <dataValidation type="custom" allowBlank="1" showInputMessage="1" showErrorMessage="1" error="Enter the most recent fiscal period used in YYYYQ format." sqref="C29" xr:uid="{8E973374-9A69-4C30-9D73-66D65AD5C07A}">
      <formula1>AND(OR(RIGHT(C29,1)="1",RIGHT(C29,1)="2",RIGHT(C29,1)="3",RIGHT(C29,1)="4"),C29&gt;=20131,C29&lt;=20254,LEN(C29)=5)</formula1>
    </dataValidation>
    <dataValidation type="decimal" allowBlank="1" showInputMessage="1" showErrorMessage="1" error="A valid entry is between 0% and 100%." sqref="D16:F16" xr:uid="{58A17070-FBD4-4AD8-9EBD-88D2A5908C68}">
      <formula1>0</formula1>
      <formula2>1</formula2>
    </dataValidation>
  </dataValidations>
  <pageMargins left="0.7" right="0.7" top="0.75" bottom="0.75" header="0.3" footer="0.3"/>
  <pageSetup scale="65" orientation="portrait" r:id="rId1"/>
  <headerFooter>
    <oddFooter>&amp;C&amp;10Portions of the material contained in this document are protected by copyright owned by the State Farm Mutual Automobile Insurance Company, 2024</oddFooter>
  </headerFooter>
  <colBreaks count="1" manualBreakCount="1">
    <brk id="9" max="1048575" man="1"/>
  </colBreaks>
  <drawing r:id="rId2"/>
  <legacyDrawing r:id="rId3"/>
  <controls>
    <mc:AlternateContent xmlns:mc="http://schemas.openxmlformats.org/markup-compatibility/2006">
      <mc:Choice Requires="x14">
        <control shapeId="1041" r:id="rId4" name="TextBox1">
          <controlPr locked="0" defaultSize="0" autoLine="0" linkedCell="$E$47" r:id="rId5">
            <anchor moveWithCells="1">
              <from>
                <xdr:col>4</xdr:col>
                <xdr:colOff>0</xdr:colOff>
                <xdr:row>46</xdr:row>
                <xdr:rowOff>0</xdr:rowOff>
              </from>
              <to>
                <xdr:col>5</xdr:col>
                <xdr:colOff>495300</xdr:colOff>
                <xdr:row>47</xdr:row>
                <xdr:rowOff>57150</xdr:rowOff>
              </to>
            </anchor>
          </controlPr>
        </control>
      </mc:Choice>
      <mc:Fallback>
        <control shapeId="1041" r:id="rId4" name="TextBox1"/>
      </mc:Fallback>
    </mc:AlternateContent>
    <mc:AlternateContent xmlns:mc="http://schemas.openxmlformats.org/markup-compatibility/2006">
      <mc:Choice Requires="x14">
        <control shapeId="1028" r:id="rId6" name="Check Box 4">
          <controlPr defaultSize="0" autoFill="0" autoLine="0" autoPict="0" macro="[0]!LCMVisible">
            <anchor moveWithCells="1">
              <from>
                <xdr:col>3</xdr:col>
                <xdr:colOff>171450</xdr:colOff>
                <xdr:row>23</xdr:row>
                <xdr:rowOff>95250</xdr:rowOff>
              </from>
              <to>
                <xdr:col>3</xdr:col>
                <xdr:colOff>476250</xdr:colOff>
                <xdr:row>25</xdr:row>
                <xdr:rowOff>123825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42" r:id="rId7" name="Check Box 18">
          <controlPr defaultSize="0" autoFill="0" autoLine="0" autoPict="0">
            <anchor moveWithCells="1" sizeWithCells="1">
              <from>
                <xdr:col>2</xdr:col>
                <xdr:colOff>19050</xdr:colOff>
                <xdr:row>26</xdr:row>
                <xdr:rowOff>0</xdr:rowOff>
              </from>
              <to>
                <xdr:col>2</xdr:col>
                <xdr:colOff>219075</xdr:colOff>
                <xdr:row>26</xdr:row>
                <xdr:rowOff>219075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44" r:id="rId8" name="Check Box 20">
          <controlPr defaultSize="0" autoFill="0" autoLine="0" autoPict="0">
            <anchor moveWithCells="1" sizeWithCells="1">
              <from>
                <xdr:col>0</xdr:col>
                <xdr:colOff>1209675</xdr:colOff>
                <xdr:row>24</xdr:row>
                <xdr:rowOff>0</xdr:rowOff>
              </from>
              <to>
                <xdr:col>0</xdr:col>
                <xdr:colOff>1409700</xdr:colOff>
                <xdr:row>25</xdr:row>
                <xdr:rowOff>0</xdr:rowOff>
              </to>
            </anchor>
          </controlPr>
        </control>
      </mc:Choice>
    </mc:AlternateContent>
  </control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8D48AD8-6333-4FDE-9504-EDC2CE8CAD7A}">
          <x14:formula1>
            <xm:f>'Data for Dropdown'!$A$1</xm:f>
          </x14:formula1>
          <xm:sqref>C18:D18</xm:sqref>
        </x14:dataValidation>
        <x14:dataValidation type="list" allowBlank="1" showInputMessage="1" showErrorMessage="1" xr:uid="{A60962C3-21E7-4530-B1F4-9787EAB6D394}">
          <x14:formula1>
            <xm:f>'Data for Dropdown'!$C$1:$C$2</xm:f>
          </x14:formula1>
          <xm:sqref>C20:E20 A34:A43</xm:sqref>
        </x14:dataValidation>
        <x14:dataValidation type="list" allowBlank="1" showInputMessage="1" showErrorMessage="1" xr:uid="{69140FEE-AAAD-43B0-A171-E8F42880697C}">
          <x14:formula1>
            <xm:f>'Data for Dropdown'!$G$1:$G$2</xm:f>
          </x14:formula1>
          <xm:sqref>C47:C48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1E74-42C2-4C5D-B760-62997FA695F0}">
  <sheetPr codeName="Sheet3">
    <tabColor rgb="FF0070C0"/>
  </sheetPr>
  <dimension ref="A1:I49"/>
  <sheetViews>
    <sheetView showGridLines="0" tabSelected="1" view="pageLayout" topLeftCell="A5" zoomScaleNormal="70" zoomScaleSheetLayoutView="85" workbookViewId="0">
      <selection activeCell="G22" sqref="G22"/>
    </sheetView>
  </sheetViews>
  <sheetFormatPr defaultRowHeight="15" x14ac:dyDescent="0.25"/>
  <cols>
    <col min="1" max="1" width="30" customWidth="1"/>
    <col min="2" max="4" width="18.7109375" customWidth="1"/>
    <col min="5" max="6" width="17.7109375" customWidth="1"/>
    <col min="7" max="7" width="15.7109375" customWidth="1"/>
    <col min="8" max="8" width="1.140625" customWidth="1"/>
    <col min="9" max="9" width="0" hidden="1" customWidth="1"/>
  </cols>
  <sheetData>
    <row r="1" spans="1:8" x14ac:dyDescent="0.25">
      <c r="A1" s="5" t="s">
        <v>0</v>
      </c>
      <c r="B1" s="2"/>
      <c r="C1" s="2"/>
      <c r="D1" s="5" t="s">
        <v>1</v>
      </c>
      <c r="E1" s="2"/>
      <c r="F1" s="2"/>
      <c r="G1" s="12" t="s">
        <v>2</v>
      </c>
      <c r="H1" s="77"/>
    </row>
    <row r="2" spans="1:8" x14ac:dyDescent="0.25">
      <c r="A2" s="5" t="s">
        <v>3</v>
      </c>
      <c r="B2" s="81"/>
      <c r="C2" s="2"/>
      <c r="D2" s="5" t="s">
        <v>4</v>
      </c>
      <c r="E2" s="2"/>
      <c r="F2" s="2"/>
      <c r="G2" s="12" t="s">
        <v>5</v>
      </c>
      <c r="H2" s="77"/>
    </row>
    <row r="3" spans="1:8" x14ac:dyDescent="0.25">
      <c r="A3" s="2"/>
      <c r="B3" s="81"/>
      <c r="C3" s="2"/>
      <c r="D3" s="6" t="s">
        <v>6</v>
      </c>
      <c r="E3" s="7"/>
      <c r="F3" s="7"/>
      <c r="G3" s="82" t="s">
        <v>7</v>
      </c>
    </row>
    <row r="4" spans="1:8" x14ac:dyDescent="0.25">
      <c r="A4" s="2"/>
      <c r="B4" s="2"/>
      <c r="C4" s="2"/>
      <c r="D4" s="5"/>
      <c r="E4" s="2"/>
      <c r="F4" s="2"/>
      <c r="G4" s="12"/>
      <c r="H4" s="11"/>
    </row>
    <row r="5" spans="1:8" ht="23.25" x14ac:dyDescent="0.25">
      <c r="A5" s="10" t="s">
        <v>77</v>
      </c>
      <c r="B5" s="10"/>
      <c r="C5" s="11"/>
      <c r="D5" s="11"/>
      <c r="E5" s="11"/>
      <c r="F5" s="11"/>
      <c r="G5" s="11"/>
      <c r="H5" s="11"/>
    </row>
    <row r="6" spans="1:8" ht="23.25" x14ac:dyDescent="0.25">
      <c r="A6" s="10" t="s">
        <v>105</v>
      </c>
      <c r="B6" s="10"/>
      <c r="C6" s="11"/>
      <c r="D6" s="11"/>
      <c r="E6" s="11"/>
      <c r="F6" s="11"/>
      <c r="G6" s="11"/>
      <c r="H6" s="11"/>
    </row>
    <row r="7" spans="1:8" ht="15.75" thickBot="1" x14ac:dyDescent="0.3">
      <c r="A7" s="2"/>
      <c r="B7" s="2"/>
      <c r="C7" s="2"/>
      <c r="D7" s="2"/>
      <c r="E7" s="2"/>
      <c r="F7" s="2"/>
      <c r="G7" s="2"/>
      <c r="H7" s="11"/>
    </row>
    <row r="8" spans="1:8" ht="27" customHeight="1" thickBot="1" x14ac:dyDescent="0.3">
      <c r="A8" s="83" t="s">
        <v>95</v>
      </c>
      <c r="B8" s="84" t="s">
        <v>334</v>
      </c>
      <c r="C8" s="85" t="s">
        <v>106</v>
      </c>
      <c r="D8" s="86" t="s">
        <v>107</v>
      </c>
      <c r="E8" s="85" t="s">
        <v>108</v>
      </c>
      <c r="F8" s="86" t="s">
        <v>109</v>
      </c>
      <c r="G8" s="86" t="s">
        <v>110</v>
      </c>
      <c r="H8" s="2"/>
    </row>
    <row r="9" spans="1:8" x14ac:dyDescent="0.25">
      <c r="A9" s="87" t="s">
        <v>17</v>
      </c>
      <c r="B9" s="88">
        <f>'7.1Rate Change Calculation'!D48</f>
        <v>3365382960.379508</v>
      </c>
      <c r="C9" s="89">
        <f>B9*(1+E9)</f>
        <v>1930885586.9640481</v>
      </c>
      <c r="D9" s="90">
        <f>B9*(1+F9)</f>
        <v>4468676642.2531013</v>
      </c>
      <c r="E9" s="91">
        <f>'7.1Rate Change Calculation'!E68</f>
        <v>-0.42625085771923382</v>
      </c>
      <c r="F9" s="92">
        <f>'7.1Rate Change Calculation'!E69</f>
        <v>0.32783599812045666</v>
      </c>
      <c r="G9" s="92">
        <f t="array" ref="G9:G18">IF('1.General'!$C$34:$C$43="","",'1.General'!$D$34:$D$43)</f>
        <v>0.3</v>
      </c>
      <c r="H9" s="2"/>
    </row>
    <row r="10" spans="1:8" x14ac:dyDescent="0.25">
      <c r="A10" s="87" t="s">
        <v>7</v>
      </c>
      <c r="B10" s="88" t="s">
        <v>7</v>
      </c>
      <c r="C10" s="89" t="s">
        <v>7</v>
      </c>
      <c r="D10" s="90" t="s">
        <v>7</v>
      </c>
      <c r="E10" s="91" t="s">
        <v>7</v>
      </c>
      <c r="F10" s="92" t="s">
        <v>7</v>
      </c>
      <c r="G10" s="92" t="str">
        <v/>
      </c>
      <c r="H10" s="2"/>
    </row>
    <row r="11" spans="1:8" x14ac:dyDescent="0.25">
      <c r="A11" s="87" t="s">
        <v>7</v>
      </c>
      <c r="B11" s="88" t="s">
        <v>7</v>
      </c>
      <c r="C11" s="89" t="s">
        <v>7</v>
      </c>
      <c r="D11" s="90" t="s">
        <v>7</v>
      </c>
      <c r="E11" s="91" t="s">
        <v>7</v>
      </c>
      <c r="F11" s="92" t="s">
        <v>7</v>
      </c>
      <c r="G11" s="92" t="str">
        <v/>
      </c>
    </row>
    <row r="12" spans="1:8" x14ac:dyDescent="0.25">
      <c r="A12" s="87" t="s">
        <v>7</v>
      </c>
      <c r="B12" s="88" t="s">
        <v>7</v>
      </c>
      <c r="C12" s="89" t="s">
        <v>7</v>
      </c>
      <c r="D12" s="90" t="s">
        <v>7</v>
      </c>
      <c r="E12" s="91" t="s">
        <v>7</v>
      </c>
      <c r="F12" s="92" t="s">
        <v>7</v>
      </c>
      <c r="G12" s="92" t="str">
        <v/>
      </c>
      <c r="H12" s="2"/>
    </row>
    <row r="13" spans="1:8" x14ac:dyDescent="0.25">
      <c r="A13" s="87" t="s">
        <v>7</v>
      </c>
      <c r="B13" s="88" t="s">
        <v>7</v>
      </c>
      <c r="C13" s="89" t="s">
        <v>7</v>
      </c>
      <c r="D13" s="90" t="s">
        <v>7</v>
      </c>
      <c r="E13" s="91" t="s">
        <v>7</v>
      </c>
      <c r="F13" s="92" t="s">
        <v>7</v>
      </c>
      <c r="G13" s="92" t="str">
        <v/>
      </c>
      <c r="H13" s="2"/>
    </row>
    <row r="14" spans="1:8" x14ac:dyDescent="0.25">
      <c r="A14" s="87" t="s">
        <v>7</v>
      </c>
      <c r="B14" s="88" t="s">
        <v>7</v>
      </c>
      <c r="C14" s="89" t="s">
        <v>7</v>
      </c>
      <c r="D14" s="90" t="s">
        <v>7</v>
      </c>
      <c r="E14" s="91" t="s">
        <v>7</v>
      </c>
      <c r="F14" s="92" t="s">
        <v>7</v>
      </c>
      <c r="G14" s="92" t="str">
        <v/>
      </c>
      <c r="H14" s="2"/>
    </row>
    <row r="15" spans="1:8" x14ac:dyDescent="0.25">
      <c r="A15" s="87" t="s">
        <v>7</v>
      </c>
      <c r="B15" s="88" t="s">
        <v>7</v>
      </c>
      <c r="C15" s="89" t="s">
        <v>7</v>
      </c>
      <c r="D15" s="90" t="s">
        <v>7</v>
      </c>
      <c r="E15" s="91" t="s">
        <v>7</v>
      </c>
      <c r="F15" s="92" t="s">
        <v>7</v>
      </c>
      <c r="G15" s="92" t="str">
        <v/>
      </c>
      <c r="H15" s="2"/>
    </row>
    <row r="16" spans="1:8" x14ac:dyDescent="0.25">
      <c r="A16" s="87" t="s">
        <v>7</v>
      </c>
      <c r="B16" s="88" t="s">
        <v>7</v>
      </c>
      <c r="C16" s="89" t="s">
        <v>7</v>
      </c>
      <c r="D16" s="90" t="s">
        <v>7</v>
      </c>
      <c r="E16" s="91" t="s">
        <v>7</v>
      </c>
      <c r="F16" s="92" t="s">
        <v>7</v>
      </c>
      <c r="G16" s="92" t="str">
        <v/>
      </c>
      <c r="H16" s="78"/>
    </row>
    <row r="17" spans="1:8" x14ac:dyDescent="0.25">
      <c r="A17" s="87" t="s">
        <v>7</v>
      </c>
      <c r="B17" s="88" t="s">
        <v>7</v>
      </c>
      <c r="C17" s="89" t="s">
        <v>7</v>
      </c>
      <c r="D17" s="90" t="s">
        <v>7</v>
      </c>
      <c r="E17" s="91" t="s">
        <v>7</v>
      </c>
      <c r="F17" s="92" t="s">
        <v>7</v>
      </c>
      <c r="G17" s="92" t="str">
        <v/>
      </c>
      <c r="H17" s="79"/>
    </row>
    <row r="18" spans="1:8" ht="15.75" thickBot="1" x14ac:dyDescent="0.3">
      <c r="A18" s="94" t="s">
        <v>7</v>
      </c>
      <c r="B18" s="95" t="s">
        <v>7</v>
      </c>
      <c r="C18" s="96" t="s">
        <v>7</v>
      </c>
      <c r="D18" s="97" t="s">
        <v>7</v>
      </c>
      <c r="E18" s="98" t="s">
        <v>7</v>
      </c>
      <c r="F18" s="93" t="s">
        <v>7</v>
      </c>
      <c r="G18" s="93" t="str">
        <v/>
      </c>
      <c r="H18" s="79"/>
    </row>
    <row r="19" spans="1:8" ht="21.75" thickBot="1" x14ac:dyDescent="0.3">
      <c r="A19" s="99" t="s">
        <v>111</v>
      </c>
      <c r="B19" s="100">
        <v>3365382960.379508</v>
      </c>
      <c r="C19" s="101">
        <v>1947428592.0601256</v>
      </c>
      <c r="D19" s="102">
        <v>4506962359.9386044</v>
      </c>
      <c r="E19" s="103">
        <f>E9</f>
        <v>-0.42625085771923382</v>
      </c>
      <c r="F19" s="104">
        <f>F9</f>
        <v>0.32783599812045666</v>
      </c>
      <c r="G19" s="104">
        <v>0.3</v>
      </c>
      <c r="H19" s="79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5" t="s">
        <v>112</v>
      </c>
      <c r="B21" s="2"/>
      <c r="C21" s="105">
        <v>1241211.48</v>
      </c>
      <c r="D21" s="2"/>
      <c r="E21" s="2"/>
      <c r="F21" s="2"/>
      <c r="G21" s="2"/>
      <c r="H21" s="79"/>
    </row>
    <row r="22" spans="1:8" ht="15.75" thickBot="1" x14ac:dyDescent="0.3">
      <c r="A22" s="2"/>
      <c r="B22" s="2"/>
      <c r="C22" s="2"/>
      <c r="D22" s="2"/>
      <c r="F22" s="2"/>
      <c r="G22" s="2"/>
      <c r="H22" s="79"/>
    </row>
    <row r="23" spans="1:8" ht="15.75" thickBot="1" x14ac:dyDescent="0.3">
      <c r="A23" s="400" t="s">
        <v>95</v>
      </c>
      <c r="B23" s="106" t="s">
        <v>113</v>
      </c>
      <c r="C23" s="107"/>
      <c r="D23" s="107"/>
      <c r="E23" s="108"/>
      <c r="F23" s="402" t="s">
        <v>335</v>
      </c>
      <c r="G23" s="404"/>
      <c r="H23" s="79"/>
    </row>
    <row r="24" spans="1:8" ht="47.45" customHeight="1" thickBot="1" x14ac:dyDescent="0.3">
      <c r="A24" s="401"/>
      <c r="B24" s="85" t="s">
        <v>332</v>
      </c>
      <c r="C24" s="110" t="s">
        <v>114</v>
      </c>
      <c r="D24" s="110" t="s">
        <v>115</v>
      </c>
      <c r="E24" s="86" t="s">
        <v>116</v>
      </c>
      <c r="F24" s="403"/>
      <c r="G24" s="404"/>
      <c r="H24" s="79"/>
    </row>
    <row r="25" spans="1:8" x14ac:dyDescent="0.25">
      <c r="A25" s="87" t="s">
        <v>17</v>
      </c>
      <c r="B25" s="111">
        <f>B9/C21</f>
        <v>2711.3695084253554</v>
      </c>
      <c r="C25" s="44">
        <f>C9/C21</f>
        <v>1555.6459298652701</v>
      </c>
      <c r="D25" s="112">
        <f>D9/C21</f>
        <v>3600.2540374933542</v>
      </c>
      <c r="E25" s="45">
        <f>B9*(1+G9)/C21</f>
        <v>3524.7803609529624</v>
      </c>
      <c r="F25" s="113">
        <f>C21</f>
        <v>1241211.48</v>
      </c>
      <c r="G25" s="114"/>
      <c r="H25" s="79"/>
    </row>
    <row r="26" spans="1:8" x14ac:dyDescent="0.25">
      <c r="A26" s="87" t="s">
        <v>7</v>
      </c>
      <c r="B26" s="111" t="s">
        <v>7</v>
      </c>
      <c r="C26" s="44" t="s">
        <v>7</v>
      </c>
      <c r="D26" s="44" t="s">
        <v>7</v>
      </c>
      <c r="E26" s="45" t="s">
        <v>7</v>
      </c>
      <c r="F26" s="88" t="s">
        <v>7</v>
      </c>
      <c r="G26" s="114"/>
      <c r="H26" s="79"/>
    </row>
    <row r="27" spans="1:8" x14ac:dyDescent="0.25">
      <c r="A27" s="87" t="s">
        <v>7</v>
      </c>
      <c r="B27" s="111" t="s">
        <v>7</v>
      </c>
      <c r="C27" s="44" t="s">
        <v>7</v>
      </c>
      <c r="D27" s="44" t="s">
        <v>7</v>
      </c>
      <c r="E27" s="45" t="s">
        <v>7</v>
      </c>
      <c r="F27" s="88" t="s">
        <v>7</v>
      </c>
      <c r="G27" s="114"/>
      <c r="H27" s="79"/>
    </row>
    <row r="28" spans="1:8" x14ac:dyDescent="0.25">
      <c r="A28" s="87" t="s">
        <v>7</v>
      </c>
      <c r="B28" s="111" t="s">
        <v>7</v>
      </c>
      <c r="C28" s="44" t="s">
        <v>7</v>
      </c>
      <c r="D28" s="44" t="s">
        <v>7</v>
      </c>
      <c r="E28" s="45" t="s">
        <v>7</v>
      </c>
      <c r="F28" s="88" t="s">
        <v>7</v>
      </c>
      <c r="G28" s="114"/>
      <c r="H28" s="79"/>
    </row>
    <row r="29" spans="1:8" x14ac:dyDescent="0.25">
      <c r="A29" s="87" t="s">
        <v>7</v>
      </c>
      <c r="B29" s="111" t="s">
        <v>7</v>
      </c>
      <c r="C29" s="44" t="s">
        <v>7</v>
      </c>
      <c r="D29" s="44" t="s">
        <v>7</v>
      </c>
      <c r="E29" s="45" t="s">
        <v>7</v>
      </c>
      <c r="F29" s="88" t="s">
        <v>7</v>
      </c>
      <c r="G29" s="114"/>
      <c r="H29" s="79"/>
    </row>
    <row r="30" spans="1:8" x14ac:dyDescent="0.25">
      <c r="A30" s="87" t="s">
        <v>7</v>
      </c>
      <c r="B30" s="111" t="s">
        <v>7</v>
      </c>
      <c r="C30" s="44" t="s">
        <v>7</v>
      </c>
      <c r="D30" s="44" t="s">
        <v>7</v>
      </c>
      <c r="E30" s="45" t="s">
        <v>7</v>
      </c>
      <c r="F30" s="88" t="s">
        <v>7</v>
      </c>
      <c r="G30" s="114"/>
      <c r="H30" s="79"/>
    </row>
    <row r="31" spans="1:8" ht="34.15" customHeight="1" x14ac:dyDescent="0.25">
      <c r="A31" s="87" t="s">
        <v>7</v>
      </c>
      <c r="B31" s="111" t="s">
        <v>7</v>
      </c>
      <c r="C31" s="44" t="s">
        <v>7</v>
      </c>
      <c r="D31" s="44" t="s">
        <v>7</v>
      </c>
      <c r="E31" s="45" t="s">
        <v>7</v>
      </c>
      <c r="F31" s="88" t="s">
        <v>7</v>
      </c>
      <c r="G31" s="114"/>
      <c r="H31" s="79"/>
    </row>
    <row r="32" spans="1:8" ht="72" customHeight="1" x14ac:dyDescent="0.25">
      <c r="A32" s="87" t="s">
        <v>7</v>
      </c>
      <c r="B32" s="111" t="s">
        <v>7</v>
      </c>
      <c r="C32" s="44" t="s">
        <v>7</v>
      </c>
      <c r="D32" s="44" t="s">
        <v>7</v>
      </c>
      <c r="E32" s="45" t="s">
        <v>7</v>
      </c>
      <c r="F32" s="88" t="s">
        <v>7</v>
      </c>
      <c r="G32" s="114"/>
    </row>
    <row r="33" spans="1:9" x14ac:dyDescent="0.25">
      <c r="A33" s="87" t="s">
        <v>7</v>
      </c>
      <c r="B33" s="111" t="s">
        <v>7</v>
      </c>
      <c r="C33" s="44" t="s">
        <v>7</v>
      </c>
      <c r="D33" s="44" t="s">
        <v>7</v>
      </c>
      <c r="E33" s="45" t="s">
        <v>7</v>
      </c>
      <c r="F33" s="88" t="s">
        <v>7</v>
      </c>
      <c r="G33" s="114"/>
    </row>
    <row r="34" spans="1:9" ht="15.75" thickBot="1" x14ac:dyDescent="0.3">
      <c r="A34" s="94" t="s">
        <v>7</v>
      </c>
      <c r="B34" s="111" t="s">
        <v>7</v>
      </c>
      <c r="C34" s="44" t="s">
        <v>7</v>
      </c>
      <c r="D34" s="44" t="s">
        <v>7</v>
      </c>
      <c r="E34" s="45" t="s">
        <v>7</v>
      </c>
      <c r="F34" s="95" t="s">
        <v>7</v>
      </c>
      <c r="G34" s="114"/>
    </row>
    <row r="35" spans="1:9" ht="21.75" thickBot="1" x14ac:dyDescent="0.3">
      <c r="A35" s="115" t="s">
        <v>111</v>
      </c>
      <c r="B35" s="116">
        <v>2711.3695084253554</v>
      </c>
      <c r="C35" s="117">
        <v>1568.9740414422574</v>
      </c>
      <c r="D35" s="117">
        <v>3631.0994802743885</v>
      </c>
      <c r="E35" s="118">
        <f>E25</f>
        <v>3524.7803609529624</v>
      </c>
      <c r="F35" s="119">
        <f>IF(ISBLANK($C$21),"",$C$21)</f>
        <v>1241211.48</v>
      </c>
      <c r="G35" s="2"/>
    </row>
    <row r="36" spans="1:9" ht="26.45" customHeight="1" thickBot="1" x14ac:dyDescent="0.3">
      <c r="A36" s="2"/>
      <c r="B36" s="2"/>
      <c r="C36" s="2"/>
      <c r="D36" s="2"/>
      <c r="E36" s="2"/>
      <c r="F36" s="2"/>
      <c r="G36" s="2"/>
    </row>
    <row r="37" spans="1:9" ht="46.15" customHeight="1" thickBot="1" x14ac:dyDescent="0.3">
      <c r="A37" s="83" t="s">
        <v>95</v>
      </c>
      <c r="B37" s="85" t="s">
        <v>334</v>
      </c>
      <c r="C37" s="110" t="s">
        <v>336</v>
      </c>
      <c r="D37" s="86" t="s">
        <v>333</v>
      </c>
      <c r="E37" s="2"/>
      <c r="F37" s="2"/>
      <c r="G37" s="2"/>
    </row>
    <row r="38" spans="1:9" x14ac:dyDescent="0.25">
      <c r="A38" s="87" t="s">
        <v>17</v>
      </c>
      <c r="B38" s="120">
        <f>$B9</f>
        <v>3365382960.379508</v>
      </c>
      <c r="C38" s="21">
        <f>'7.1Rate Change Calculation'!D49+'7.1Rate Change Calculation'!D50</f>
        <v>1882871450.9650676</v>
      </c>
      <c r="D38" s="121">
        <f>C38/B38</f>
        <v>0.55948207771062697</v>
      </c>
      <c r="E38" s="2"/>
      <c r="F38" s="2"/>
      <c r="G38" s="2"/>
    </row>
    <row r="39" spans="1:9" x14ac:dyDescent="0.25">
      <c r="A39" s="87" t="s">
        <v>7</v>
      </c>
      <c r="B39" s="120" t="str">
        <f t="shared" ref="B39:B47" si="0">$B10</f>
        <v/>
      </c>
      <c r="C39" s="21" t="s">
        <v>7</v>
      </c>
      <c r="D39" s="121" t="s">
        <v>7</v>
      </c>
      <c r="E39" s="2"/>
      <c r="F39" s="2"/>
      <c r="G39" s="2"/>
    </row>
    <row r="40" spans="1:9" x14ac:dyDescent="0.25">
      <c r="A40" s="87" t="s">
        <v>7</v>
      </c>
      <c r="B40" s="120" t="str">
        <f t="shared" si="0"/>
        <v/>
      </c>
      <c r="C40" s="21" t="s">
        <v>7</v>
      </c>
      <c r="D40" s="121" t="s">
        <v>7</v>
      </c>
      <c r="E40" s="2"/>
      <c r="F40" s="2"/>
      <c r="G40" s="2"/>
    </row>
    <row r="41" spans="1:9" x14ac:dyDescent="0.25">
      <c r="A41" s="87" t="s">
        <v>7</v>
      </c>
      <c r="B41" s="120" t="str">
        <f t="shared" si="0"/>
        <v/>
      </c>
      <c r="C41" s="21" t="s">
        <v>7</v>
      </c>
      <c r="D41" s="121" t="s">
        <v>7</v>
      </c>
      <c r="E41" s="2"/>
      <c r="F41" s="2"/>
      <c r="G41" s="2"/>
    </row>
    <row r="42" spans="1:9" x14ac:dyDescent="0.25">
      <c r="A42" s="87" t="s">
        <v>7</v>
      </c>
      <c r="B42" s="120" t="str">
        <f t="shared" si="0"/>
        <v/>
      </c>
      <c r="C42" s="21" t="s">
        <v>7</v>
      </c>
      <c r="D42" s="121" t="s">
        <v>7</v>
      </c>
      <c r="E42" s="2"/>
      <c r="F42" s="2"/>
      <c r="G42" s="2"/>
    </row>
    <row r="43" spans="1:9" x14ac:dyDescent="0.25">
      <c r="A43" s="87" t="s">
        <v>7</v>
      </c>
      <c r="B43" s="120" t="str">
        <f t="shared" si="0"/>
        <v/>
      </c>
      <c r="C43" s="21" t="s">
        <v>7</v>
      </c>
      <c r="D43" s="121" t="s">
        <v>7</v>
      </c>
      <c r="E43" s="2"/>
      <c r="F43" s="2"/>
      <c r="G43" s="2"/>
    </row>
    <row r="44" spans="1:9" x14ac:dyDescent="0.25">
      <c r="A44" s="87" t="s">
        <v>7</v>
      </c>
      <c r="B44" s="120" t="str">
        <f t="shared" si="0"/>
        <v/>
      </c>
      <c r="C44" s="21" t="s">
        <v>7</v>
      </c>
      <c r="D44" s="121" t="s">
        <v>7</v>
      </c>
      <c r="E44" s="2"/>
      <c r="F44" s="2"/>
      <c r="G44" s="2"/>
    </row>
    <row r="45" spans="1:9" x14ac:dyDescent="0.25">
      <c r="A45" s="87" t="s">
        <v>7</v>
      </c>
      <c r="B45" s="120" t="str">
        <f t="shared" si="0"/>
        <v/>
      </c>
      <c r="C45" s="21" t="s">
        <v>7</v>
      </c>
      <c r="D45" s="121" t="s">
        <v>7</v>
      </c>
      <c r="E45" s="2"/>
      <c r="F45" s="2"/>
      <c r="G45" s="2"/>
    </row>
    <row r="46" spans="1:9" x14ac:dyDescent="0.25">
      <c r="A46" s="87" t="s">
        <v>7</v>
      </c>
      <c r="B46" s="120" t="str">
        <f t="shared" si="0"/>
        <v/>
      </c>
      <c r="C46" s="21" t="s">
        <v>7</v>
      </c>
      <c r="D46" s="121" t="s">
        <v>7</v>
      </c>
      <c r="E46" s="2"/>
      <c r="F46" s="2"/>
      <c r="G46" s="2"/>
    </row>
    <row r="47" spans="1:9" ht="15.75" thickBot="1" x14ac:dyDescent="0.3">
      <c r="A47" s="94" t="s">
        <v>7</v>
      </c>
      <c r="B47" s="120" t="str">
        <f t="shared" si="0"/>
        <v/>
      </c>
      <c r="C47" s="21" t="s">
        <v>7</v>
      </c>
      <c r="D47" s="121" t="s">
        <v>7</v>
      </c>
      <c r="E47" s="2"/>
      <c r="F47" s="2"/>
      <c r="G47" s="2"/>
      <c r="I47">
        <v>2</v>
      </c>
    </row>
    <row r="48" spans="1:9" ht="21.75" thickBot="1" x14ac:dyDescent="0.3">
      <c r="A48" s="115" t="s">
        <v>111</v>
      </c>
      <c r="B48" s="122">
        <f>B38</f>
        <v>3365382960.379508</v>
      </c>
      <c r="C48" s="123">
        <f>C38</f>
        <v>1882871450.9650676</v>
      </c>
      <c r="D48" s="124">
        <f>D38</f>
        <v>0.55948207771062697</v>
      </c>
      <c r="G48" s="2"/>
      <c r="I48">
        <v>2</v>
      </c>
    </row>
    <row r="49" spans="4:5" x14ac:dyDescent="0.25">
      <c r="D49" s="12"/>
      <c r="E49" s="76"/>
    </row>
  </sheetData>
  <mergeCells count="3">
    <mergeCell ref="A23:A24"/>
    <mergeCell ref="F23:F24"/>
    <mergeCell ref="G23:G24"/>
  </mergeCells>
  <dataValidations count="1">
    <dataValidation type="list" allowBlank="1" showInputMessage="1" showErrorMessage="1" sqref="G25:G34" xr:uid="{17EF5DA5-6B10-49DC-B1B9-6F1CF1EEC6BA}">
      <formula1>"0,1"</formula1>
    </dataValidation>
  </dataValidations>
  <pageMargins left="0.7" right="0.7" top="0.75" bottom="0.75" header="0.3" footer="0.3"/>
  <pageSetup scale="65" orientation="portrait" r:id="rId1"/>
  <headerFooter>
    <oddFooter>&amp;C&amp;10Portions of the material contained in this document are protected by copyright owned by the State Farm Mutual Automobile Insurance Company, 2024</oddFooter>
  </headerFooter>
  <colBreaks count="1" manualBreakCount="1">
    <brk id="9" max="1048575" man="1"/>
  </colBreaks>
  <drawing r:id="rId2"/>
  <legacyDrawing r:id="rId3"/>
  <controls>
    <mc:AlternateContent xmlns:mc="http://schemas.openxmlformats.org/markup-compatibility/2006">
      <mc:Choice Requires="x14">
        <control shapeId="5122" r:id="rId4" name="TextBox1">
          <controlPr locked="0" defaultSize="0" autoLine="0" linkedCell="$E$46" r:id="rId5">
            <anchor moveWithCells="1">
              <from>
                <xdr:col>4</xdr:col>
                <xdr:colOff>0</xdr:colOff>
                <xdr:row>46</xdr:row>
                <xdr:rowOff>0</xdr:rowOff>
              </from>
              <to>
                <xdr:col>5</xdr:col>
                <xdr:colOff>142875</xdr:colOff>
                <xdr:row>47</xdr:row>
                <xdr:rowOff>47625</xdr:rowOff>
              </to>
            </anchor>
          </controlPr>
        </control>
      </mc:Choice>
      <mc:Fallback>
        <control shapeId="5122" r:id="rId4" name="TextBox1"/>
      </mc:Fallback>
    </mc:AlternateContent>
    <mc:AlternateContent xmlns:mc="http://schemas.openxmlformats.org/markup-compatibility/2006">
      <mc:Choice Requires="x14">
        <control shapeId="5121" r:id="rId6" name="Check Box 1">
          <controlPr defaultSize="0" autoFill="0" autoLine="0" autoPict="0">
            <anchor moveWithCells="1">
              <from>
                <xdr:col>3</xdr:col>
                <xdr:colOff>171450</xdr:colOff>
                <xdr:row>23</xdr:row>
                <xdr:rowOff>95250</xdr:rowOff>
              </from>
              <to>
                <xdr:col>3</xdr:col>
                <xdr:colOff>485775</xdr:colOff>
                <xdr:row>23</xdr:row>
                <xdr:rowOff>485775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5123" r:id="rId7" name="Check Box 3">
          <controlPr defaultSize="0" autoFill="0" autoLine="0" autoPict="0">
            <anchor moveWithCells="1" sizeWithCells="1">
              <from>
                <xdr:col>0</xdr:col>
                <xdr:colOff>1209675</xdr:colOff>
                <xdr:row>24</xdr:row>
                <xdr:rowOff>0</xdr:rowOff>
              </from>
              <to>
                <xdr:col>0</xdr:col>
                <xdr:colOff>1409700</xdr:colOff>
                <xdr:row>25</xdr:row>
                <xdr:rowOff>0</xdr:rowOff>
              </to>
            </anchor>
          </controlPr>
        </control>
      </mc:Choice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A245A-B99A-4E56-BA39-E164D76CD511}">
  <sheetPr codeName="Sheet2">
    <tabColor rgb="FF0070C0"/>
  </sheetPr>
  <dimension ref="A1:I48"/>
  <sheetViews>
    <sheetView showGridLines="0" view="pageLayout" topLeftCell="A3" zoomScaleNormal="70" zoomScaleSheetLayoutView="85" workbookViewId="0">
      <selection activeCell="F43" sqref="F43"/>
    </sheetView>
  </sheetViews>
  <sheetFormatPr defaultRowHeight="15" x14ac:dyDescent="0.25"/>
  <cols>
    <col min="1" max="1" width="5.7109375" customWidth="1"/>
    <col min="2" max="2" width="25.7109375" customWidth="1"/>
    <col min="3" max="3" width="17" bestFit="1" customWidth="1"/>
    <col min="4" max="8" width="15.7109375" customWidth="1"/>
    <col min="9" max="9" width="0" hidden="1" customWidth="1"/>
  </cols>
  <sheetData>
    <row r="1" spans="1:8" x14ac:dyDescent="0.25">
      <c r="A1" s="5" t="s">
        <v>0</v>
      </c>
      <c r="D1" s="3" t="s">
        <v>1</v>
      </c>
      <c r="G1" s="4" t="s">
        <v>2</v>
      </c>
      <c r="H1" s="4"/>
    </row>
    <row r="2" spans="1:8" x14ac:dyDescent="0.25">
      <c r="A2" s="5" t="s">
        <v>3</v>
      </c>
      <c r="D2" s="3" t="s">
        <v>4</v>
      </c>
      <c r="G2" s="4" t="s">
        <v>5</v>
      </c>
      <c r="H2" s="4"/>
    </row>
    <row r="3" spans="1:8" x14ac:dyDescent="0.25">
      <c r="B3" s="64"/>
      <c r="D3" s="6" t="s">
        <v>6</v>
      </c>
      <c r="E3" s="7"/>
      <c r="F3" s="7"/>
      <c r="G3" s="82" t="s">
        <v>7</v>
      </c>
      <c r="H3" s="82"/>
    </row>
    <row r="4" spans="1:8" x14ac:dyDescent="0.25">
      <c r="A4" s="2"/>
    </row>
    <row r="5" spans="1:8" ht="23.25" x14ac:dyDescent="0.25">
      <c r="A5" s="10" t="s">
        <v>117</v>
      </c>
      <c r="B5" s="125"/>
      <c r="C5" s="125"/>
      <c r="D5" s="125"/>
      <c r="E5" s="125"/>
      <c r="F5" s="125"/>
      <c r="G5" s="125"/>
      <c r="H5" s="125"/>
    </row>
    <row r="6" spans="1:8" ht="15.75" thickBot="1" x14ac:dyDescent="0.3"/>
    <row r="7" spans="1:8" x14ac:dyDescent="0.25">
      <c r="A7" s="126"/>
      <c r="B7" s="127"/>
      <c r="C7" s="128" t="s">
        <v>118</v>
      </c>
      <c r="D7" s="129" t="s">
        <v>119</v>
      </c>
      <c r="E7" s="129"/>
      <c r="F7" s="129" t="s">
        <v>120</v>
      </c>
      <c r="G7" s="129"/>
      <c r="H7" s="130" t="s">
        <v>121</v>
      </c>
    </row>
    <row r="8" spans="1:8" ht="27" customHeight="1" thickBot="1" x14ac:dyDescent="0.3">
      <c r="A8" s="131" t="s">
        <v>122</v>
      </c>
      <c r="B8" s="132" t="s">
        <v>123</v>
      </c>
      <c r="C8" s="133" t="s">
        <v>124</v>
      </c>
      <c r="D8" s="134" t="s">
        <v>125</v>
      </c>
      <c r="E8" s="133" t="s">
        <v>126</v>
      </c>
      <c r="F8" s="134" t="s">
        <v>127</v>
      </c>
      <c r="G8" s="134" t="s">
        <v>128</v>
      </c>
      <c r="H8" s="135" t="s">
        <v>129</v>
      </c>
    </row>
    <row r="9" spans="1:8" ht="28.9" customHeight="1" x14ac:dyDescent="0.25">
      <c r="A9" s="136">
        <v>1.7</v>
      </c>
      <c r="B9" s="137" t="s">
        <v>130</v>
      </c>
      <c r="C9" s="138">
        <v>125172239</v>
      </c>
      <c r="D9" s="139">
        <v>424128716</v>
      </c>
      <c r="E9" s="139">
        <v>77006032</v>
      </c>
      <c r="F9" s="139">
        <v>47817256</v>
      </c>
      <c r="G9" s="139">
        <v>9208884</v>
      </c>
      <c r="H9" s="140"/>
    </row>
    <row r="10" spans="1:8" ht="28.9" customHeight="1" x14ac:dyDescent="0.25">
      <c r="A10" s="141">
        <v>2.7</v>
      </c>
      <c r="B10" s="142" t="s">
        <v>131</v>
      </c>
      <c r="C10" s="143">
        <v>0</v>
      </c>
      <c r="D10" s="144">
        <v>2996470</v>
      </c>
      <c r="E10" s="144">
        <v>18967803</v>
      </c>
      <c r="F10" s="144">
        <v>0</v>
      </c>
      <c r="G10" s="144">
        <v>0</v>
      </c>
      <c r="H10" s="145"/>
    </row>
    <row r="11" spans="1:8" ht="28.9" customHeight="1" x14ac:dyDescent="0.25">
      <c r="A11" s="141">
        <v>3.7</v>
      </c>
      <c r="B11" s="146" t="s">
        <v>132</v>
      </c>
      <c r="C11" s="143">
        <v>46230546</v>
      </c>
      <c r="D11" s="144">
        <v>104188441</v>
      </c>
      <c r="E11" s="144">
        <v>32884589</v>
      </c>
      <c r="F11" s="144">
        <v>22510161</v>
      </c>
      <c r="G11" s="144">
        <v>0</v>
      </c>
      <c r="H11" s="145"/>
    </row>
    <row r="12" spans="1:8" ht="28.9" customHeight="1" x14ac:dyDescent="0.25">
      <c r="A12" s="141">
        <v>4.7</v>
      </c>
      <c r="B12" s="146" t="s">
        <v>133</v>
      </c>
      <c r="C12" s="143">
        <v>173045635</v>
      </c>
      <c r="D12" s="144">
        <v>835592822</v>
      </c>
      <c r="E12" s="144">
        <v>369679634</v>
      </c>
      <c r="F12" s="144">
        <v>116979823</v>
      </c>
      <c r="G12" s="144">
        <v>990214</v>
      </c>
      <c r="H12" s="145"/>
    </row>
    <row r="13" spans="1:8" ht="28.9" customHeight="1" x14ac:dyDescent="0.25">
      <c r="A13" s="141">
        <v>5.7</v>
      </c>
      <c r="B13" s="146" t="s">
        <v>134</v>
      </c>
      <c r="C13" s="143">
        <v>131710923</v>
      </c>
      <c r="D13" s="144">
        <v>751525196</v>
      </c>
      <c r="E13" s="144">
        <v>672168771</v>
      </c>
      <c r="F13" s="144">
        <v>36655611</v>
      </c>
      <c r="G13" s="144">
        <v>0</v>
      </c>
      <c r="H13" s="145"/>
    </row>
    <row r="14" spans="1:8" ht="28.9" customHeight="1" x14ac:dyDescent="0.25">
      <c r="A14" s="141">
        <v>6.7</v>
      </c>
      <c r="B14" s="146" t="s">
        <v>135</v>
      </c>
      <c r="C14" s="143">
        <v>103800162</v>
      </c>
      <c r="D14" s="144">
        <v>716247859</v>
      </c>
      <c r="E14" s="144">
        <v>1315796774</v>
      </c>
      <c r="F14" s="144">
        <v>57665638</v>
      </c>
      <c r="G14" s="144">
        <v>0</v>
      </c>
      <c r="H14" s="145"/>
    </row>
    <row r="15" spans="1:8" ht="28.9" customHeight="1" x14ac:dyDescent="0.25">
      <c r="A15" s="141">
        <v>7.7</v>
      </c>
      <c r="B15" s="146" t="s">
        <v>136</v>
      </c>
      <c r="C15" s="143">
        <v>0</v>
      </c>
      <c r="D15" s="144">
        <v>0</v>
      </c>
      <c r="E15" s="144">
        <v>0</v>
      </c>
      <c r="F15" s="144">
        <v>0</v>
      </c>
      <c r="G15" s="144">
        <v>0</v>
      </c>
      <c r="H15" s="145"/>
    </row>
    <row r="16" spans="1:8" ht="28.9" customHeight="1" x14ac:dyDescent="0.25">
      <c r="A16" s="141">
        <v>8.6999999999999993</v>
      </c>
      <c r="B16" s="146" t="s">
        <v>137</v>
      </c>
      <c r="C16" s="143">
        <v>0</v>
      </c>
      <c r="D16" s="144">
        <v>0</v>
      </c>
      <c r="E16" s="144">
        <v>0</v>
      </c>
      <c r="F16" s="144">
        <v>0</v>
      </c>
      <c r="G16" s="144">
        <v>0</v>
      </c>
      <c r="H16" s="145"/>
    </row>
    <row r="17" spans="1:8" ht="28.9" customHeight="1" thickBot="1" x14ac:dyDescent="0.3">
      <c r="A17" s="131">
        <v>9.6999999999999993</v>
      </c>
      <c r="B17" s="147" t="s">
        <v>138</v>
      </c>
      <c r="C17" s="148"/>
      <c r="D17" s="149"/>
      <c r="E17" s="149"/>
      <c r="F17" s="149"/>
      <c r="G17" s="149"/>
      <c r="H17" s="150">
        <v>0</v>
      </c>
    </row>
    <row r="18" spans="1:8" x14ac:dyDescent="0.25">
      <c r="A18" s="151" t="s">
        <v>139</v>
      </c>
      <c r="B18" s="152"/>
      <c r="C18" s="153"/>
      <c r="D18" s="153"/>
      <c r="E18" s="153"/>
      <c r="F18" s="153"/>
      <c r="G18" s="153"/>
      <c r="H18" s="153"/>
    </row>
    <row r="19" spans="1:8" x14ac:dyDescent="0.25">
      <c r="A19" s="2" t="s">
        <v>140</v>
      </c>
      <c r="B19" s="152"/>
      <c r="C19" s="153"/>
      <c r="D19" s="153"/>
      <c r="E19" s="153"/>
      <c r="F19" s="153"/>
      <c r="G19" s="153"/>
      <c r="H19" s="153"/>
    </row>
    <row r="20" spans="1:8" ht="15.75" thickBot="1" x14ac:dyDescent="0.3"/>
    <row r="21" spans="1:8" x14ac:dyDescent="0.25">
      <c r="A21" s="126"/>
      <c r="B21" s="127"/>
      <c r="C21" s="128" t="s">
        <v>118</v>
      </c>
      <c r="D21" s="129" t="s">
        <v>119</v>
      </c>
      <c r="E21" s="129"/>
      <c r="F21" s="129" t="s">
        <v>120</v>
      </c>
      <c r="G21" s="154"/>
    </row>
    <row r="22" spans="1:8" ht="15.75" thickBot="1" x14ac:dyDescent="0.3">
      <c r="A22" s="155"/>
      <c r="B22" s="156"/>
      <c r="C22" s="133" t="s">
        <v>124</v>
      </c>
      <c r="D22" s="157" t="s">
        <v>141</v>
      </c>
      <c r="E22" s="157"/>
      <c r="F22" s="157" t="s">
        <v>142</v>
      </c>
      <c r="G22" s="158"/>
    </row>
    <row r="23" spans="1:8" ht="45.6" customHeight="1" x14ac:dyDescent="0.25">
      <c r="A23" s="159" t="s">
        <v>143</v>
      </c>
      <c r="B23" s="160" t="s">
        <v>144</v>
      </c>
      <c r="C23" s="161">
        <f>SUM(C9:C10)</f>
        <v>125172239</v>
      </c>
      <c r="D23" s="407">
        <f>SUM(D9:E10)</f>
        <v>523099021</v>
      </c>
      <c r="E23" s="408"/>
      <c r="F23" s="409">
        <f>SUM(F9:G10)</f>
        <v>57026140</v>
      </c>
      <c r="G23" s="410"/>
    </row>
    <row r="24" spans="1:8" ht="45.6" customHeight="1" x14ac:dyDescent="0.25">
      <c r="A24" s="162" t="s">
        <v>145</v>
      </c>
      <c r="B24" s="163" t="s">
        <v>146</v>
      </c>
      <c r="C24" s="164">
        <f>SUM(C14:C16)+C13/2</f>
        <v>169655623.5</v>
      </c>
      <c r="D24" s="411">
        <f>SUM(D14:E16)+SUM(D13:E13)/2</f>
        <v>2743891616.5</v>
      </c>
      <c r="E24" s="412"/>
      <c r="F24" s="411">
        <f>H17+SUM(F14:G16)+SUM(F13:G13)/2</f>
        <v>75993443.5</v>
      </c>
      <c r="G24" s="413"/>
    </row>
    <row r="25" spans="1:8" ht="45.6" customHeight="1" thickBot="1" x14ac:dyDescent="0.3">
      <c r="A25" s="165" t="s">
        <v>147</v>
      </c>
      <c r="B25" s="166" t="s">
        <v>148</v>
      </c>
      <c r="C25" s="167">
        <f>SUM(C11:C12)+C13/2</f>
        <v>285131642.5</v>
      </c>
      <c r="D25" s="405">
        <f>SUM(D11:E12)+SUM(D13:E13)/2</f>
        <v>2054192469.5</v>
      </c>
      <c r="E25" s="414"/>
      <c r="F25" s="405">
        <f>SUM(F11:G12)+SUM(F13:G13)/2</f>
        <v>158808003.5</v>
      </c>
      <c r="G25" s="406"/>
    </row>
    <row r="26" spans="1:8" x14ac:dyDescent="0.25">
      <c r="A26" s="168" t="s">
        <v>149</v>
      </c>
    </row>
    <row r="27" spans="1:8" x14ac:dyDescent="0.25">
      <c r="A27" s="169" t="s">
        <v>150</v>
      </c>
    </row>
    <row r="28" spans="1:8" x14ac:dyDescent="0.25">
      <c r="A28" s="169" t="s">
        <v>151</v>
      </c>
    </row>
    <row r="29" spans="1:8" ht="17.25" x14ac:dyDescent="0.25">
      <c r="A29" s="170" t="s">
        <v>152</v>
      </c>
    </row>
    <row r="31" spans="1:8" ht="34.15" customHeight="1" x14ac:dyDescent="0.25"/>
    <row r="32" spans="1:8" ht="72" customHeight="1" x14ac:dyDescent="0.25"/>
    <row r="36" spans="9:9" ht="26.45" customHeight="1" x14ac:dyDescent="0.25"/>
    <row r="37" spans="9:9" ht="46.15" customHeight="1" x14ac:dyDescent="0.25"/>
    <row r="47" spans="9:9" x14ac:dyDescent="0.25">
      <c r="I47">
        <v>2</v>
      </c>
    </row>
    <row r="48" spans="9:9" x14ac:dyDescent="0.25">
      <c r="I48">
        <v>2</v>
      </c>
    </row>
  </sheetData>
  <mergeCells count="6">
    <mergeCell ref="F25:G25"/>
    <mergeCell ref="D23:E23"/>
    <mergeCell ref="F23:G23"/>
    <mergeCell ref="D24:E24"/>
    <mergeCell ref="F24:G24"/>
    <mergeCell ref="D25:E25"/>
  </mergeCells>
  <dataValidations disablePrompts="1" count="1">
    <dataValidation type="list" allowBlank="1" showInputMessage="1" showErrorMessage="1" sqref="G25:G34" xr:uid="{C2DDEC73-ED9E-48B5-96E5-F3FDCDDB73D2}">
      <formula1>"0,1"</formula1>
    </dataValidation>
  </dataValidations>
  <pageMargins left="0.7" right="0.7" top="0.75" bottom="0.75" header="0.3" footer="0.3"/>
  <pageSetup scale="65" orientation="portrait" r:id="rId1"/>
  <headerFooter>
    <oddFooter>&amp;C&amp;10Portions of the material contained in this document are protected by copyright owned by the State Farm Mutual Automobile Insurance Company, 2024</oddFooter>
  </headerFooter>
  <colBreaks count="1" manualBreakCount="1">
    <brk id="9" max="1048575" man="1"/>
  </colBreaks>
  <drawing r:id="rId2"/>
  <legacyDrawing r:id="rId3"/>
  <controls>
    <mc:AlternateContent xmlns:mc="http://schemas.openxmlformats.org/markup-compatibility/2006">
      <mc:Choice Requires="x14">
        <control shapeId="3088" r:id="rId4" name="TextBox1">
          <controlPr locked="0" defaultSize="0" autoLine="0" linkedCell="$E$46" r:id="rId5">
            <anchor moveWithCells="1">
              <from>
                <xdr:col>4</xdr:col>
                <xdr:colOff>0</xdr:colOff>
                <xdr:row>46</xdr:row>
                <xdr:rowOff>0</xdr:rowOff>
              </from>
              <to>
                <xdr:col>5</xdr:col>
                <xdr:colOff>285750</xdr:colOff>
                <xdr:row>47</xdr:row>
                <xdr:rowOff>57150</xdr:rowOff>
              </to>
            </anchor>
          </controlPr>
        </control>
      </mc:Choice>
      <mc:Fallback>
        <control shapeId="3088" r:id="rId4" name="TextBox1"/>
      </mc:Fallback>
    </mc:AlternateContent>
    <mc:AlternateContent xmlns:mc="http://schemas.openxmlformats.org/markup-compatibility/2006">
      <mc:Choice Requires="x14">
        <control shapeId="3075" r:id="rId6" name="Check Box 3">
          <controlPr defaultSize="0" autoFill="0" autoLine="0" autoPict="0" macro="[0]!LCMVisible">
            <anchor moveWithCells="1">
              <from>
                <xdr:col>3</xdr:col>
                <xdr:colOff>171450</xdr:colOff>
                <xdr:row>23</xdr:row>
                <xdr:rowOff>95250</xdr:rowOff>
              </from>
              <to>
                <xdr:col>3</xdr:col>
                <xdr:colOff>485775</xdr:colOff>
                <xdr:row>23</xdr:row>
                <xdr:rowOff>485775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090" r:id="rId7" name="Check Box 18">
          <controlPr defaultSize="0" autoFill="0" autoLine="0" autoPict="0">
            <anchor moveWithCells="1" sizeWithCells="1">
              <from>
                <xdr:col>0</xdr:col>
                <xdr:colOff>1209675</xdr:colOff>
                <xdr:row>24</xdr:row>
                <xdr:rowOff>0</xdr:rowOff>
              </from>
              <to>
                <xdr:col>0</xdr:col>
                <xdr:colOff>1409700</xdr:colOff>
                <xdr:row>25</xdr:row>
                <xdr:rowOff>0</xdr:rowOff>
              </to>
            </anchor>
          </controlPr>
        </control>
      </mc:Choice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8A961-9522-4EB0-86BC-AEB3433D3CA4}">
  <sheetPr codeName="Sheet4">
    <tabColor rgb="FF0070C0"/>
  </sheetPr>
  <dimension ref="A1:I51"/>
  <sheetViews>
    <sheetView showGridLines="0" view="pageLayout" topLeftCell="A20" zoomScaleNormal="70" zoomScaleSheetLayoutView="85" workbookViewId="0">
      <selection activeCell="F43" sqref="F43"/>
    </sheetView>
  </sheetViews>
  <sheetFormatPr defaultRowHeight="15" x14ac:dyDescent="0.25"/>
  <cols>
    <col min="1" max="1" width="8" customWidth="1"/>
    <col min="2" max="2" width="51" customWidth="1"/>
    <col min="3" max="3" width="17" bestFit="1" customWidth="1"/>
    <col min="4" max="7" width="15.7109375" customWidth="1"/>
    <col min="8" max="8" width="1.140625" customWidth="1"/>
    <col min="9" max="9" width="0" hidden="1" customWidth="1"/>
  </cols>
  <sheetData>
    <row r="1" spans="1:8" x14ac:dyDescent="0.25">
      <c r="A1" s="5" t="s">
        <v>0</v>
      </c>
      <c r="D1" s="3" t="s">
        <v>1</v>
      </c>
      <c r="G1" s="4" t="s">
        <v>2</v>
      </c>
      <c r="H1" s="77"/>
    </row>
    <row r="2" spans="1:8" x14ac:dyDescent="0.25">
      <c r="A2" s="5" t="s">
        <v>3</v>
      </c>
      <c r="D2" s="3" t="s">
        <v>4</v>
      </c>
      <c r="G2" s="4" t="s">
        <v>5</v>
      </c>
      <c r="H2" s="77"/>
    </row>
    <row r="3" spans="1:8" x14ac:dyDescent="0.25">
      <c r="B3" s="64"/>
      <c r="D3" s="6" t="s">
        <v>6</v>
      </c>
      <c r="E3" s="7"/>
      <c r="F3" s="7"/>
      <c r="G3" s="82" t="s">
        <v>7</v>
      </c>
    </row>
    <row r="4" spans="1:8" x14ac:dyDescent="0.25">
      <c r="A4" s="2"/>
      <c r="H4" s="11"/>
    </row>
    <row r="5" spans="1:8" ht="23.25" x14ac:dyDescent="0.25">
      <c r="A5" s="10" t="s">
        <v>117</v>
      </c>
      <c r="B5" s="125"/>
      <c r="C5" s="125"/>
      <c r="D5" s="125"/>
      <c r="E5" s="125"/>
      <c r="F5" s="125"/>
      <c r="G5" s="125"/>
      <c r="H5" s="11"/>
    </row>
    <row r="6" spans="1:8" ht="19.5" thickBot="1" x14ac:dyDescent="0.35">
      <c r="A6" s="171" t="s">
        <v>153</v>
      </c>
      <c r="B6" s="171"/>
      <c r="C6" s="171"/>
      <c r="D6" s="171"/>
      <c r="E6" s="171"/>
      <c r="F6" s="171"/>
      <c r="G6" s="171"/>
      <c r="H6" s="11"/>
    </row>
    <row r="7" spans="1:8" ht="30" customHeight="1" x14ac:dyDescent="0.25">
      <c r="A7" s="126"/>
      <c r="B7" s="127"/>
      <c r="C7" s="172" t="s">
        <v>154</v>
      </c>
      <c r="D7" s="172" t="s">
        <v>155</v>
      </c>
      <c r="E7" s="172" t="s">
        <v>156</v>
      </c>
      <c r="F7" s="172" t="s">
        <v>157</v>
      </c>
      <c r="G7" s="173" t="s">
        <v>158</v>
      </c>
      <c r="H7" s="11"/>
    </row>
    <row r="8" spans="1:8" ht="15.6" customHeight="1" x14ac:dyDescent="0.25">
      <c r="A8" s="141"/>
      <c r="B8" s="163"/>
      <c r="C8" s="174" t="s">
        <v>159</v>
      </c>
      <c r="D8" s="174" t="s">
        <v>160</v>
      </c>
      <c r="E8" s="174" t="s">
        <v>161</v>
      </c>
      <c r="F8" s="174" t="s">
        <v>162</v>
      </c>
      <c r="G8" s="175" t="s">
        <v>163</v>
      </c>
      <c r="H8" s="2"/>
    </row>
    <row r="9" spans="1:8" ht="15.6" customHeight="1" x14ac:dyDescent="0.25">
      <c r="A9" s="162" t="s">
        <v>143</v>
      </c>
      <c r="B9" s="176" t="s">
        <v>164</v>
      </c>
      <c r="C9" s="177"/>
      <c r="D9" s="178"/>
      <c r="E9" s="177"/>
      <c r="F9" s="179"/>
      <c r="G9" s="180"/>
      <c r="H9" s="2"/>
    </row>
    <row r="10" spans="1:8" ht="15.6" customHeight="1" x14ac:dyDescent="0.25">
      <c r="A10" s="162"/>
      <c r="B10" s="181" t="s">
        <v>165</v>
      </c>
      <c r="C10" s="177">
        <f>'3.1YieldFIT'!C23</f>
        <v>125172239</v>
      </c>
      <c r="D10" s="225">
        <v>5.45E-2</v>
      </c>
      <c r="E10" s="177">
        <f>C10*D10</f>
        <v>6821887.0254999995</v>
      </c>
      <c r="F10" s="179">
        <v>0.21</v>
      </c>
      <c r="G10" s="182">
        <f>E10*F10</f>
        <v>1432596.2753549998</v>
      </c>
      <c r="H10" s="2"/>
    </row>
    <row r="11" spans="1:8" ht="15.6" customHeight="1" x14ac:dyDescent="0.25">
      <c r="A11" s="162"/>
      <c r="B11" s="181" t="s">
        <v>166</v>
      </c>
      <c r="C11" s="177">
        <f>'3.1YieldFIT'!D23</f>
        <v>523099021</v>
      </c>
      <c r="D11" s="225">
        <v>4.3199999999999995E-2</v>
      </c>
      <c r="E11" s="177">
        <f>C11*D11</f>
        <v>22597877.707199998</v>
      </c>
      <c r="F11" s="179">
        <v>0.21</v>
      </c>
      <c r="G11" s="182">
        <f>E11*F11</f>
        <v>4745554.3185119992</v>
      </c>
    </row>
    <row r="12" spans="1:8" ht="15.6" customHeight="1" x14ac:dyDescent="0.25">
      <c r="A12" s="162"/>
      <c r="B12" s="181" t="s">
        <v>167</v>
      </c>
      <c r="C12" s="177">
        <f>'3.1YieldFIT'!F23</f>
        <v>57026140</v>
      </c>
      <c r="D12" s="225">
        <v>4.5733333333333327E-2</v>
      </c>
      <c r="E12" s="177">
        <f>C12*D12</f>
        <v>2607995.469333333</v>
      </c>
      <c r="F12" s="179">
        <v>0.21</v>
      </c>
      <c r="G12" s="182">
        <f>E12*F12</f>
        <v>547679.04855999991</v>
      </c>
      <c r="H12" s="2"/>
    </row>
    <row r="13" spans="1:8" ht="15.6" customHeight="1" x14ac:dyDescent="0.25">
      <c r="A13" s="162" t="s">
        <v>145</v>
      </c>
      <c r="B13" s="142" t="s">
        <v>168</v>
      </c>
      <c r="C13" s="177"/>
      <c r="D13" s="183"/>
      <c r="E13" s="177"/>
      <c r="F13" s="179"/>
      <c r="G13" s="180"/>
      <c r="H13" s="2"/>
    </row>
    <row r="14" spans="1:8" ht="15.6" customHeight="1" x14ac:dyDescent="0.25">
      <c r="A14" s="162"/>
      <c r="B14" s="181" t="s">
        <v>165</v>
      </c>
      <c r="C14" s="177">
        <f>'3.1YieldFIT'!C24</f>
        <v>169655623.5</v>
      </c>
      <c r="D14" s="225">
        <v>5.2799999999999993E-2</v>
      </c>
      <c r="E14" s="177">
        <f>C14*D14</f>
        <v>8957816.9207999986</v>
      </c>
      <c r="F14" s="179">
        <v>0.21</v>
      </c>
      <c r="G14" s="182">
        <f>E14*F14</f>
        <v>1881141.5533679996</v>
      </c>
      <c r="H14" s="2"/>
    </row>
    <row r="15" spans="1:8" ht="15.6" customHeight="1" x14ac:dyDescent="0.25">
      <c r="A15" s="162"/>
      <c r="B15" s="181" t="s">
        <v>166</v>
      </c>
      <c r="C15" s="177">
        <f>'3.1YieldFIT'!D24</f>
        <v>2743891616.5</v>
      </c>
      <c r="D15" s="225">
        <v>4.9236439393939395E-2</v>
      </c>
      <c r="E15" s="177">
        <f>C15*D15</f>
        <v>135099453.27934065</v>
      </c>
      <c r="F15" s="179">
        <v>0.21</v>
      </c>
      <c r="G15" s="182">
        <f>E15*F15</f>
        <v>28370885.188661538</v>
      </c>
      <c r="H15" s="2"/>
    </row>
    <row r="16" spans="1:8" ht="15.6" customHeight="1" x14ac:dyDescent="0.25">
      <c r="A16" s="162"/>
      <c r="B16" s="181" t="s">
        <v>167</v>
      </c>
      <c r="C16" s="177">
        <f>'3.1YieldFIT'!F24</f>
        <v>75993443.5</v>
      </c>
      <c r="D16" s="225">
        <v>5.2900000000000003E-2</v>
      </c>
      <c r="E16" s="177">
        <f>C16*D16</f>
        <v>4020053.1611500001</v>
      </c>
      <c r="F16" s="179">
        <v>0.21</v>
      </c>
      <c r="G16" s="182">
        <f>E16*F16</f>
        <v>844211.16384149995</v>
      </c>
      <c r="H16" s="78"/>
    </row>
    <row r="17" spans="1:8" ht="15.6" customHeight="1" x14ac:dyDescent="0.25">
      <c r="A17" s="162" t="s">
        <v>147</v>
      </c>
      <c r="B17" s="146" t="s">
        <v>169</v>
      </c>
      <c r="C17" s="177"/>
      <c r="D17" s="183"/>
      <c r="E17" s="177"/>
      <c r="F17" s="179"/>
      <c r="G17" s="184"/>
      <c r="H17" s="79"/>
    </row>
    <row r="18" spans="1:8" ht="15.6" customHeight="1" x14ac:dyDescent="0.25">
      <c r="A18" s="162"/>
      <c r="B18" s="181" t="s">
        <v>165</v>
      </c>
      <c r="C18" s="177">
        <f>'3.1YieldFIT'!C25</f>
        <v>285131642.5</v>
      </c>
      <c r="D18" s="225">
        <v>4.1711999999999999E-2</v>
      </c>
      <c r="E18" s="177">
        <f>C18*D18</f>
        <v>11893411.07196</v>
      </c>
      <c r="F18" s="179">
        <v>5.2499999999999998E-2</v>
      </c>
      <c r="G18" s="182">
        <f>E18*F18</f>
        <v>624404.08127790003</v>
      </c>
      <c r="H18" s="79"/>
    </row>
    <row r="19" spans="1:8" ht="15.6" customHeight="1" x14ac:dyDescent="0.25">
      <c r="A19" s="162"/>
      <c r="B19" s="181" t="s">
        <v>166</v>
      </c>
      <c r="C19" s="177">
        <f>'3.1YieldFIT'!D25</f>
        <v>2054192469.5</v>
      </c>
      <c r="D19" s="225">
        <v>3.1347045454545454E-2</v>
      </c>
      <c r="E19" s="177">
        <f>C19*D19</f>
        <v>64392864.713801473</v>
      </c>
      <c r="F19" s="179">
        <v>5.2499999999999998E-2</v>
      </c>
      <c r="G19" s="182">
        <f>E19*F19</f>
        <v>3380625.3974745772</v>
      </c>
      <c r="H19" s="79"/>
    </row>
    <row r="20" spans="1:8" ht="15.6" customHeight="1" x14ac:dyDescent="0.25">
      <c r="A20" s="162"/>
      <c r="B20" s="181" t="s">
        <v>167</v>
      </c>
      <c r="C20" s="185">
        <f>'3.1YieldFIT'!F25</f>
        <v>158808003.5</v>
      </c>
      <c r="D20" s="225">
        <v>3.6884772727272731E-2</v>
      </c>
      <c r="E20" s="177">
        <f>C20*D20</f>
        <v>5857597.1163694328</v>
      </c>
      <c r="F20" s="179">
        <v>5.2499999999999998E-2</v>
      </c>
      <c r="G20" s="182">
        <f>E20*F20</f>
        <v>307523.84860939521</v>
      </c>
      <c r="H20" s="2"/>
    </row>
    <row r="21" spans="1:8" ht="15.6" customHeight="1" x14ac:dyDescent="0.25">
      <c r="A21" s="162" t="s">
        <v>170</v>
      </c>
      <c r="B21" s="186" t="s">
        <v>171</v>
      </c>
      <c r="C21" s="187">
        <v>0</v>
      </c>
      <c r="D21" s="188"/>
      <c r="E21" s="177"/>
      <c r="F21" s="179"/>
      <c r="G21" s="184"/>
      <c r="H21" s="79"/>
    </row>
    <row r="22" spans="1:8" ht="15.6" customHeight="1" x14ac:dyDescent="0.25">
      <c r="A22" s="162"/>
      <c r="B22" s="181" t="s">
        <v>172</v>
      </c>
      <c r="C22" s="189"/>
      <c r="D22" s="225">
        <v>2.036E-2</v>
      </c>
      <c r="E22" s="177">
        <f>C21*D22</f>
        <v>0</v>
      </c>
      <c r="F22" s="179">
        <v>0.13125000000000001</v>
      </c>
      <c r="G22" s="182">
        <f t="shared" ref="G22:G27" si="0">E22*F22</f>
        <v>0</v>
      </c>
      <c r="H22" s="79"/>
    </row>
    <row r="23" spans="1:8" ht="15.6" customHeight="1" x14ac:dyDescent="0.25">
      <c r="A23" s="162"/>
      <c r="B23" s="181" t="s">
        <v>173</v>
      </c>
      <c r="C23" s="177"/>
      <c r="D23" s="225">
        <v>0.10758444444444444</v>
      </c>
      <c r="E23" s="177">
        <f>C21*D23</f>
        <v>0</v>
      </c>
      <c r="F23" s="179">
        <v>0.21</v>
      </c>
      <c r="G23" s="182">
        <f t="shared" si="0"/>
        <v>0</v>
      </c>
      <c r="H23" s="79"/>
    </row>
    <row r="24" spans="1:8" ht="15.6" customHeight="1" x14ac:dyDescent="0.25">
      <c r="A24" s="162" t="s">
        <v>174</v>
      </c>
      <c r="B24" s="146" t="s">
        <v>175</v>
      </c>
      <c r="C24" s="187">
        <v>0</v>
      </c>
      <c r="D24" s="225">
        <v>7.3590158730158714E-2</v>
      </c>
      <c r="E24" s="177">
        <f t="shared" ref="E24:E27" si="1">C24*D24</f>
        <v>0</v>
      </c>
      <c r="F24" s="179">
        <v>0.13125000000000001</v>
      </c>
      <c r="G24" s="182">
        <f t="shared" si="0"/>
        <v>0</v>
      </c>
      <c r="H24" s="79"/>
    </row>
    <row r="25" spans="1:8" ht="15.6" customHeight="1" x14ac:dyDescent="0.25">
      <c r="A25" s="162" t="s">
        <v>176</v>
      </c>
      <c r="B25" s="146" t="s">
        <v>177</v>
      </c>
      <c r="C25" s="187">
        <v>0</v>
      </c>
      <c r="D25" s="225">
        <v>5.2900000000000003E-2</v>
      </c>
      <c r="E25" s="177">
        <f t="shared" si="1"/>
        <v>0</v>
      </c>
      <c r="F25" s="179">
        <v>0.21</v>
      </c>
      <c r="G25" s="182">
        <f t="shared" si="0"/>
        <v>0</v>
      </c>
      <c r="H25" s="79"/>
    </row>
    <row r="26" spans="1:8" ht="15.6" customHeight="1" x14ac:dyDescent="0.25">
      <c r="A26" s="162" t="s">
        <v>178</v>
      </c>
      <c r="B26" s="146" t="s">
        <v>179</v>
      </c>
      <c r="C26" s="187">
        <v>0</v>
      </c>
      <c r="D26" s="225">
        <v>6.7944444444444432E-2</v>
      </c>
      <c r="E26" s="177">
        <f t="shared" si="1"/>
        <v>0</v>
      </c>
      <c r="F26" s="179">
        <v>0.21</v>
      </c>
      <c r="G26" s="182">
        <f t="shared" si="0"/>
        <v>0</v>
      </c>
      <c r="H26" s="79"/>
    </row>
    <row r="27" spans="1:8" ht="15.6" customHeight="1" x14ac:dyDescent="0.25">
      <c r="A27" s="162" t="s">
        <v>180</v>
      </c>
      <c r="B27" s="146" t="s">
        <v>181</v>
      </c>
      <c r="C27" s="187">
        <v>-15218281</v>
      </c>
      <c r="D27" s="225">
        <v>5.45E-2</v>
      </c>
      <c r="E27" s="177">
        <f t="shared" si="1"/>
        <v>-829396.31449999998</v>
      </c>
      <c r="F27" s="179">
        <v>0.21</v>
      </c>
      <c r="G27" s="182">
        <f t="shared" si="0"/>
        <v>-174173.22604499999</v>
      </c>
      <c r="H27" s="79"/>
    </row>
    <row r="28" spans="1:8" ht="15.6" customHeight="1" x14ac:dyDescent="0.25">
      <c r="A28" s="162" t="s">
        <v>182</v>
      </c>
      <c r="B28" s="146" t="s">
        <v>183</v>
      </c>
      <c r="C28" s="187">
        <v>0</v>
      </c>
      <c r="D28" s="183"/>
      <c r="E28" s="177"/>
      <c r="F28" s="179"/>
      <c r="G28" s="184"/>
      <c r="H28" s="79"/>
    </row>
    <row r="29" spans="1:8" ht="15.6" customHeight="1" x14ac:dyDescent="0.25">
      <c r="A29" s="162"/>
      <c r="B29" s="181" t="s">
        <v>172</v>
      </c>
      <c r="C29" s="177"/>
      <c r="D29" s="225">
        <v>2.036E-2</v>
      </c>
      <c r="E29" s="177">
        <f>C28*D29</f>
        <v>0</v>
      </c>
      <c r="F29" s="179">
        <v>0.13125000000000001</v>
      </c>
      <c r="G29" s="182">
        <f>E29*F29</f>
        <v>0</v>
      </c>
      <c r="H29" s="79"/>
    </row>
    <row r="30" spans="1:8" ht="15.6" customHeight="1" x14ac:dyDescent="0.25">
      <c r="A30" s="162"/>
      <c r="B30" s="181" t="s">
        <v>173</v>
      </c>
      <c r="C30" s="177"/>
      <c r="D30" s="225">
        <v>0.10758444444444444</v>
      </c>
      <c r="E30" s="177">
        <f>C28*D30</f>
        <v>0</v>
      </c>
      <c r="F30" s="179">
        <v>0.21</v>
      </c>
      <c r="G30" s="182">
        <f>E30*F30</f>
        <v>0</v>
      </c>
      <c r="H30" s="79"/>
    </row>
    <row r="31" spans="1:8" ht="15.6" customHeight="1" thickBot="1" x14ac:dyDescent="0.3">
      <c r="A31" s="190" t="s">
        <v>184</v>
      </c>
      <c r="B31" s="191" t="s">
        <v>185</v>
      </c>
      <c r="C31" s="192">
        <f>SUM(C9:C30)</f>
        <v>6177751918</v>
      </c>
      <c r="D31" s="193"/>
      <c r="E31" s="192">
        <f>SUM(E9:E30)</f>
        <v>261419560.1509549</v>
      </c>
      <c r="F31" s="194"/>
      <c r="G31" s="195">
        <f>SUM(G9:G30)</f>
        <v>41960447.649614915</v>
      </c>
      <c r="H31" s="79"/>
    </row>
    <row r="32" spans="1:8" ht="15.6" customHeight="1" thickTop="1" x14ac:dyDescent="0.25">
      <c r="A32" s="162" t="s">
        <v>186</v>
      </c>
      <c r="B32" s="146" t="s">
        <v>187</v>
      </c>
      <c r="C32" s="196"/>
      <c r="D32" s="197"/>
      <c r="E32" s="198">
        <v>3895431</v>
      </c>
      <c r="F32" s="179">
        <v>0.21</v>
      </c>
      <c r="G32" s="182">
        <f>E32*F32</f>
        <v>818040.51</v>
      </c>
    </row>
    <row r="33" spans="1:9" ht="15.6" customHeight="1" thickBot="1" x14ac:dyDescent="0.3">
      <c r="A33" s="162" t="s">
        <v>188</v>
      </c>
      <c r="B33" s="146" t="s">
        <v>189</v>
      </c>
      <c r="C33" s="177">
        <f>C31</f>
        <v>6177751918</v>
      </c>
      <c r="D33" s="199"/>
      <c r="E33" s="189">
        <f>E31-E32</f>
        <v>257524129.1509549</v>
      </c>
      <c r="F33" s="200"/>
      <c r="G33" s="182">
        <f>G31-G32</f>
        <v>41142407.139614917</v>
      </c>
    </row>
    <row r="34" spans="1:9" ht="15.6" customHeight="1" thickBot="1" x14ac:dyDescent="0.3">
      <c r="A34" s="162" t="s">
        <v>190</v>
      </c>
      <c r="B34" s="146" t="s">
        <v>191</v>
      </c>
      <c r="C34" s="177"/>
      <c r="D34" s="199"/>
      <c r="E34" s="182"/>
      <c r="F34" s="201">
        <f>G33/E33</f>
        <v>0.15976136789690162</v>
      </c>
      <c r="G34" s="202"/>
    </row>
    <row r="35" spans="1:9" ht="30.75" thickBot="1" x14ac:dyDescent="0.3">
      <c r="A35" s="190" t="s">
        <v>192</v>
      </c>
      <c r="B35" s="191" t="s">
        <v>193</v>
      </c>
      <c r="C35" s="192"/>
      <c r="D35" s="203">
        <f>E33/C33</f>
        <v>4.1685734967862931E-2</v>
      </c>
      <c r="E35" s="195"/>
      <c r="F35" s="204"/>
      <c r="G35" s="205"/>
    </row>
    <row r="36" spans="1:9" ht="26.45" customHeight="1" thickTop="1" x14ac:dyDescent="0.25">
      <c r="A36" s="206"/>
      <c r="B36" s="207"/>
      <c r="C36" s="207" t="s">
        <v>194</v>
      </c>
      <c r="D36" s="207"/>
      <c r="E36" s="207"/>
      <c r="F36" s="207"/>
      <c r="G36" s="208"/>
    </row>
    <row r="37" spans="1:9" ht="46.15" customHeight="1" x14ac:dyDescent="0.25">
      <c r="A37" s="159" t="s">
        <v>195</v>
      </c>
      <c r="B37" s="209" t="s">
        <v>196</v>
      </c>
      <c r="C37" s="187">
        <v>1673312600</v>
      </c>
      <c r="D37" s="210"/>
      <c r="E37" s="211"/>
      <c r="F37" s="210"/>
      <c r="G37" s="212"/>
    </row>
    <row r="38" spans="1:9" ht="17.25" x14ac:dyDescent="0.25">
      <c r="A38" s="159" t="s">
        <v>197</v>
      </c>
      <c r="B38" s="209" t="s">
        <v>198</v>
      </c>
      <c r="C38" s="187">
        <v>521080951</v>
      </c>
      <c r="D38" s="210"/>
      <c r="E38" s="211"/>
      <c r="F38" s="210"/>
      <c r="G38" s="212"/>
    </row>
    <row r="39" spans="1:9" ht="17.25" x14ac:dyDescent="0.25">
      <c r="A39" s="159" t="s">
        <v>199</v>
      </c>
      <c r="B39" s="209" t="s">
        <v>200</v>
      </c>
      <c r="C39" s="187">
        <v>1528027599</v>
      </c>
      <c r="D39" s="210"/>
      <c r="E39" s="211"/>
      <c r="F39" s="210"/>
      <c r="G39" s="212"/>
    </row>
    <row r="40" spans="1:9" ht="17.25" x14ac:dyDescent="0.25">
      <c r="A40" s="159" t="s">
        <v>201</v>
      </c>
      <c r="B40" s="209" t="s">
        <v>202</v>
      </c>
      <c r="C40" s="187">
        <v>2238186046</v>
      </c>
      <c r="D40" s="210"/>
      <c r="E40" s="211"/>
      <c r="F40" s="210"/>
      <c r="G40" s="212"/>
    </row>
    <row r="41" spans="1:9" ht="15.75" thickBot="1" x14ac:dyDescent="0.3">
      <c r="A41" s="159" t="s">
        <v>203</v>
      </c>
      <c r="B41" s="209" t="s">
        <v>204</v>
      </c>
      <c r="C41" s="177">
        <f>SUM(C37:C40)</f>
        <v>5960607196</v>
      </c>
      <c r="D41" s="210"/>
      <c r="E41" s="211"/>
      <c r="F41" s="210"/>
      <c r="G41" s="212"/>
    </row>
    <row r="42" spans="1:9" ht="45.75" thickBot="1" x14ac:dyDescent="0.3">
      <c r="A42" s="165" t="s">
        <v>205</v>
      </c>
      <c r="B42" s="147" t="s">
        <v>206</v>
      </c>
      <c r="C42" s="213"/>
      <c r="D42" s="214">
        <f>D35*C33/C41</f>
        <v>4.3204344906970601E-2</v>
      </c>
      <c r="E42" s="215"/>
      <c r="F42" s="216"/>
      <c r="G42" s="217"/>
    </row>
    <row r="43" spans="1:9" x14ac:dyDescent="0.25">
      <c r="A43" s="218"/>
      <c r="B43" s="152"/>
      <c r="C43" s="152"/>
      <c r="D43" s="152"/>
      <c r="E43" s="152"/>
      <c r="F43" s="152"/>
      <c r="G43" s="152"/>
    </row>
    <row r="44" spans="1:9" ht="17.25" x14ac:dyDescent="0.25">
      <c r="A44" s="170" t="s">
        <v>207</v>
      </c>
    </row>
    <row r="45" spans="1:9" x14ac:dyDescent="0.25">
      <c r="A45" s="219" t="s">
        <v>208</v>
      </c>
    </row>
    <row r="46" spans="1:9" x14ac:dyDescent="0.25">
      <c r="A46" s="220" t="s">
        <v>209</v>
      </c>
    </row>
    <row r="47" spans="1:9" ht="17.25" x14ac:dyDescent="0.25">
      <c r="A47" s="221" t="s">
        <v>210</v>
      </c>
      <c r="I47">
        <v>2</v>
      </c>
    </row>
    <row r="48" spans="1:9" x14ac:dyDescent="0.25">
      <c r="A48" s="222" t="s">
        <v>211</v>
      </c>
      <c r="F48" s="223" t="s">
        <v>212</v>
      </c>
      <c r="G48" s="224" t="s">
        <v>50</v>
      </c>
      <c r="I48">
        <v>2</v>
      </c>
    </row>
    <row r="49" spans="1:1" ht="17.25" x14ac:dyDescent="0.25">
      <c r="A49" s="221" t="s">
        <v>213</v>
      </c>
    </row>
    <row r="50" spans="1:1" ht="17.25" x14ac:dyDescent="0.25">
      <c r="A50" s="170" t="s">
        <v>214</v>
      </c>
    </row>
    <row r="51" spans="1:1" x14ac:dyDescent="0.25">
      <c r="A51" s="220" t="s">
        <v>215</v>
      </c>
    </row>
  </sheetData>
  <hyperlinks>
    <hyperlink ref="A48" r:id="rId1" xr:uid="{D1153714-CF36-4CC6-B156-EA33A8ED5BDE}"/>
  </hyperlinks>
  <pageMargins left="0.7" right="0.7" top="0.75" bottom="0.75" header="0.3" footer="0.3"/>
  <pageSetup scale="65" orientation="portrait" r:id="rId2"/>
  <headerFooter>
    <oddFooter>&amp;C&amp;10Portions of the material contained in this document are protected by copyright owned by the State Farm Mutual Automobile Insurance Company, 2024</oddFooter>
  </headerFooter>
  <colBreaks count="1" manualBreakCount="1">
    <brk id="9" max="48" man="1"/>
  </colBreaks>
  <drawing r:id="rId3"/>
  <legacyDrawing r:id="rId4"/>
  <controls>
    <mc:AlternateContent xmlns:mc="http://schemas.openxmlformats.org/markup-compatibility/2006">
      <mc:Choice Requires="x14">
        <control shapeId="6146" r:id="rId5" name="TextBox1">
          <controlPr locked="0" defaultSize="0" autoLine="0" linkedCell="$E$46" r:id="rId6">
            <anchor moveWithCells="1">
              <from>
                <xdr:col>4</xdr:col>
                <xdr:colOff>0</xdr:colOff>
                <xdr:row>46</xdr:row>
                <xdr:rowOff>0</xdr:rowOff>
              </from>
              <to>
                <xdr:col>5</xdr:col>
                <xdr:colOff>285750</xdr:colOff>
                <xdr:row>47</xdr:row>
                <xdr:rowOff>28575</xdr:rowOff>
              </to>
            </anchor>
          </controlPr>
        </control>
      </mc:Choice>
      <mc:Fallback>
        <control shapeId="6146" r:id="rId5" name="TextBox1"/>
      </mc:Fallback>
    </mc:AlternateContent>
    <mc:AlternateContent xmlns:mc="http://schemas.openxmlformats.org/markup-compatibility/2006">
      <mc:Choice Requires="x14">
        <control shapeId="6145" r:id="rId7" name="Check Box 1">
          <controlPr defaultSize="0" autoFill="0" autoLine="0" autoPict="0">
            <anchor moveWithCells="1">
              <from>
                <xdr:col>3</xdr:col>
                <xdr:colOff>171450</xdr:colOff>
                <xdr:row>23</xdr:row>
                <xdr:rowOff>95250</xdr:rowOff>
              </from>
              <to>
                <xdr:col>3</xdr:col>
                <xdr:colOff>485775</xdr:colOff>
                <xdr:row>25</xdr:row>
                <xdr:rowOff>95250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6147" r:id="rId8" name="Check Box 3">
          <controlPr defaultSize="0" autoFill="0" autoLine="0" autoPict="0">
            <anchor moveWithCells="1" sizeWithCells="1">
              <from>
                <xdr:col>0</xdr:col>
                <xdr:colOff>1209675</xdr:colOff>
                <xdr:row>24</xdr:row>
                <xdr:rowOff>0</xdr:rowOff>
              </from>
              <to>
                <xdr:col>0</xdr:col>
                <xdr:colOff>1409700</xdr:colOff>
                <xdr:row>25</xdr:row>
                <xdr:rowOff>0</xdr:rowOff>
              </to>
            </anchor>
          </controlPr>
        </control>
      </mc:Choice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7446-49E1-45AC-8581-FD03040C5E3D}">
  <sheetPr codeName="Sheet5">
    <tabColor rgb="FF0070C0"/>
  </sheetPr>
  <dimension ref="A1:I48"/>
  <sheetViews>
    <sheetView showGridLines="0" view="pageLayout" topLeftCell="A23" zoomScaleNormal="70" zoomScaleSheetLayoutView="85" workbookViewId="0">
      <selection activeCell="F43" sqref="F43"/>
    </sheetView>
  </sheetViews>
  <sheetFormatPr defaultRowHeight="15" x14ac:dyDescent="0.25"/>
  <cols>
    <col min="1" max="1" width="16.7109375" customWidth="1"/>
    <col min="2" max="2" width="16" customWidth="1"/>
    <col min="3" max="3" width="16.28515625" customWidth="1"/>
    <col min="4" max="4" width="16" customWidth="1"/>
    <col min="5" max="5" width="16.28515625" customWidth="1"/>
    <col min="6" max="6" width="16" customWidth="1"/>
    <col min="7" max="7" width="16.28515625" customWidth="1"/>
    <col min="8" max="8" width="1.140625" customWidth="1"/>
    <col min="9" max="9" width="0" hidden="1" customWidth="1"/>
  </cols>
  <sheetData>
    <row r="1" spans="1:8" x14ac:dyDescent="0.25">
      <c r="A1" s="5" t="s">
        <v>0</v>
      </c>
      <c r="B1" s="5"/>
      <c r="D1" s="3" t="s">
        <v>1</v>
      </c>
      <c r="G1" s="4" t="s">
        <v>2</v>
      </c>
      <c r="H1" s="77"/>
    </row>
    <row r="2" spans="1:8" x14ac:dyDescent="0.25">
      <c r="A2" s="5" t="s">
        <v>3</v>
      </c>
      <c r="B2" s="5"/>
      <c r="D2" s="3" t="s">
        <v>4</v>
      </c>
      <c r="G2" s="4" t="s">
        <v>5</v>
      </c>
      <c r="H2" s="77"/>
    </row>
    <row r="3" spans="1:8" x14ac:dyDescent="0.25">
      <c r="A3" s="2"/>
      <c r="B3" s="226"/>
      <c r="C3" s="2"/>
      <c r="D3" s="6" t="s">
        <v>6</v>
      </c>
      <c r="E3" s="7"/>
      <c r="F3" s="7"/>
      <c r="G3" s="82" t="s">
        <v>7</v>
      </c>
    </row>
    <row r="4" spans="1:8" x14ac:dyDescent="0.25">
      <c r="A4" s="2"/>
      <c r="B4" s="226"/>
      <c r="C4" s="2"/>
      <c r="D4" s="2"/>
      <c r="E4" s="2"/>
      <c r="F4" s="2"/>
      <c r="G4" s="2"/>
      <c r="H4" s="11"/>
    </row>
    <row r="5" spans="1:8" ht="23.25" x14ac:dyDescent="0.25">
      <c r="A5" s="10" t="s">
        <v>216</v>
      </c>
      <c r="B5" s="10"/>
      <c r="C5" s="11"/>
      <c r="D5" s="11"/>
      <c r="E5" s="11"/>
      <c r="F5" s="11"/>
      <c r="G5" s="11"/>
      <c r="H5" s="11"/>
    </row>
    <row r="6" spans="1:8" ht="23.25" x14ac:dyDescent="0.25">
      <c r="A6" s="10" t="s">
        <v>217</v>
      </c>
      <c r="B6" s="10"/>
      <c r="C6" s="10"/>
      <c r="D6" s="10"/>
      <c r="E6" s="10"/>
      <c r="F6" s="10"/>
      <c r="G6" s="10"/>
      <c r="H6" s="11"/>
    </row>
    <row r="7" spans="1:8" ht="13.9" customHeight="1" thickBot="1" x14ac:dyDescent="0.3">
      <c r="H7" s="11"/>
    </row>
    <row r="8" spans="1:8" ht="27.6" customHeight="1" x14ac:dyDescent="0.25">
      <c r="E8" s="227" t="s">
        <v>218</v>
      </c>
      <c r="F8" s="172" t="s">
        <v>219</v>
      </c>
      <c r="G8" s="228" t="s">
        <v>194</v>
      </c>
      <c r="H8" s="2"/>
    </row>
    <row r="9" spans="1:8" ht="15" customHeight="1" x14ac:dyDescent="0.25">
      <c r="D9" s="229"/>
      <c r="E9" s="230">
        <f>F9-1</f>
        <v>2020</v>
      </c>
      <c r="F9" s="231">
        <f>G9-1</f>
        <v>2021</v>
      </c>
      <c r="G9" s="232" t="s">
        <v>220</v>
      </c>
      <c r="H9" s="2"/>
    </row>
    <row r="10" spans="1:8" ht="37.9" customHeight="1" x14ac:dyDescent="0.25">
      <c r="A10" s="415" t="s">
        <v>221</v>
      </c>
      <c r="B10" s="415"/>
      <c r="C10" s="415"/>
      <c r="D10" s="415"/>
      <c r="E10" s="233">
        <v>64818696796</v>
      </c>
      <c r="F10" s="234">
        <v>66535293970</v>
      </c>
      <c r="G10" s="235">
        <v>73736073509</v>
      </c>
      <c r="H10" s="2"/>
    </row>
    <row r="11" spans="1:8" ht="37.9" customHeight="1" x14ac:dyDescent="0.25">
      <c r="A11" s="415" t="s">
        <v>222</v>
      </c>
      <c r="B11" s="415"/>
      <c r="C11" s="415"/>
      <c r="D11" s="415"/>
      <c r="E11" s="233">
        <v>1131957699</v>
      </c>
      <c r="F11" s="234">
        <v>1328791390</v>
      </c>
      <c r="G11" s="235">
        <v>1351788160</v>
      </c>
    </row>
    <row r="12" spans="1:8" ht="15.6" customHeight="1" thickBot="1" x14ac:dyDescent="0.3">
      <c r="A12" s="2" t="s">
        <v>223</v>
      </c>
      <c r="B12" s="2"/>
      <c r="C12" s="2"/>
      <c r="D12" s="2"/>
      <c r="E12" s="236">
        <f>SUM(E10:E11)</f>
        <v>65950654495</v>
      </c>
      <c r="F12" s="237">
        <f>SUM(F10:F11)</f>
        <v>67864085360</v>
      </c>
      <c r="G12" s="238">
        <f>SUM(G10:G11)</f>
        <v>75087861669</v>
      </c>
      <c r="H12" s="2"/>
    </row>
    <row r="13" spans="1:8" ht="15.6" customHeight="1" x14ac:dyDescent="0.25">
      <c r="A13" s="61" t="s">
        <v>224</v>
      </c>
      <c r="B13" s="2"/>
      <c r="C13" s="2"/>
      <c r="D13" s="2"/>
      <c r="H13" s="2"/>
    </row>
    <row r="14" spans="1:8" ht="15.6" customHeight="1" x14ac:dyDescent="0.25">
      <c r="A14" s="239" t="s">
        <v>225</v>
      </c>
      <c r="B14" s="1"/>
      <c r="H14" s="2"/>
    </row>
    <row r="15" spans="1:8" ht="15.6" customHeight="1" x14ac:dyDescent="0.25">
      <c r="A15" s="240" t="s">
        <v>226</v>
      </c>
      <c r="H15" s="2"/>
    </row>
    <row r="16" spans="1:8" ht="15.6" customHeight="1" thickBot="1" x14ac:dyDescent="0.3">
      <c r="A16" s="241"/>
      <c r="H16" s="78"/>
    </row>
    <row r="17" spans="1:8" ht="15.6" customHeight="1" x14ac:dyDescent="0.25">
      <c r="A17" s="242"/>
      <c r="B17" s="129" t="s">
        <v>218</v>
      </c>
      <c r="C17" s="129"/>
      <c r="D17" s="129" t="s">
        <v>219</v>
      </c>
      <c r="E17" s="129"/>
      <c r="F17" s="129" t="s">
        <v>194</v>
      </c>
      <c r="G17" s="154"/>
      <c r="H17" s="79"/>
    </row>
    <row r="18" spans="1:8" ht="15.6" customHeight="1" x14ac:dyDescent="0.25">
      <c r="A18" s="243"/>
      <c r="B18" s="244">
        <f>E$9</f>
        <v>2020</v>
      </c>
      <c r="C18" s="245"/>
      <c r="D18" s="244">
        <f>F$9</f>
        <v>2021</v>
      </c>
      <c r="E18" s="245"/>
      <c r="F18" s="244" t="str">
        <f>G$9</f>
        <v>2022</v>
      </c>
      <c r="G18" s="246"/>
      <c r="H18" s="79"/>
    </row>
    <row r="19" spans="1:8" ht="15.6" customHeight="1" x14ac:dyDescent="0.25">
      <c r="A19" s="247"/>
      <c r="B19" s="248" t="s">
        <v>227</v>
      </c>
      <c r="C19" s="248" t="s">
        <v>228</v>
      </c>
      <c r="D19" s="248" t="s">
        <v>227</v>
      </c>
      <c r="E19" s="248" t="s">
        <v>228</v>
      </c>
      <c r="F19" s="248" t="s">
        <v>227</v>
      </c>
      <c r="G19" s="249" t="s">
        <v>228</v>
      </c>
      <c r="H19" s="79"/>
    </row>
    <row r="20" spans="1:8" ht="15.6" customHeight="1" x14ac:dyDescent="0.25">
      <c r="A20" s="250" t="s">
        <v>229</v>
      </c>
      <c r="B20" s="187">
        <v>2184605.62</v>
      </c>
      <c r="C20" s="187">
        <v>18081900</v>
      </c>
      <c r="D20" s="187">
        <v>2130873.84</v>
      </c>
      <c r="E20" s="187">
        <v>22376700</v>
      </c>
      <c r="F20" s="187">
        <v>2467551.19</v>
      </c>
      <c r="G20" s="251">
        <v>21943050</v>
      </c>
      <c r="H20" s="2"/>
    </row>
    <row r="21" spans="1:8" ht="15.6" customHeight="1" x14ac:dyDescent="0.25">
      <c r="A21" s="250" t="s">
        <v>230</v>
      </c>
      <c r="B21" s="187">
        <v>1010750.1</v>
      </c>
      <c r="C21" s="187">
        <v>5801460</v>
      </c>
      <c r="D21" s="187">
        <v>1019146.07</v>
      </c>
      <c r="E21" s="187">
        <v>7616868</v>
      </c>
      <c r="F21" s="187">
        <v>1082751.49</v>
      </c>
      <c r="G21" s="251">
        <v>8034770</v>
      </c>
      <c r="H21" s="79"/>
    </row>
    <row r="22" spans="1:8" ht="15.6" customHeight="1" x14ac:dyDescent="0.25">
      <c r="A22" s="250" t="s">
        <v>231</v>
      </c>
      <c r="B22" s="187">
        <v>1004986.77</v>
      </c>
      <c r="C22" s="187">
        <v>5801460</v>
      </c>
      <c r="D22" s="187">
        <v>1006088.25</v>
      </c>
      <c r="E22" s="187">
        <v>7253322</v>
      </c>
      <c r="F22" s="187">
        <v>1094244.79</v>
      </c>
      <c r="G22" s="251">
        <v>7406191.25</v>
      </c>
      <c r="H22" s="79"/>
    </row>
    <row r="23" spans="1:8" ht="15.6" customHeight="1" x14ac:dyDescent="0.25">
      <c r="A23" s="250" t="s">
        <v>232</v>
      </c>
      <c r="B23" s="187">
        <v>1086416.3799999999</v>
      </c>
      <c r="C23" s="187">
        <v>4962100</v>
      </c>
      <c r="D23" s="187">
        <v>979601.7</v>
      </c>
      <c r="E23" s="187">
        <v>6616284</v>
      </c>
      <c r="F23" s="187">
        <v>1003281.25</v>
      </c>
      <c r="G23" s="251">
        <v>7111391.25</v>
      </c>
      <c r="H23" s="79"/>
    </row>
    <row r="24" spans="1:8" ht="15.6" customHeight="1" x14ac:dyDescent="0.25">
      <c r="A24" s="250" t="s">
        <v>233</v>
      </c>
      <c r="B24" s="187">
        <v>790204.24</v>
      </c>
      <c r="C24" s="187">
        <v>2475562.5</v>
      </c>
      <c r="D24" s="187">
        <v>819194.11</v>
      </c>
      <c r="E24" s="187">
        <v>3881730</v>
      </c>
      <c r="F24" s="187">
        <v>871250.13</v>
      </c>
      <c r="G24" s="251">
        <v>4091448</v>
      </c>
      <c r="H24" s="79"/>
    </row>
    <row r="25" spans="1:8" ht="15.6" customHeight="1" x14ac:dyDescent="0.25">
      <c r="A25" s="20"/>
      <c r="B25" s="2"/>
      <c r="C25" s="2"/>
      <c r="D25" s="2"/>
      <c r="E25" s="2"/>
      <c r="F25" s="2"/>
      <c r="G25" s="252"/>
      <c r="H25" s="79"/>
    </row>
    <row r="26" spans="1:8" ht="15.6" customHeight="1" x14ac:dyDescent="0.25">
      <c r="A26" s="247"/>
      <c r="B26" s="245" t="s">
        <v>218</v>
      </c>
      <c r="C26" s="245"/>
      <c r="D26" s="245" t="s">
        <v>219</v>
      </c>
      <c r="E26" s="245"/>
      <c r="F26" s="245" t="s">
        <v>194</v>
      </c>
      <c r="G26" s="246"/>
      <c r="H26" s="79"/>
    </row>
    <row r="27" spans="1:8" ht="15.6" customHeight="1" x14ac:dyDescent="0.25">
      <c r="A27" s="247"/>
      <c r="B27" s="416">
        <f>E$9</f>
        <v>2020</v>
      </c>
      <c r="C27" s="417"/>
      <c r="D27" s="416">
        <f>F$9</f>
        <v>2021</v>
      </c>
      <c r="E27" s="417"/>
      <c r="F27" s="416" t="str">
        <f>G$9</f>
        <v>2022</v>
      </c>
      <c r="G27" s="418"/>
      <c r="H27" s="79"/>
    </row>
    <row r="28" spans="1:8" ht="27.6" customHeight="1" x14ac:dyDescent="0.25">
      <c r="A28" s="247"/>
      <c r="B28" s="253" t="s">
        <v>234</v>
      </c>
      <c r="C28" s="253" t="s">
        <v>235</v>
      </c>
      <c r="D28" s="253" t="s">
        <v>234</v>
      </c>
      <c r="E28" s="253" t="s">
        <v>235</v>
      </c>
      <c r="F28" s="253" t="s">
        <v>234</v>
      </c>
      <c r="G28" s="254" t="s">
        <v>235</v>
      </c>
      <c r="H28" s="79"/>
    </row>
    <row r="29" spans="1:8" ht="15.6" customHeight="1" x14ac:dyDescent="0.25">
      <c r="A29" s="250" t="s">
        <v>229</v>
      </c>
      <c r="B29" s="177">
        <f>1077*10^(1.46+0.406*(IF($E$10/1000000&lt;70,LOG10(70),LOG10($E$10/1000000))))</f>
        <v>2791039.7587723737</v>
      </c>
      <c r="C29" s="177">
        <f>IF(SUM(B20:C20)&lt;B29,0,SUM(B20:C20)-B29)</f>
        <v>17475465.861227628</v>
      </c>
      <c r="D29" s="177">
        <f>1077*10^(1.46+0.406*(IF($F$10/1000000&lt;70,LOG10(70),LOG10($F$10/1000000))))</f>
        <v>2820816.5810865532</v>
      </c>
      <c r="E29" s="177">
        <f>IF(SUM(D20:E20)&lt;D29,0,SUM(D20:E20)-D29)</f>
        <v>21686757.258913446</v>
      </c>
      <c r="F29" s="177">
        <f>1077*10^(1.46+0.406*(IF($G$10/1000000&lt;70,LOG10(70),LOG10($G$10/1000000))))</f>
        <v>2940991.6151177594</v>
      </c>
      <c r="G29" s="255">
        <f>IF(SUM(F20:G20)&lt;F29,0,SUM(F20:G20)-F29)</f>
        <v>21469609.574882243</v>
      </c>
      <c r="H29" s="79"/>
    </row>
    <row r="30" spans="1:8" ht="15.6" customHeight="1" x14ac:dyDescent="0.25">
      <c r="A30" s="250" t="s">
        <v>230</v>
      </c>
      <c r="B30" s="177">
        <f>1077*10^(1.414+0.349*(IF($E$10/1000000&lt;70,LOG10(70),LOG10($E$10/1000000))))</f>
        <v>1335054.8422535942</v>
      </c>
      <c r="C30" s="177">
        <f t="shared" ref="C30:E33" si="0">IF(SUM(B21:C21)&lt;B30,0,SUM(B21:C21)-B30)</f>
        <v>5477155.2577464059</v>
      </c>
      <c r="D30" s="177">
        <f>1077*10^(1.414+0.349*(IF($F$10/1000000&lt;70,LOG10(70),LOG10($F$10/1000000))))</f>
        <v>1347289.3575431716</v>
      </c>
      <c r="E30" s="177">
        <f t="shared" si="0"/>
        <v>7288724.7124568289</v>
      </c>
      <c r="F30" s="177">
        <f>1077*10^(1.414+0.349*(IF($G$10/1000000&lt;70,LOG10(70),LOG10($G$10/1000000))))</f>
        <v>1396484.198368002</v>
      </c>
      <c r="G30" s="255">
        <f t="shared" ref="G30" si="1">IF(SUM(F21:G21)&lt;F30,0,SUM(F21:G21)-F30)</f>
        <v>7721037.2916319985</v>
      </c>
      <c r="H30" s="79"/>
    </row>
    <row r="31" spans="1:8" ht="15.6" customHeight="1" x14ac:dyDescent="0.25">
      <c r="A31" s="250" t="s">
        <v>231</v>
      </c>
      <c r="B31" s="177">
        <f>1077*10^(1.231+0.382*(IF($E$10/1000000&lt;70,LOG10(70),LOG10($E$10/1000000))))</f>
        <v>1262656.4920574978</v>
      </c>
      <c r="C31" s="177">
        <f t="shared" si="0"/>
        <v>5543790.2779425019</v>
      </c>
      <c r="D31" s="177">
        <f>1077*10^(1.231+0.382*(IF($F$10/1000000&lt;70,LOG10(70),LOG10($F$10/1000000))))</f>
        <v>1275327.1281058325</v>
      </c>
      <c r="E31" s="177">
        <f t="shared" si="0"/>
        <v>6984083.1218941677</v>
      </c>
      <c r="F31" s="177">
        <f>1077*10^(1.231+0.382*(IF($G$10/1000000&lt;70,LOG10(70),LOG10($G$10/1000000))))</f>
        <v>1326384.5855972108</v>
      </c>
      <c r="G31" s="255">
        <f t="shared" ref="G31" si="2">IF(SUM(F22:G22)&lt;F31,0,SUM(F22:G22)-F31)</f>
        <v>7174051.4544027885</v>
      </c>
      <c r="H31" s="79"/>
    </row>
    <row r="32" spans="1:8" ht="15.6" customHeight="1" x14ac:dyDescent="0.25">
      <c r="A32" s="250" t="s">
        <v>232</v>
      </c>
      <c r="B32" s="177">
        <f>1077*10^(1.247+0.358*(IF($E$10/1000000&lt;70,LOG10(70),LOG10($E$10/1000000))))</f>
        <v>1004163.4483309854</v>
      </c>
      <c r="C32" s="177">
        <f t="shared" si="0"/>
        <v>5044352.9316690145</v>
      </c>
      <c r="D32" s="177">
        <f>1077*10^(1.247+0.358*(IF($F$10/1000000&lt;70,LOG10(70),LOG10($F$10/1000000))))</f>
        <v>1013604.0751812285</v>
      </c>
      <c r="E32" s="177">
        <f t="shared" si="0"/>
        <v>6582281.6248187721</v>
      </c>
      <c r="F32" s="177">
        <f>1077*10^(1.247+0.358*(IF($G$10/1000000&lt;70,LOG10(70),LOG10($G$10/1000000))))</f>
        <v>1051586.8483214146</v>
      </c>
      <c r="G32" s="255">
        <f t="shared" ref="G32" si="3">IF(SUM(F23:G23)&lt;F32,0,SUM(F23:G23)-F32)</f>
        <v>7063085.6516785854</v>
      </c>
    </row>
    <row r="33" spans="1:9" ht="15.6" customHeight="1" x14ac:dyDescent="0.25">
      <c r="A33" s="250" t="s">
        <v>233</v>
      </c>
      <c r="B33" s="177">
        <f>1077*10^(1.246+0.342*(IF($E$10/1000000&lt;70,LOG10(70),LOG10($E$10/1000000))))</f>
        <v>839106.72980252013</v>
      </c>
      <c r="C33" s="177">
        <f t="shared" si="0"/>
        <v>2426660.0101974802</v>
      </c>
      <c r="D33" s="177">
        <f>1077*10^(1.246+0.342*(IF($F$10/1000000&lt;70,LOG10(70),LOG10($F$10/1000000))))</f>
        <v>846641.42613823386</v>
      </c>
      <c r="E33" s="177">
        <f t="shared" si="0"/>
        <v>3854282.6838617665</v>
      </c>
      <c r="F33" s="177">
        <f>1077*10^(1.246+0.342*(IF($G$10/1000000&lt;70,LOG10(70),LOG10($G$10/1000000))))</f>
        <v>876924.62526462669</v>
      </c>
      <c r="G33" s="255">
        <f t="shared" ref="G33" si="4">IF(SUM(F24:G24)&lt;F33,0,SUM(F24:G24)-F33)</f>
        <v>4085773.504735373</v>
      </c>
    </row>
    <row r="34" spans="1:9" ht="15.6" customHeight="1" thickBot="1" x14ac:dyDescent="0.3">
      <c r="A34" s="256" t="s">
        <v>236</v>
      </c>
      <c r="B34" s="257"/>
      <c r="C34" s="167">
        <f>SUM(C29:C33)</f>
        <v>35967424.338783033</v>
      </c>
      <c r="D34" s="257"/>
      <c r="E34" s="167">
        <f>SUM(E29:E33)</f>
        <v>46396129.401944987</v>
      </c>
      <c r="F34" s="257"/>
      <c r="G34" s="258">
        <f>SUM(G29:G33)</f>
        <v>47513557.47733099</v>
      </c>
    </row>
    <row r="36" spans="1:9" ht="26.45" customHeight="1" x14ac:dyDescent="0.25">
      <c r="A36" s="240" t="s">
        <v>237</v>
      </c>
    </row>
    <row r="37" spans="1:9" ht="15" customHeight="1" thickBot="1" x14ac:dyDescent="0.3"/>
    <row r="38" spans="1:9" x14ac:dyDescent="0.25">
      <c r="A38" s="259"/>
      <c r="B38" s="129" t="s">
        <v>218</v>
      </c>
      <c r="C38" s="129"/>
      <c r="D38" s="129" t="s">
        <v>219</v>
      </c>
      <c r="E38" s="129"/>
      <c r="F38" s="129" t="s">
        <v>194</v>
      </c>
      <c r="G38" s="154"/>
    </row>
    <row r="39" spans="1:9" x14ac:dyDescent="0.25">
      <c r="A39" s="136"/>
      <c r="B39" s="244">
        <f>E$9</f>
        <v>2020</v>
      </c>
      <c r="C39" s="245"/>
      <c r="D39" s="244">
        <f>F$9</f>
        <v>2021</v>
      </c>
      <c r="E39" s="245"/>
      <c r="F39" s="244" t="str">
        <f>G$9</f>
        <v>2022</v>
      </c>
      <c r="G39" s="246"/>
    </row>
    <row r="40" spans="1:9" ht="30" x14ac:dyDescent="0.25">
      <c r="A40" s="247"/>
      <c r="B40" s="253" t="s">
        <v>238</v>
      </c>
      <c r="C40" s="253" t="s">
        <v>239</v>
      </c>
      <c r="D40" s="253" t="s">
        <v>238</v>
      </c>
      <c r="E40" s="253" t="s">
        <v>239</v>
      </c>
      <c r="F40" s="253" t="s">
        <v>238</v>
      </c>
      <c r="G40" s="254" t="s">
        <v>239</v>
      </c>
    </row>
    <row r="41" spans="1:9" ht="18" thickBot="1" x14ac:dyDescent="0.3">
      <c r="A41" s="256" t="s">
        <v>240</v>
      </c>
      <c r="B41" s="260">
        <v>875227273.5</v>
      </c>
      <c r="C41" s="261">
        <v>291742424.5</v>
      </c>
      <c r="D41" s="260">
        <v>801167938.5</v>
      </c>
      <c r="E41" s="260">
        <v>267055979.5</v>
      </c>
      <c r="F41" s="260">
        <v>759832232.25</v>
      </c>
      <c r="G41" s="262">
        <v>253277410.75</v>
      </c>
    </row>
    <row r="42" spans="1:9" ht="15.75" x14ac:dyDescent="0.25">
      <c r="A42" s="263" t="s">
        <v>241</v>
      </c>
    </row>
    <row r="43" spans="1:9" x14ac:dyDescent="0.25">
      <c r="A43" s="263" t="s">
        <v>242</v>
      </c>
    </row>
    <row r="47" spans="1:9" x14ac:dyDescent="0.25">
      <c r="I47">
        <v>2</v>
      </c>
    </row>
    <row r="48" spans="1:9" x14ac:dyDescent="0.25">
      <c r="I48">
        <v>2</v>
      </c>
    </row>
  </sheetData>
  <mergeCells count="5">
    <mergeCell ref="A10:D10"/>
    <mergeCell ref="A11:D11"/>
    <mergeCell ref="B27:C27"/>
    <mergeCell ref="D27:E27"/>
    <mergeCell ref="F27:G27"/>
  </mergeCells>
  <printOptions horizontalCentered="1"/>
  <pageMargins left="0.7" right="0.7" top="0.75" bottom="0.75" header="0.3" footer="0.3"/>
  <pageSetup scale="65" orientation="portrait" r:id="rId1"/>
  <headerFooter>
    <oddFooter>&amp;C&amp;10Portions of the material contained in this document are protected by copyright owned by the State Farm Mutual Automobile Insurance Company, 2024</oddFooter>
  </headerFooter>
  <colBreaks count="1" manualBreakCount="1">
    <brk id="9" max="48" man="1"/>
  </colBreaks>
  <drawing r:id="rId2"/>
  <legacyDrawing r:id="rId3"/>
  <controls>
    <mc:AlternateContent xmlns:mc="http://schemas.openxmlformats.org/markup-compatibility/2006">
      <mc:Choice Requires="x14">
        <control shapeId="7170" r:id="rId4" name="TextBox1">
          <controlPr locked="0" defaultSize="0" autoLine="0" linkedCell="$E$46" r:id="rId5">
            <anchor moveWithCells="1">
              <from>
                <xdr:col>4</xdr:col>
                <xdr:colOff>0</xdr:colOff>
                <xdr:row>46</xdr:row>
                <xdr:rowOff>0</xdr:rowOff>
              </from>
              <to>
                <xdr:col>5</xdr:col>
                <xdr:colOff>238125</xdr:colOff>
                <xdr:row>47</xdr:row>
                <xdr:rowOff>57150</xdr:rowOff>
              </to>
            </anchor>
          </controlPr>
        </control>
      </mc:Choice>
      <mc:Fallback>
        <control shapeId="7170" r:id="rId4" name="TextBox1"/>
      </mc:Fallback>
    </mc:AlternateContent>
    <mc:AlternateContent xmlns:mc="http://schemas.openxmlformats.org/markup-compatibility/2006">
      <mc:Choice Requires="x14">
        <control shapeId="7169" r:id="rId6" name="Check Box 1">
          <controlPr defaultSize="0" autoFill="0" autoLine="0" autoPict="0">
            <anchor moveWithCells="1">
              <from>
                <xdr:col>3</xdr:col>
                <xdr:colOff>171450</xdr:colOff>
                <xdr:row>23</xdr:row>
                <xdr:rowOff>95250</xdr:rowOff>
              </from>
              <to>
                <xdr:col>3</xdr:col>
                <xdr:colOff>485775</xdr:colOff>
                <xdr:row>25</xdr:row>
                <xdr:rowOff>95250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171" r:id="rId7" name="Check Box 3">
          <controlPr defaultSize="0" autoFill="0" autoLine="0" autoPict="0">
            <anchor moveWithCells="1" sizeWithCells="1">
              <from>
                <xdr:col>1</xdr:col>
                <xdr:colOff>1209675</xdr:colOff>
                <xdr:row>24</xdr:row>
                <xdr:rowOff>0</xdr:rowOff>
              </from>
              <to>
                <xdr:col>1</xdr:col>
                <xdr:colOff>1409700</xdr:colOff>
                <xdr:row>25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172" r:id="rId8" name="Check Box 4">
          <controlPr defaultSize="0" autoFill="0" autoLine="0" autoPict="0">
            <anchor>
              <from>
                <xdr:col>0</xdr:col>
                <xdr:colOff>114300</xdr:colOff>
                <xdr:row>13</xdr:row>
                <xdr:rowOff>38100</xdr:rowOff>
              </from>
              <to>
                <xdr:col>0</xdr:col>
                <xdr:colOff>342900</xdr:colOff>
                <xdr:row>13</xdr:row>
                <xdr:rowOff>171450</xdr:rowOff>
              </to>
            </anchor>
          </controlPr>
        </control>
      </mc:Choice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08195-B2A5-45C6-B9B3-D50D4BE13745}">
  <sheetPr codeName="Sheet7">
    <tabColor rgb="FF0070C0"/>
  </sheetPr>
  <dimension ref="A1:I48"/>
  <sheetViews>
    <sheetView showGridLines="0" view="pageLayout" topLeftCell="A15" zoomScaleNormal="70" zoomScaleSheetLayoutView="85" workbookViewId="0">
      <selection activeCell="F43" sqref="F43"/>
    </sheetView>
  </sheetViews>
  <sheetFormatPr defaultRowHeight="15" x14ac:dyDescent="0.25"/>
  <cols>
    <col min="1" max="1" width="51.7109375" customWidth="1"/>
    <col min="2" max="2" width="15.7109375" customWidth="1"/>
    <col min="3" max="5" width="14.7109375" customWidth="1"/>
    <col min="6" max="7" width="15.7109375" hidden="1" customWidth="1"/>
    <col min="8" max="8" width="1.140625" customWidth="1"/>
    <col min="9" max="9" width="0" hidden="1" customWidth="1"/>
  </cols>
  <sheetData>
    <row r="1" spans="1:8" x14ac:dyDescent="0.25">
      <c r="A1" s="5" t="s">
        <v>0</v>
      </c>
      <c r="B1" s="3" t="s">
        <v>1</v>
      </c>
      <c r="E1" s="4" t="s">
        <v>2</v>
      </c>
      <c r="G1" s="4"/>
      <c r="H1" s="77"/>
    </row>
    <row r="2" spans="1:8" x14ac:dyDescent="0.25">
      <c r="A2" s="5" t="s">
        <v>3</v>
      </c>
      <c r="B2" s="3" t="s">
        <v>4</v>
      </c>
      <c r="E2" s="4" t="s">
        <v>5</v>
      </c>
      <c r="G2" s="4"/>
      <c r="H2" s="77"/>
    </row>
    <row r="3" spans="1:8" x14ac:dyDescent="0.25">
      <c r="A3" s="2"/>
      <c r="B3" s="6" t="s">
        <v>6</v>
      </c>
      <c r="C3" s="7"/>
      <c r="D3" s="7"/>
      <c r="E3" s="82" t="s">
        <v>7</v>
      </c>
      <c r="F3" s="7"/>
      <c r="G3" s="82"/>
    </row>
    <row r="4" spans="1:8" x14ac:dyDescent="0.25">
      <c r="A4" s="2"/>
      <c r="B4" s="226"/>
      <c r="H4" s="11"/>
    </row>
    <row r="5" spans="1:8" ht="23.25" x14ac:dyDescent="0.25">
      <c r="A5" s="10" t="s">
        <v>243</v>
      </c>
      <c r="B5" s="11"/>
      <c r="C5" s="11"/>
      <c r="D5" s="11"/>
      <c r="E5" s="11"/>
      <c r="F5" s="125"/>
      <c r="G5" s="125"/>
      <c r="H5" s="11"/>
    </row>
    <row r="6" spans="1:8" ht="24" thickBot="1" x14ac:dyDescent="0.35">
      <c r="A6" s="10" t="s">
        <v>217</v>
      </c>
      <c r="B6" s="10"/>
      <c r="C6" s="10"/>
      <c r="D6" s="10"/>
      <c r="E6" s="10"/>
      <c r="F6" s="171"/>
      <c r="G6" s="171"/>
      <c r="H6" s="11"/>
    </row>
    <row r="7" spans="1:8" ht="30" customHeight="1" x14ac:dyDescent="0.25">
      <c r="A7" s="1"/>
      <c r="F7" s="172"/>
      <c r="G7" s="173"/>
      <c r="H7" s="11"/>
    </row>
    <row r="8" spans="1:8" ht="15.6" customHeight="1" thickBot="1" x14ac:dyDescent="0.3">
      <c r="A8" s="264" t="s">
        <v>225</v>
      </c>
      <c r="F8" s="174"/>
      <c r="G8" s="175"/>
      <c r="H8" s="2"/>
    </row>
    <row r="9" spans="1:8" ht="28.15" customHeight="1" x14ac:dyDescent="0.25">
      <c r="A9" s="265"/>
      <c r="B9" s="266"/>
      <c r="C9" s="267" t="s">
        <v>218</v>
      </c>
      <c r="D9" s="172" t="s">
        <v>219</v>
      </c>
      <c r="E9" s="228" t="s">
        <v>194</v>
      </c>
      <c r="F9" s="179"/>
      <c r="G9" s="180"/>
      <c r="H9" s="2"/>
    </row>
    <row r="10" spans="1:8" ht="15.6" customHeight="1" x14ac:dyDescent="0.25">
      <c r="A10" s="268"/>
      <c r="B10" s="269"/>
      <c r="C10" s="270">
        <f>'4.1Excluded Exp'!E$9</f>
        <v>2020</v>
      </c>
      <c r="D10" s="270">
        <f>'4.1Excluded Exp'!F$9</f>
        <v>2021</v>
      </c>
      <c r="E10" s="271" t="str">
        <f>'4.1Excluded Exp'!G$9</f>
        <v>2022</v>
      </c>
      <c r="F10" s="179"/>
      <c r="G10" s="182"/>
      <c r="H10" s="2"/>
    </row>
    <row r="11" spans="1:8" ht="34.15" customHeight="1" x14ac:dyDescent="0.25">
      <c r="A11" s="272" t="s">
        <v>244</v>
      </c>
      <c r="B11" s="273"/>
      <c r="C11" s="274">
        <v>6600269.0599999996</v>
      </c>
      <c r="D11" s="274">
        <v>6184292.0499999998</v>
      </c>
      <c r="E11" s="251">
        <v>6326032.3799999999</v>
      </c>
      <c r="F11" s="179"/>
      <c r="G11" s="182"/>
    </row>
    <row r="12" spans="1:8" ht="34.15" customHeight="1" x14ac:dyDescent="0.25">
      <c r="A12" s="272" t="s">
        <v>245</v>
      </c>
      <c r="B12" s="275"/>
      <c r="C12" s="276">
        <f>'4.1Excluded Exp'!$C$34</f>
        <v>35967424.338783033</v>
      </c>
      <c r="D12" s="276">
        <f>'4.1Excluded Exp'!$E$34</f>
        <v>46396129.401944987</v>
      </c>
      <c r="E12" s="255">
        <f>'4.1Excluded Exp'!$G$34</f>
        <v>47513557.47733099</v>
      </c>
      <c r="F12" s="179"/>
      <c r="G12" s="182"/>
      <c r="H12" s="2"/>
    </row>
    <row r="13" spans="1:8" ht="34.15" customHeight="1" x14ac:dyDescent="0.25">
      <c r="A13" s="272" t="s">
        <v>246</v>
      </c>
      <c r="B13" s="275"/>
      <c r="C13" s="274">
        <v>0</v>
      </c>
      <c r="D13" s="274">
        <v>697639</v>
      </c>
      <c r="E13" s="251">
        <v>0</v>
      </c>
      <c r="F13" s="179"/>
      <c r="G13" s="180"/>
      <c r="H13" s="2"/>
    </row>
    <row r="14" spans="1:8" ht="34.15" customHeight="1" x14ac:dyDescent="0.25">
      <c r="A14" s="272" t="s">
        <v>247</v>
      </c>
      <c r="B14" s="275"/>
      <c r="C14" s="274">
        <v>0</v>
      </c>
      <c r="D14" s="274">
        <v>0</v>
      </c>
      <c r="E14" s="251">
        <v>0</v>
      </c>
      <c r="F14" s="179"/>
      <c r="G14" s="182"/>
      <c r="H14" s="2"/>
    </row>
    <row r="15" spans="1:8" ht="34.15" customHeight="1" x14ac:dyDescent="0.25">
      <c r="A15" s="272" t="s">
        <v>248</v>
      </c>
      <c r="B15" s="275"/>
      <c r="C15" s="274">
        <v>901017.98</v>
      </c>
      <c r="D15" s="274">
        <v>317683.52</v>
      </c>
      <c r="E15" s="251">
        <v>2877940.27</v>
      </c>
      <c r="F15" s="179"/>
      <c r="G15" s="182"/>
      <c r="H15" s="2"/>
    </row>
    <row r="16" spans="1:8" ht="34.15" customHeight="1" x14ac:dyDescent="0.25">
      <c r="A16" s="272" t="s">
        <v>249</v>
      </c>
      <c r="B16" s="275"/>
      <c r="C16" s="276">
        <f>'4.1Excluded Exp'!$B$41</f>
        <v>875227273.5</v>
      </c>
      <c r="D16" s="276">
        <f>'4.1Excluded Exp'!$D$41</f>
        <v>801167938.5</v>
      </c>
      <c r="E16" s="255">
        <f>'4.1Excluded Exp'!$F$41</f>
        <v>759832232.25</v>
      </c>
      <c r="F16" s="179"/>
      <c r="G16" s="182"/>
      <c r="H16" s="78"/>
    </row>
    <row r="17" spans="1:8" ht="34.15" customHeight="1" x14ac:dyDescent="0.25">
      <c r="A17" s="272" t="s">
        <v>250</v>
      </c>
      <c r="B17" s="275"/>
      <c r="C17" s="274">
        <v>0</v>
      </c>
      <c r="D17" s="274">
        <v>0</v>
      </c>
      <c r="E17" s="251">
        <v>0</v>
      </c>
      <c r="F17" s="179"/>
      <c r="G17" s="184"/>
      <c r="H17" s="79"/>
    </row>
    <row r="18" spans="1:8" ht="34.15" customHeight="1" x14ac:dyDescent="0.25">
      <c r="A18" s="277" t="s">
        <v>251</v>
      </c>
      <c r="B18" s="278"/>
      <c r="C18" s="279">
        <f>SUM(C11:C17)</f>
        <v>918695984.87878299</v>
      </c>
      <c r="D18" s="279">
        <f>SUM(D11:D17)</f>
        <v>854763682.47194505</v>
      </c>
      <c r="E18" s="280">
        <f>SUM(E11:E17)</f>
        <v>816549762.37733102</v>
      </c>
      <c r="F18" s="179"/>
      <c r="G18" s="182"/>
      <c r="H18" s="79"/>
    </row>
    <row r="19" spans="1:8" ht="34.15" customHeight="1" x14ac:dyDescent="0.25">
      <c r="A19" s="277" t="s">
        <v>252</v>
      </c>
      <c r="B19" s="278"/>
      <c r="C19" s="281">
        <f>C18/'4.1Excluded Exp'!$E$12</f>
        <v>1.393005106489782E-2</v>
      </c>
      <c r="D19" s="281">
        <f>D18/'4.1Excluded Exp'!$F$12</f>
        <v>1.2595228800884336E-2</v>
      </c>
      <c r="E19" s="282">
        <f>E18/'4.1Excluded Exp'!$G$12</f>
        <v>1.0874590702513551E-2</v>
      </c>
      <c r="F19" s="179"/>
      <c r="G19" s="182"/>
      <c r="H19" s="79"/>
    </row>
    <row r="20" spans="1:8" ht="34.15" customHeight="1" thickBot="1" x14ac:dyDescent="0.3">
      <c r="A20" s="283" t="s">
        <v>253</v>
      </c>
      <c r="B20" s="284"/>
      <c r="C20" s="285"/>
      <c r="D20" s="285"/>
      <c r="E20" s="286">
        <f>AVERAGE(C19:E19)</f>
        <v>1.2466623522765235E-2</v>
      </c>
      <c r="F20" s="179"/>
      <c r="G20" s="182"/>
      <c r="H20" s="2"/>
    </row>
    <row r="21" spans="1:8" ht="15.6" customHeight="1" x14ac:dyDescent="0.25">
      <c r="F21" s="179"/>
      <c r="G21" s="184"/>
      <c r="H21" s="79"/>
    </row>
    <row r="22" spans="1:8" ht="15.6" customHeight="1" x14ac:dyDescent="0.25">
      <c r="F22" s="179"/>
      <c r="G22" s="182"/>
      <c r="H22" s="79"/>
    </row>
    <row r="23" spans="1:8" ht="15.6" customHeight="1" x14ac:dyDescent="0.25">
      <c r="F23" s="179"/>
      <c r="G23" s="182"/>
      <c r="H23" s="79"/>
    </row>
    <row r="24" spans="1:8" ht="15.6" customHeight="1" x14ac:dyDescent="0.25">
      <c r="F24" s="179"/>
      <c r="G24" s="182"/>
      <c r="H24" s="79"/>
    </row>
    <row r="25" spans="1:8" ht="15.6" customHeight="1" x14ac:dyDescent="0.25">
      <c r="F25" s="179"/>
      <c r="G25" s="182"/>
      <c r="H25" s="79"/>
    </row>
    <row r="26" spans="1:8" ht="15.6" customHeight="1" x14ac:dyDescent="0.25">
      <c r="F26" s="179"/>
      <c r="G26" s="182"/>
      <c r="H26" s="79"/>
    </row>
    <row r="27" spans="1:8" ht="15.6" customHeight="1" x14ac:dyDescent="0.25">
      <c r="F27" s="179"/>
      <c r="G27" s="182"/>
      <c r="H27" s="79"/>
    </row>
    <row r="28" spans="1:8" ht="15.6" customHeight="1" x14ac:dyDescent="0.25">
      <c r="F28" s="179"/>
      <c r="G28" s="184"/>
      <c r="H28" s="79"/>
    </row>
    <row r="29" spans="1:8" ht="15.6" customHeight="1" x14ac:dyDescent="0.25">
      <c r="F29" s="179"/>
      <c r="G29" s="182"/>
      <c r="H29" s="79"/>
    </row>
    <row r="30" spans="1:8" ht="15.6" customHeight="1" x14ac:dyDescent="0.25">
      <c r="F30" s="179"/>
      <c r="G30" s="182"/>
      <c r="H30" s="79"/>
    </row>
    <row r="31" spans="1:8" ht="15.6" customHeight="1" thickBot="1" x14ac:dyDescent="0.3">
      <c r="F31" s="194"/>
      <c r="G31" s="195"/>
      <c r="H31" s="79"/>
    </row>
    <row r="32" spans="1:8" ht="15.6" customHeight="1" thickTop="1" x14ac:dyDescent="0.25">
      <c r="F32" s="179"/>
      <c r="G32" s="182"/>
    </row>
    <row r="33" spans="6:9" ht="15.6" customHeight="1" thickBot="1" x14ac:dyDescent="0.3">
      <c r="F33" s="200"/>
      <c r="G33" s="182"/>
    </row>
    <row r="34" spans="6:9" ht="15.6" customHeight="1" thickBot="1" x14ac:dyDescent="0.3">
      <c r="F34" s="201"/>
      <c r="G34" s="202"/>
    </row>
    <row r="35" spans="6:9" ht="15.75" thickBot="1" x14ac:dyDescent="0.3">
      <c r="F35" s="204"/>
      <c r="G35" s="205"/>
    </row>
    <row r="36" spans="6:9" ht="26.45" customHeight="1" thickTop="1" x14ac:dyDescent="0.25">
      <c r="F36" s="207"/>
      <c r="G36" s="208"/>
    </row>
    <row r="37" spans="6:9" ht="46.15" customHeight="1" x14ac:dyDescent="0.25">
      <c r="F37" s="210"/>
      <c r="G37" s="212"/>
    </row>
    <row r="38" spans="6:9" x14ac:dyDescent="0.25">
      <c r="F38" s="210"/>
      <c r="G38" s="212"/>
    </row>
    <row r="39" spans="6:9" x14ac:dyDescent="0.25">
      <c r="F39" s="210"/>
      <c r="G39" s="212"/>
    </row>
    <row r="40" spans="6:9" x14ac:dyDescent="0.25">
      <c r="F40" s="210"/>
      <c r="G40" s="212"/>
    </row>
    <row r="41" spans="6:9" x14ac:dyDescent="0.25">
      <c r="F41" s="210"/>
      <c r="G41" s="212"/>
    </row>
    <row r="42" spans="6:9" ht="15.75" thickBot="1" x14ac:dyDescent="0.3">
      <c r="F42" s="216"/>
      <c r="G42" s="217"/>
    </row>
    <row r="43" spans="6:9" x14ac:dyDescent="0.25">
      <c r="F43" s="152"/>
      <c r="G43" s="152"/>
    </row>
    <row r="47" spans="6:9" x14ac:dyDescent="0.25">
      <c r="I47">
        <v>2</v>
      </c>
    </row>
    <row r="48" spans="6:9" x14ac:dyDescent="0.25">
      <c r="F48" s="223"/>
      <c r="G48" s="224"/>
      <c r="I48">
        <v>2</v>
      </c>
    </row>
  </sheetData>
  <printOptions horizontalCentered="1"/>
  <pageMargins left="0.7" right="0.7" top="0.75" bottom="0.75" header="0.3" footer="0.3"/>
  <pageSetup scale="65" orientation="portrait" r:id="rId1"/>
  <headerFooter>
    <oddFooter>&amp;C&amp;10Portions of the material contained in this document are protected by copyright owned by the State Farm Mutual Automobile Insurance Company, 2024</oddFooter>
  </headerFooter>
  <colBreaks count="1" manualBreakCount="1">
    <brk id="9" max="48" man="1"/>
  </colBreaks>
  <drawing r:id="rId2"/>
  <legacyDrawing r:id="rId3"/>
  <controls>
    <mc:AlternateContent xmlns:mc="http://schemas.openxmlformats.org/markup-compatibility/2006">
      <mc:Choice Requires="x14">
        <control shapeId="8194" r:id="rId4" name="TextBox1">
          <controlPr locked="0" defaultSize="0" autoLine="0" linkedCell="$E$46" r:id="rId5">
            <anchor moveWithCells="1">
              <from>
                <xdr:col>4</xdr:col>
                <xdr:colOff>0</xdr:colOff>
                <xdr:row>46</xdr:row>
                <xdr:rowOff>0</xdr:rowOff>
              </from>
              <to>
                <xdr:col>9</xdr:col>
                <xdr:colOff>257175</xdr:colOff>
                <xdr:row>47</xdr:row>
                <xdr:rowOff>57150</xdr:rowOff>
              </to>
            </anchor>
          </controlPr>
        </control>
      </mc:Choice>
      <mc:Fallback>
        <control shapeId="8194" r:id="rId4" name="TextBox1"/>
      </mc:Fallback>
    </mc:AlternateContent>
    <mc:AlternateContent xmlns:mc="http://schemas.openxmlformats.org/markup-compatibility/2006">
      <mc:Choice Requires="x14">
        <control shapeId="8193" r:id="rId6" name="Check Box 1">
          <controlPr defaultSize="0" autoFill="0" autoLine="0" autoPict="0">
            <anchor moveWithCells="1">
              <from>
                <xdr:col>3</xdr:col>
                <xdr:colOff>171450</xdr:colOff>
                <xdr:row>23</xdr:row>
                <xdr:rowOff>95250</xdr:rowOff>
              </from>
              <to>
                <xdr:col>3</xdr:col>
                <xdr:colOff>485775</xdr:colOff>
                <xdr:row>25</xdr:row>
                <xdr:rowOff>95250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8195" r:id="rId7" name="Check Box 3">
          <controlPr defaultSize="0" autoFill="0" autoLine="0" autoPict="0">
            <anchor moveWithCells="1" sizeWithCells="1">
              <from>
                <xdr:col>1</xdr:col>
                <xdr:colOff>1209675</xdr:colOff>
                <xdr:row>24</xdr:row>
                <xdr:rowOff>0</xdr:rowOff>
              </from>
              <to>
                <xdr:col>1</xdr:col>
                <xdr:colOff>1409700</xdr:colOff>
                <xdr:row>25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8196" r:id="rId8" name="Check Box 4">
          <controlPr defaultSize="0" autoFill="0" autoLine="0" autoPict="0">
            <anchor>
              <from>
                <xdr:col>0</xdr:col>
                <xdr:colOff>142875</xdr:colOff>
                <xdr:row>7</xdr:row>
                <xdr:rowOff>28575</xdr:rowOff>
              </from>
              <to>
                <xdr:col>0</xdr:col>
                <xdr:colOff>371475</xdr:colOff>
                <xdr:row>7</xdr:row>
                <xdr:rowOff>171450</xdr:rowOff>
              </to>
            </anchor>
          </controlPr>
        </control>
      </mc:Choice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1FC0-564C-4F84-A8C7-B1DBFFC1BD3E}">
  <sheetPr codeName="Sheet8"/>
  <dimension ref="A1:J37"/>
  <sheetViews>
    <sheetView showGridLines="0" view="pageBreakPreview" topLeftCell="A4" zoomScale="70" zoomScaleNormal="70" zoomScaleSheetLayoutView="70" workbookViewId="0">
      <selection activeCell="F43" sqref="F43"/>
    </sheetView>
  </sheetViews>
  <sheetFormatPr defaultRowHeight="15" x14ac:dyDescent="0.25"/>
  <cols>
    <col min="1" max="1" width="36.5703125" customWidth="1"/>
    <col min="2" max="2" width="11.28515625" customWidth="1"/>
    <col min="3" max="3" width="20.7109375" customWidth="1"/>
    <col min="4" max="6" width="15.7109375" customWidth="1"/>
    <col min="7" max="7" width="18.7109375" customWidth="1"/>
    <col min="8" max="8" width="16.140625" customWidth="1"/>
    <col min="9" max="10" width="12.7109375" customWidth="1"/>
  </cols>
  <sheetData>
    <row r="1" spans="1:10" x14ac:dyDescent="0.25">
      <c r="A1" s="5" t="s">
        <v>0</v>
      </c>
      <c r="G1" s="3" t="s">
        <v>1</v>
      </c>
      <c r="J1" s="4" t="s">
        <v>2</v>
      </c>
    </row>
    <row r="2" spans="1:10" x14ac:dyDescent="0.25">
      <c r="A2" s="5" t="s">
        <v>3</v>
      </c>
      <c r="G2" s="3" t="s">
        <v>4</v>
      </c>
      <c r="J2" s="4" t="s">
        <v>5</v>
      </c>
    </row>
    <row r="3" spans="1:10" x14ac:dyDescent="0.25">
      <c r="G3" s="287" t="s">
        <v>254</v>
      </c>
      <c r="H3" s="287"/>
      <c r="I3" s="287"/>
      <c r="J3" s="8" t="s">
        <v>7</v>
      </c>
    </row>
    <row r="5" spans="1:10" ht="23.25" x14ac:dyDescent="0.25">
      <c r="A5" s="10" t="s">
        <v>255</v>
      </c>
      <c r="B5" s="125"/>
      <c r="C5" s="125"/>
      <c r="D5" s="125"/>
      <c r="E5" s="125"/>
      <c r="F5" s="125"/>
      <c r="G5" s="125"/>
      <c r="H5" s="125"/>
      <c r="I5" s="125"/>
      <c r="J5" s="125"/>
    </row>
    <row r="6" spans="1:10" ht="24" thickBot="1" x14ac:dyDescent="0.3">
      <c r="A6" s="10"/>
      <c r="B6" s="125"/>
      <c r="C6" s="125"/>
      <c r="D6" s="125"/>
      <c r="E6" s="125"/>
      <c r="F6" s="125"/>
      <c r="G6" s="125"/>
      <c r="H6" s="125"/>
      <c r="I6" s="125"/>
      <c r="J6" s="125"/>
    </row>
    <row r="7" spans="1:10" ht="30" customHeight="1" thickBot="1" x14ac:dyDescent="0.35">
      <c r="A7" s="288" t="s">
        <v>256</v>
      </c>
      <c r="B7" s="289"/>
      <c r="C7" s="289"/>
      <c r="D7" s="289"/>
      <c r="E7" s="289"/>
      <c r="F7" s="289"/>
      <c r="G7" s="289"/>
      <c r="H7" s="289"/>
      <c r="I7" s="289"/>
      <c r="J7" s="290"/>
    </row>
    <row r="8" spans="1:10" ht="15.6" customHeight="1" x14ac:dyDescent="0.25">
      <c r="A8" s="291"/>
      <c r="B8" s="292"/>
      <c r="C8" s="292"/>
      <c r="D8" s="293" t="s">
        <v>257</v>
      </c>
      <c r="E8" s="294"/>
      <c r="F8" s="295"/>
      <c r="G8" s="292"/>
      <c r="H8" s="292"/>
      <c r="I8" s="292"/>
      <c r="J8" s="296"/>
    </row>
    <row r="9" spans="1:10" ht="15.6" customHeight="1" thickBot="1" x14ac:dyDescent="0.3">
      <c r="A9" s="297"/>
      <c r="B9" s="1"/>
      <c r="C9" s="298"/>
      <c r="D9" s="299">
        <v>1</v>
      </c>
      <c r="E9" s="300">
        <v>0</v>
      </c>
      <c r="F9" s="301">
        <v>0</v>
      </c>
      <c r="G9" s="302"/>
      <c r="H9" s="303"/>
      <c r="I9" s="303"/>
      <c r="J9" s="304"/>
    </row>
    <row r="10" spans="1:10" ht="58.15" customHeight="1" thickBot="1" x14ac:dyDescent="0.3">
      <c r="A10" s="53" t="s">
        <v>258</v>
      </c>
      <c r="B10" s="305" t="s">
        <v>259</v>
      </c>
      <c r="C10" s="305" t="s">
        <v>260</v>
      </c>
      <c r="D10" s="306" t="s">
        <v>261</v>
      </c>
      <c r="E10" s="307" t="s">
        <v>262</v>
      </c>
      <c r="F10" s="308" t="s">
        <v>263</v>
      </c>
      <c r="G10" s="309" t="s">
        <v>264</v>
      </c>
      <c r="H10" s="309" t="s">
        <v>265</v>
      </c>
      <c r="I10" s="309" t="s">
        <v>252</v>
      </c>
      <c r="J10" s="310" t="s">
        <v>266</v>
      </c>
    </row>
    <row r="11" spans="1:10" ht="15.6" customHeight="1" x14ac:dyDescent="0.25">
      <c r="A11" s="311" t="s">
        <v>5</v>
      </c>
      <c r="B11" s="312">
        <v>4</v>
      </c>
      <c r="C11" s="313" t="s">
        <v>17</v>
      </c>
      <c r="D11" s="314">
        <v>0.34401439114077464</v>
      </c>
      <c r="E11" s="315">
        <v>0.28329498486322674</v>
      </c>
      <c r="F11" s="316">
        <v>0.35526733907692459</v>
      </c>
      <c r="G11" s="317">
        <f>SUMPRODUCT(D11:F11,D9:F9)</f>
        <v>0.34401439114077464</v>
      </c>
      <c r="H11" s="318">
        <v>0</v>
      </c>
      <c r="I11" s="315">
        <f>'4.2 Excluded Exp'!E20</f>
        <v>1.2466623522765235E-2</v>
      </c>
      <c r="J11" s="319">
        <f>G11-I11</f>
        <v>0.33154776761800941</v>
      </c>
    </row>
    <row r="12" spans="1:10" ht="15.6" customHeight="1" x14ac:dyDescent="0.25">
      <c r="A12" s="311" t="s">
        <v>7</v>
      </c>
      <c r="B12" s="312" t="s">
        <v>7</v>
      </c>
      <c r="C12" s="313" t="s">
        <v>7</v>
      </c>
      <c r="D12" s="314" t="s">
        <v>7</v>
      </c>
      <c r="E12" s="315" t="s">
        <v>7</v>
      </c>
      <c r="F12" s="316" t="s">
        <v>7</v>
      </c>
      <c r="G12" s="317" t="s">
        <v>7</v>
      </c>
      <c r="H12" s="318" t="s">
        <v>7</v>
      </c>
      <c r="I12" s="315" t="s">
        <v>7</v>
      </c>
      <c r="J12" s="319"/>
    </row>
    <row r="13" spans="1:10" ht="15.6" customHeight="1" x14ac:dyDescent="0.25">
      <c r="A13" s="311" t="s">
        <v>7</v>
      </c>
      <c r="B13" s="312" t="s">
        <v>7</v>
      </c>
      <c r="C13" s="313" t="s">
        <v>7</v>
      </c>
      <c r="D13" s="314" t="s">
        <v>7</v>
      </c>
      <c r="E13" s="315" t="s">
        <v>7</v>
      </c>
      <c r="F13" s="316" t="s">
        <v>7</v>
      </c>
      <c r="G13" s="317" t="s">
        <v>7</v>
      </c>
      <c r="H13" s="318" t="s">
        <v>7</v>
      </c>
      <c r="I13" s="315" t="s">
        <v>7</v>
      </c>
      <c r="J13" s="319" t="s">
        <v>7</v>
      </c>
    </row>
    <row r="14" spans="1:10" ht="15.6" customHeight="1" x14ac:dyDescent="0.25">
      <c r="A14" s="311" t="s">
        <v>7</v>
      </c>
      <c r="B14" s="312" t="s">
        <v>7</v>
      </c>
      <c r="C14" s="313" t="s">
        <v>7</v>
      </c>
      <c r="D14" s="314" t="s">
        <v>7</v>
      </c>
      <c r="E14" s="315" t="s">
        <v>7</v>
      </c>
      <c r="F14" s="316" t="s">
        <v>7</v>
      </c>
      <c r="G14" s="317" t="s">
        <v>7</v>
      </c>
      <c r="H14" s="318" t="s">
        <v>7</v>
      </c>
      <c r="I14" s="315" t="s">
        <v>7</v>
      </c>
      <c r="J14" s="319" t="s">
        <v>7</v>
      </c>
    </row>
    <row r="15" spans="1:10" ht="15.6" customHeight="1" x14ac:dyDescent="0.25">
      <c r="A15" s="311" t="s">
        <v>7</v>
      </c>
      <c r="B15" s="312" t="s">
        <v>7</v>
      </c>
      <c r="C15" s="313" t="s">
        <v>7</v>
      </c>
      <c r="D15" s="314" t="s">
        <v>7</v>
      </c>
      <c r="E15" s="315" t="s">
        <v>7</v>
      </c>
      <c r="F15" s="316" t="s">
        <v>7</v>
      </c>
      <c r="G15" s="317" t="s">
        <v>7</v>
      </c>
      <c r="H15" s="318" t="s">
        <v>7</v>
      </c>
      <c r="I15" s="315" t="s">
        <v>7</v>
      </c>
      <c r="J15" s="319" t="s">
        <v>7</v>
      </c>
    </row>
    <row r="16" spans="1:10" ht="15.6" customHeight="1" x14ac:dyDescent="0.25">
      <c r="A16" s="311" t="s">
        <v>7</v>
      </c>
      <c r="B16" s="312" t="s">
        <v>7</v>
      </c>
      <c r="C16" s="313" t="s">
        <v>7</v>
      </c>
      <c r="D16" s="314" t="s">
        <v>7</v>
      </c>
      <c r="E16" s="315" t="s">
        <v>7</v>
      </c>
      <c r="F16" s="316" t="s">
        <v>7</v>
      </c>
      <c r="G16" s="317" t="s">
        <v>7</v>
      </c>
      <c r="H16" s="318" t="s">
        <v>7</v>
      </c>
      <c r="I16" s="315" t="s">
        <v>7</v>
      </c>
      <c r="J16" s="319" t="s">
        <v>7</v>
      </c>
    </row>
    <row r="17" spans="1:10" ht="15.6" customHeight="1" x14ac:dyDescent="0.25">
      <c r="A17" s="311" t="s">
        <v>7</v>
      </c>
      <c r="B17" s="312" t="s">
        <v>7</v>
      </c>
      <c r="C17" s="313" t="s">
        <v>7</v>
      </c>
      <c r="D17" s="314" t="s">
        <v>7</v>
      </c>
      <c r="E17" s="315" t="s">
        <v>7</v>
      </c>
      <c r="F17" s="316" t="s">
        <v>7</v>
      </c>
      <c r="G17" s="317" t="s">
        <v>7</v>
      </c>
      <c r="H17" s="318" t="s">
        <v>7</v>
      </c>
      <c r="I17" s="315" t="s">
        <v>7</v>
      </c>
      <c r="J17" s="319" t="s">
        <v>7</v>
      </c>
    </row>
    <row r="18" spans="1:10" ht="15.6" customHeight="1" x14ac:dyDescent="0.25">
      <c r="A18" s="311" t="s">
        <v>7</v>
      </c>
      <c r="B18" s="312" t="s">
        <v>7</v>
      </c>
      <c r="C18" s="313" t="s">
        <v>7</v>
      </c>
      <c r="D18" s="314" t="s">
        <v>7</v>
      </c>
      <c r="E18" s="315" t="s">
        <v>7</v>
      </c>
      <c r="F18" s="316" t="s">
        <v>7</v>
      </c>
      <c r="G18" s="317" t="s">
        <v>7</v>
      </c>
      <c r="H18" s="318" t="s">
        <v>7</v>
      </c>
      <c r="I18" s="315" t="s">
        <v>7</v>
      </c>
      <c r="J18" s="319" t="s">
        <v>7</v>
      </c>
    </row>
    <row r="19" spans="1:10" ht="15.6" customHeight="1" x14ac:dyDescent="0.25">
      <c r="A19" s="311" t="s">
        <v>7</v>
      </c>
      <c r="B19" s="312" t="s">
        <v>7</v>
      </c>
      <c r="C19" s="313" t="s">
        <v>7</v>
      </c>
      <c r="D19" s="314" t="s">
        <v>7</v>
      </c>
      <c r="E19" s="315" t="s">
        <v>7</v>
      </c>
      <c r="F19" s="316" t="s">
        <v>7</v>
      </c>
      <c r="G19" s="317" t="s">
        <v>7</v>
      </c>
      <c r="H19" s="318" t="s">
        <v>7</v>
      </c>
      <c r="I19" s="315" t="s">
        <v>7</v>
      </c>
      <c r="J19" s="319" t="s">
        <v>7</v>
      </c>
    </row>
    <row r="20" spans="1:10" ht="15.6" customHeight="1" thickBot="1" x14ac:dyDescent="0.3">
      <c r="A20" s="320" t="s">
        <v>7</v>
      </c>
      <c r="B20" s="321" t="s">
        <v>7</v>
      </c>
      <c r="C20" s="322" t="s">
        <v>7</v>
      </c>
      <c r="D20" s="323" t="s">
        <v>7</v>
      </c>
      <c r="E20" s="324" t="s">
        <v>7</v>
      </c>
      <c r="F20" s="325" t="s">
        <v>7</v>
      </c>
      <c r="G20" s="326" t="s">
        <v>7</v>
      </c>
      <c r="H20" s="327" t="s">
        <v>7</v>
      </c>
      <c r="I20" s="324" t="s">
        <v>7</v>
      </c>
      <c r="J20" s="328" t="s">
        <v>7</v>
      </c>
    </row>
    <row r="21" spans="1:10" ht="15.6" customHeight="1" x14ac:dyDescent="0.25">
      <c r="B21" s="312"/>
      <c r="C21" s="80"/>
      <c r="D21" s="329">
        <v>1</v>
      </c>
      <c r="E21" s="329">
        <v>2</v>
      </c>
      <c r="F21" s="329">
        <v>3</v>
      </c>
      <c r="G21" s="317"/>
      <c r="H21" s="330"/>
      <c r="I21" s="315"/>
      <c r="J21" s="331"/>
    </row>
    <row r="22" spans="1:10" ht="15.6" customHeight="1" thickBot="1" x14ac:dyDescent="0.3"/>
    <row r="23" spans="1:10" ht="28.15" customHeight="1" x14ac:dyDescent="0.3">
      <c r="A23" s="332"/>
      <c r="B23" s="333"/>
      <c r="C23" s="334"/>
      <c r="D23" s="423" t="s">
        <v>267</v>
      </c>
      <c r="E23" s="424"/>
      <c r="F23" s="288" t="s">
        <v>268</v>
      </c>
      <c r="G23" s="335"/>
      <c r="H23" s="336"/>
      <c r="I23" s="427" t="s">
        <v>341</v>
      </c>
      <c r="J23" s="428"/>
    </row>
    <row r="24" spans="1:10" ht="47.45" customHeight="1" thickBot="1" x14ac:dyDescent="0.35">
      <c r="A24" s="337"/>
      <c r="B24" s="338"/>
      <c r="C24" s="339"/>
      <c r="D24" s="425"/>
      <c r="E24" s="426"/>
      <c r="F24" s="340" t="s">
        <v>340</v>
      </c>
      <c r="G24" s="341"/>
      <c r="H24" s="342"/>
      <c r="I24" s="429"/>
      <c r="J24" s="430"/>
    </row>
    <row r="25" spans="1:10" ht="69" customHeight="1" thickBot="1" x14ac:dyDescent="0.3">
      <c r="A25" s="53" t="s">
        <v>258</v>
      </c>
      <c r="B25" s="305" t="s">
        <v>259</v>
      </c>
      <c r="C25" s="343" t="s">
        <v>260</v>
      </c>
      <c r="D25" s="344" t="s">
        <v>269</v>
      </c>
      <c r="E25" s="343" t="s">
        <v>270</v>
      </c>
      <c r="F25" s="344" t="s">
        <v>271</v>
      </c>
      <c r="G25" s="305" t="s">
        <v>265</v>
      </c>
      <c r="H25" s="305" t="s">
        <v>272</v>
      </c>
      <c r="I25" s="109" t="s">
        <v>39</v>
      </c>
      <c r="J25" s="345">
        <f>'3.2YieldFIT'!D42</f>
        <v>4.3204344906970601E-2</v>
      </c>
    </row>
    <row r="26" spans="1:10" ht="15.6" customHeight="1" x14ac:dyDescent="0.25">
      <c r="A26" s="311" t="s">
        <v>5</v>
      </c>
      <c r="B26" s="312">
        <f>B11</f>
        <v>4</v>
      </c>
      <c r="C26" s="313" t="s">
        <v>17</v>
      </c>
      <c r="D26" s="346">
        <v>0.52</v>
      </c>
      <c r="E26" s="347">
        <v>0.87</v>
      </c>
      <c r="F26" s="346">
        <v>0.94789999999999996</v>
      </c>
      <c r="G26" s="348">
        <v>0.52748180187783522</v>
      </c>
      <c r="H26" s="348">
        <f>F26*G26</f>
        <v>0.5</v>
      </c>
      <c r="I26" s="402" t="s">
        <v>273</v>
      </c>
      <c r="J26" s="431">
        <f>'3.2YieldFIT'!F34</f>
        <v>0.15976136789690162</v>
      </c>
    </row>
    <row r="27" spans="1:10" ht="15.6" customHeight="1" thickBot="1" x14ac:dyDescent="0.3">
      <c r="A27" s="311"/>
      <c r="B27" s="312"/>
      <c r="C27" s="313"/>
      <c r="D27" s="346"/>
      <c r="E27" s="347"/>
      <c r="F27" s="346"/>
      <c r="G27" s="348"/>
      <c r="H27" s="348"/>
      <c r="I27" s="403"/>
      <c r="J27" s="432"/>
    </row>
    <row r="28" spans="1:10" ht="15.6" customHeight="1" x14ac:dyDescent="0.25">
      <c r="A28" s="311"/>
      <c r="B28" s="312"/>
      <c r="C28" s="313"/>
      <c r="D28" s="346"/>
      <c r="E28" s="347"/>
      <c r="F28" s="346"/>
      <c r="G28" s="348"/>
      <c r="H28" s="348"/>
      <c r="I28" s="402" t="s">
        <v>274</v>
      </c>
      <c r="J28" s="431">
        <v>2.35E-2</v>
      </c>
    </row>
    <row r="29" spans="1:10" ht="15.6" customHeight="1" x14ac:dyDescent="0.25">
      <c r="A29" s="311"/>
      <c r="B29" s="312"/>
      <c r="C29" s="313"/>
      <c r="D29" s="346"/>
      <c r="E29" s="347"/>
      <c r="F29" s="346"/>
      <c r="G29" s="348"/>
      <c r="H29" s="348"/>
      <c r="I29" s="419"/>
      <c r="J29" s="433"/>
    </row>
    <row r="30" spans="1:10" ht="15.6" customHeight="1" thickBot="1" x14ac:dyDescent="0.3">
      <c r="A30" s="311"/>
      <c r="B30" s="312"/>
      <c r="C30" s="313"/>
      <c r="D30" s="346"/>
      <c r="E30" s="347"/>
      <c r="F30" s="346"/>
      <c r="G30" s="348"/>
      <c r="H30" s="348"/>
      <c r="I30" s="403"/>
      <c r="J30" s="432"/>
    </row>
    <row r="31" spans="1:10" ht="15.6" customHeight="1" x14ac:dyDescent="0.25">
      <c r="A31" s="311"/>
      <c r="B31" s="312"/>
      <c r="C31" s="313"/>
      <c r="D31" s="346"/>
      <c r="E31" s="347"/>
      <c r="F31" s="346"/>
      <c r="G31" s="348"/>
      <c r="H31" s="348"/>
      <c r="I31" s="402" t="s">
        <v>275</v>
      </c>
      <c r="J31" s="420">
        <v>4.7944444444444435E-2</v>
      </c>
    </row>
    <row r="32" spans="1:10" ht="15.6" customHeight="1" x14ac:dyDescent="0.25">
      <c r="A32" s="311"/>
      <c r="B32" s="312"/>
      <c r="C32" s="313"/>
      <c r="D32" s="346"/>
      <c r="E32" s="347"/>
      <c r="F32" s="346"/>
      <c r="G32" s="348"/>
      <c r="H32" s="348"/>
      <c r="I32" s="419"/>
      <c r="J32" s="421"/>
    </row>
    <row r="33" spans="1:10" ht="15.6" customHeight="1" x14ac:dyDescent="0.25">
      <c r="A33" s="311"/>
      <c r="B33" s="312"/>
      <c r="C33" s="313"/>
      <c r="D33" s="346"/>
      <c r="E33" s="347"/>
      <c r="F33" s="346"/>
      <c r="G33" s="348"/>
      <c r="H33" s="348"/>
      <c r="I33" s="419"/>
      <c r="J33" s="421"/>
    </row>
    <row r="34" spans="1:10" ht="15.6" customHeight="1" x14ac:dyDescent="0.25">
      <c r="A34" s="311"/>
      <c r="B34" s="312"/>
      <c r="C34" s="313"/>
      <c r="D34" s="346"/>
      <c r="E34" s="347"/>
      <c r="F34" s="346"/>
      <c r="G34" s="348"/>
      <c r="H34" s="348"/>
      <c r="I34" s="419"/>
      <c r="J34" s="421"/>
    </row>
    <row r="35" spans="1:10" ht="15.75" thickBot="1" x14ac:dyDescent="0.3">
      <c r="A35" s="320"/>
      <c r="B35" s="321"/>
      <c r="C35" s="322"/>
      <c r="D35" s="349"/>
      <c r="E35" s="350"/>
      <c r="F35" s="349"/>
      <c r="G35" s="351"/>
      <c r="H35" s="351"/>
      <c r="I35" s="403"/>
      <c r="J35" s="422"/>
    </row>
    <row r="36" spans="1:10" ht="26.45" customHeight="1" x14ac:dyDescent="0.25"/>
    <row r="37" spans="1:10" ht="46.15" customHeight="1" x14ac:dyDescent="0.25"/>
  </sheetData>
  <mergeCells count="8">
    <mergeCell ref="I31:I35"/>
    <mergeCell ref="J31:J35"/>
    <mergeCell ref="D23:E24"/>
    <mergeCell ref="I23:J24"/>
    <mergeCell ref="I26:I27"/>
    <mergeCell ref="J26:J27"/>
    <mergeCell ref="I28:I30"/>
    <mergeCell ref="J28:J30"/>
  </mergeCells>
  <pageMargins left="0.7" right="0.7" top="0.75" bottom="0.75" header="0.3" footer="0.3"/>
  <pageSetup scale="51" orientation="portrait" r:id="rId1"/>
  <headerFooter>
    <oddFooter>&amp;C&amp;10Portions of the material contained in this document are protected by copyright owned by the State Farm Mutual Automobile Insurance Company, 2024</oddFooter>
  </headerFooter>
  <drawing r:id="rId2"/>
  <legacyDrawing r:id="rId3"/>
  <controls>
    <mc:AlternateContent xmlns:mc="http://schemas.openxmlformats.org/markup-compatibility/2006">
      <mc:Choice Requires="x14">
        <control shapeId="9218" r:id="rId4" name="TextBox1">
          <controlPr locked="0" defaultSize="0" autoLine="0" linkedCell="$E$46" r:id="rId5">
            <anchor moveWithCells="1">
              <from>
                <xdr:col>4</xdr:col>
                <xdr:colOff>0</xdr:colOff>
                <xdr:row>46</xdr:row>
                <xdr:rowOff>0</xdr:rowOff>
              </from>
              <to>
                <xdr:col>5</xdr:col>
                <xdr:colOff>352425</xdr:colOff>
                <xdr:row>47</xdr:row>
                <xdr:rowOff>57150</xdr:rowOff>
              </to>
            </anchor>
          </controlPr>
        </control>
      </mc:Choice>
      <mc:Fallback>
        <control shapeId="9218" r:id="rId4" name="TextBox1"/>
      </mc:Fallback>
    </mc:AlternateContent>
    <mc:AlternateContent xmlns:mc="http://schemas.openxmlformats.org/markup-compatibility/2006">
      <mc:Choice Requires="x14">
        <control shapeId="9217" r:id="rId6" name="Check Box 1">
          <controlPr defaultSize="0" autoFill="0" autoLine="0" autoPict="0">
            <anchor moveWithCells="1">
              <from>
                <xdr:col>3</xdr:col>
                <xdr:colOff>171450</xdr:colOff>
                <xdr:row>23</xdr:row>
                <xdr:rowOff>95250</xdr:rowOff>
              </from>
              <to>
                <xdr:col>3</xdr:col>
                <xdr:colOff>485775</xdr:colOff>
                <xdr:row>23</xdr:row>
                <xdr:rowOff>485775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9219" r:id="rId7" name="Check Box 3">
          <controlPr defaultSize="0" autoFill="0" autoLine="0" autoPict="0">
            <anchor moveWithCells="1" sizeWithCells="1">
              <from>
                <xdr:col>1</xdr:col>
                <xdr:colOff>1209675</xdr:colOff>
                <xdr:row>24</xdr:row>
                <xdr:rowOff>0</xdr:rowOff>
              </from>
              <to>
                <xdr:col>1</xdr:col>
                <xdr:colOff>1409700</xdr:colOff>
                <xdr:row>25</xdr:row>
                <xdr:rowOff>0</xdr:rowOff>
              </to>
            </anchor>
          </controlPr>
        </control>
      </mc:Choice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E9F89-DA54-4753-9CDB-9460665A4248}">
  <sheetPr codeName="Sheet9">
    <tabColor rgb="FF0070C0"/>
  </sheetPr>
  <dimension ref="A1:K64"/>
  <sheetViews>
    <sheetView showGridLines="0" view="pageBreakPreview" topLeftCell="A17" zoomScale="85" zoomScaleNormal="70" zoomScaleSheetLayoutView="85" workbookViewId="0">
      <selection activeCell="I27" sqref="I27"/>
    </sheetView>
  </sheetViews>
  <sheetFormatPr defaultRowHeight="15" x14ac:dyDescent="0.25"/>
  <cols>
    <col min="1" max="1" width="5" customWidth="1"/>
    <col min="2" max="2" width="29.7109375" customWidth="1"/>
    <col min="3" max="3" width="7" bestFit="1" customWidth="1"/>
    <col min="4" max="6" width="15.7109375" hidden="1" customWidth="1"/>
    <col min="7" max="11" width="15.7109375" customWidth="1"/>
  </cols>
  <sheetData>
    <row r="1" spans="1:11" x14ac:dyDescent="0.25">
      <c r="A1" s="1" t="s">
        <v>0</v>
      </c>
      <c r="B1" s="352"/>
      <c r="H1" s="352" t="s">
        <v>1</v>
      </c>
      <c r="K1" s="77" t="s">
        <v>2</v>
      </c>
    </row>
    <row r="2" spans="1:11" x14ac:dyDescent="0.25">
      <c r="A2" s="1" t="s">
        <v>3</v>
      </c>
      <c r="B2" s="352"/>
      <c r="H2" s="352" t="s">
        <v>4</v>
      </c>
      <c r="K2" s="77" t="s">
        <v>5</v>
      </c>
    </row>
    <row r="3" spans="1:11" x14ac:dyDescent="0.25">
      <c r="A3" s="1"/>
      <c r="B3" s="353"/>
      <c r="H3" s="354" t="s">
        <v>6</v>
      </c>
      <c r="I3" s="355"/>
      <c r="J3" s="355"/>
      <c r="K3" s="356" t="s">
        <v>7</v>
      </c>
    </row>
    <row r="5" spans="1:11" ht="23.25" x14ac:dyDescent="0.25">
      <c r="A5" s="10" t="s">
        <v>276</v>
      </c>
      <c r="B5" s="125"/>
      <c r="C5" s="125"/>
      <c r="D5" s="125"/>
      <c r="E5" s="125"/>
      <c r="F5" s="125"/>
      <c r="G5" s="125"/>
      <c r="H5" s="125"/>
      <c r="I5" s="125"/>
      <c r="J5" s="125"/>
      <c r="K5" s="125"/>
    </row>
    <row r="6" spans="1:11" ht="15.75" thickBot="1" x14ac:dyDescent="0.3"/>
    <row r="7" spans="1:11" ht="30" customHeight="1" thickBot="1" x14ac:dyDescent="0.3">
      <c r="B7" s="5" t="s">
        <v>10</v>
      </c>
      <c r="G7" s="2" t="s">
        <v>11</v>
      </c>
      <c r="J7" s="5" t="s">
        <v>277</v>
      </c>
      <c r="K7" s="357" t="s">
        <v>104</v>
      </c>
    </row>
    <row r="8" spans="1:11" ht="15.6" customHeight="1" x14ac:dyDescent="0.25">
      <c r="B8" s="5" t="s">
        <v>12</v>
      </c>
      <c r="G8" s="358">
        <v>45463</v>
      </c>
    </row>
    <row r="9" spans="1:11" ht="28.15" customHeight="1" x14ac:dyDescent="0.25">
      <c r="B9" s="5"/>
    </row>
    <row r="10" spans="1:11" ht="15.6" customHeight="1" x14ac:dyDescent="0.25">
      <c r="B10" s="5" t="s">
        <v>15</v>
      </c>
      <c r="G10" t="s">
        <v>5</v>
      </c>
    </row>
    <row r="11" spans="1:11" ht="34.15" customHeight="1" x14ac:dyDescent="0.25">
      <c r="B11" s="5" t="s">
        <v>16</v>
      </c>
      <c r="G11" t="s">
        <v>17</v>
      </c>
    </row>
    <row r="12" spans="1:11" ht="34.15" customHeight="1" x14ac:dyDescent="0.25">
      <c r="B12" s="359"/>
      <c r="G12" s="360"/>
      <c r="I12" s="12"/>
      <c r="J12" s="361"/>
    </row>
    <row r="13" spans="1:11" ht="34.15" customHeight="1" x14ac:dyDescent="0.25">
      <c r="A13" s="362" t="s">
        <v>122</v>
      </c>
      <c r="B13" s="363" t="s">
        <v>123</v>
      </c>
      <c r="C13" s="362" t="s">
        <v>278</v>
      </c>
      <c r="D13" s="364" t="s">
        <v>279</v>
      </c>
      <c r="E13" s="364" t="s">
        <v>280</v>
      </c>
      <c r="F13" s="364" t="s">
        <v>281</v>
      </c>
      <c r="G13" s="364" t="s">
        <v>282</v>
      </c>
      <c r="H13" s="364" t="s">
        <v>283</v>
      </c>
      <c r="I13" s="364" t="s">
        <v>284</v>
      </c>
      <c r="J13" s="362" t="s">
        <v>285</v>
      </c>
      <c r="K13" s="362" t="s">
        <v>286</v>
      </c>
    </row>
    <row r="14" spans="1:11" ht="34.15" customHeight="1" thickBot="1" x14ac:dyDescent="0.3">
      <c r="A14" s="365" t="s">
        <v>287</v>
      </c>
      <c r="B14" s="366" t="s">
        <v>288</v>
      </c>
      <c r="C14" s="156"/>
      <c r="D14" s="367" t="s">
        <v>337</v>
      </c>
      <c r="E14" s="367" t="s">
        <v>338</v>
      </c>
      <c r="F14" s="367" t="s">
        <v>339</v>
      </c>
      <c r="G14" s="367" t="s">
        <v>19</v>
      </c>
      <c r="H14" s="367" t="s">
        <v>20</v>
      </c>
      <c r="I14" s="367">
        <v>20234</v>
      </c>
      <c r="J14" s="368"/>
      <c r="K14" s="257"/>
    </row>
    <row r="15" spans="1:11" ht="34.15" customHeight="1" x14ac:dyDescent="0.25">
      <c r="A15" s="369">
        <v>-1</v>
      </c>
      <c r="B15" s="370" t="s">
        <v>289</v>
      </c>
      <c r="C15" s="371"/>
      <c r="D15" s="372"/>
      <c r="E15" s="198"/>
      <c r="F15" s="198"/>
      <c r="G15" s="187"/>
      <c r="H15" s="187"/>
      <c r="I15" s="187">
        <v>2227883895.8899999</v>
      </c>
      <c r="J15" s="373"/>
      <c r="K15" s="187"/>
    </row>
    <row r="16" spans="1:11" ht="34.15" customHeight="1" x14ac:dyDescent="0.25">
      <c r="A16" s="374">
        <v>-2</v>
      </c>
      <c r="B16" s="375" t="s">
        <v>290</v>
      </c>
      <c r="C16" s="248"/>
      <c r="D16" s="274"/>
      <c r="E16" s="187"/>
      <c r="F16" s="187"/>
      <c r="G16" s="187"/>
      <c r="H16" s="187"/>
      <c r="I16" s="187">
        <v>2154664657.0799999</v>
      </c>
      <c r="J16" s="196"/>
      <c r="K16" s="177" t="str">
        <f>IF(ISBLANK($K$15),"",$K$15)</f>
        <v/>
      </c>
    </row>
    <row r="17" spans="1:11" ht="34.15" customHeight="1" x14ac:dyDescent="0.25">
      <c r="A17" s="374">
        <v>-3</v>
      </c>
      <c r="B17" s="375" t="s">
        <v>291</v>
      </c>
      <c r="C17" s="248" t="s">
        <v>292</v>
      </c>
      <c r="D17" s="376"/>
      <c r="E17" s="377"/>
      <c r="F17" s="377"/>
      <c r="G17" s="377"/>
      <c r="H17" s="377"/>
      <c r="I17" s="377">
        <v>1.2754956732591731</v>
      </c>
      <c r="J17" s="378"/>
      <c r="K17" s="378"/>
    </row>
    <row r="18" spans="1:11" ht="34.15" customHeight="1" x14ac:dyDescent="0.25">
      <c r="A18" s="374">
        <v>-4</v>
      </c>
      <c r="B18" s="375" t="s">
        <v>293</v>
      </c>
      <c r="C18" s="248" t="s">
        <v>294</v>
      </c>
      <c r="D18" s="376"/>
      <c r="E18" s="377"/>
      <c r="F18" s="377"/>
      <c r="G18" s="377"/>
      <c r="H18" s="377"/>
      <c r="I18" s="377">
        <v>1.2245480011862016</v>
      </c>
      <c r="J18" s="379">
        <v>8.4161989836237794E-2</v>
      </c>
      <c r="K18" s="378"/>
    </row>
    <row r="19" spans="1:11" ht="34.15" customHeight="1" x14ac:dyDescent="0.25">
      <c r="A19" s="374">
        <v>-5</v>
      </c>
      <c r="B19" s="375" t="s">
        <v>295</v>
      </c>
      <c r="C19" s="248" t="s">
        <v>296</v>
      </c>
      <c r="D19" s="274"/>
      <c r="E19" s="187"/>
      <c r="F19" s="187"/>
      <c r="G19" s="187"/>
      <c r="H19" s="187"/>
      <c r="I19" s="187">
        <v>0</v>
      </c>
      <c r="J19" s="378"/>
      <c r="K19" s="187"/>
    </row>
    <row r="20" spans="1:11" ht="34.15" customHeight="1" x14ac:dyDescent="0.25">
      <c r="A20" s="374">
        <v>-6</v>
      </c>
      <c r="B20" s="375" t="s">
        <v>297</v>
      </c>
      <c r="C20" s="248"/>
      <c r="D20" s="274"/>
      <c r="E20" s="187"/>
      <c r="F20" s="187"/>
      <c r="G20" s="187"/>
      <c r="H20" s="187"/>
      <c r="I20" s="187">
        <v>1241211.48</v>
      </c>
      <c r="J20" s="378"/>
      <c r="K20" s="187"/>
    </row>
    <row r="21" spans="1:11" ht="15.6" customHeight="1" x14ac:dyDescent="0.25">
      <c r="A21" s="374">
        <v>-7</v>
      </c>
      <c r="B21" s="375" t="s">
        <v>298</v>
      </c>
      <c r="C21" s="248"/>
      <c r="D21" s="274"/>
      <c r="E21" s="187"/>
      <c r="F21" s="187"/>
      <c r="G21" s="187"/>
      <c r="H21" s="187"/>
      <c r="I21" s="187">
        <v>462360936.52999997</v>
      </c>
      <c r="J21" s="378"/>
      <c r="K21" s="187"/>
    </row>
    <row r="22" spans="1:11" ht="37.15" customHeight="1" x14ac:dyDescent="0.25">
      <c r="A22" s="374">
        <v>-8</v>
      </c>
      <c r="B22" s="375" t="s">
        <v>299</v>
      </c>
      <c r="C22" s="248"/>
      <c r="D22" s="274"/>
      <c r="E22" s="187"/>
      <c r="F22" s="187"/>
      <c r="G22" s="187"/>
      <c r="H22" s="187"/>
      <c r="I22" s="187">
        <v>7077407.6500000004</v>
      </c>
      <c r="J22" s="378"/>
      <c r="K22" s="187"/>
    </row>
    <row r="23" spans="1:11" ht="15.6" customHeight="1" x14ac:dyDescent="0.25">
      <c r="A23" s="374">
        <v>-9</v>
      </c>
      <c r="B23" s="375" t="s">
        <v>300</v>
      </c>
      <c r="C23" s="248" t="s">
        <v>301</v>
      </c>
      <c r="D23" s="376"/>
      <c r="E23" s="377"/>
      <c r="F23" s="377"/>
      <c r="G23" s="377"/>
      <c r="H23" s="377"/>
      <c r="I23" s="377">
        <v>1.793136986348379</v>
      </c>
      <c r="J23" s="378"/>
      <c r="K23" s="378"/>
    </row>
    <row r="24" spans="1:11" ht="15.6" customHeight="1" x14ac:dyDescent="0.25">
      <c r="A24" s="374">
        <v>-10</v>
      </c>
      <c r="B24" s="375" t="s">
        <v>302</v>
      </c>
      <c r="C24" s="248" t="s">
        <v>301</v>
      </c>
      <c r="D24" s="376"/>
      <c r="E24" s="377"/>
      <c r="F24" s="377"/>
      <c r="G24" s="377"/>
      <c r="H24" s="377"/>
      <c r="I24" s="377">
        <v>6.9434292255643424</v>
      </c>
      <c r="J24" s="378"/>
      <c r="K24" s="378"/>
    </row>
    <row r="25" spans="1:11" ht="15.6" customHeight="1" x14ac:dyDescent="0.25">
      <c r="A25" s="374">
        <v>-11</v>
      </c>
      <c r="B25" s="375" t="s">
        <v>303</v>
      </c>
      <c r="C25" s="248" t="s">
        <v>304</v>
      </c>
      <c r="D25" s="376"/>
      <c r="E25" s="377"/>
      <c r="F25" s="377"/>
      <c r="G25" s="377"/>
      <c r="H25" s="377"/>
      <c r="I25" s="377">
        <v>1.4899807126939364</v>
      </c>
      <c r="J25" s="379">
        <v>0.17241938408899649</v>
      </c>
      <c r="K25" s="378"/>
    </row>
    <row r="26" spans="1:11" ht="15.6" customHeight="1" x14ac:dyDescent="0.25">
      <c r="A26" s="374">
        <v>-12</v>
      </c>
      <c r="B26" s="375" t="s">
        <v>305</v>
      </c>
      <c r="C26" s="248" t="s">
        <v>304</v>
      </c>
      <c r="D26" s="376"/>
      <c r="E26" s="377"/>
      <c r="F26" s="377"/>
      <c r="G26" s="377"/>
      <c r="H26" s="377"/>
      <c r="I26" s="377">
        <v>1.4899807126939364</v>
      </c>
      <c r="J26" s="379">
        <v>0.17241938408899649</v>
      </c>
      <c r="K26" s="378"/>
    </row>
    <row r="27" spans="1:11" ht="15.6" customHeight="1" x14ac:dyDescent="0.25">
      <c r="A27" s="374">
        <v>-13</v>
      </c>
      <c r="B27" s="375" t="s">
        <v>306</v>
      </c>
      <c r="C27" s="248" t="s">
        <v>307</v>
      </c>
      <c r="D27" s="376"/>
      <c r="E27" s="377"/>
      <c r="F27" s="377"/>
      <c r="G27" s="377"/>
      <c r="H27" s="377"/>
      <c r="I27" s="377">
        <v>1.4389234881082442</v>
      </c>
      <c r="J27" s="378"/>
      <c r="K27" s="378"/>
    </row>
    <row r="28" spans="1:11" ht="15.6" customHeight="1" x14ac:dyDescent="0.25">
      <c r="A28" s="374">
        <v>-14</v>
      </c>
      <c r="B28" s="380" t="s">
        <v>308</v>
      </c>
      <c r="C28" s="248" t="s">
        <v>309</v>
      </c>
      <c r="D28" s="381"/>
      <c r="E28" s="378"/>
      <c r="F28" s="378"/>
      <c r="G28" s="378"/>
      <c r="H28" s="378"/>
      <c r="I28" s="378"/>
      <c r="J28" s="382">
        <v>1</v>
      </c>
      <c r="K28" s="378"/>
    </row>
    <row r="29" spans="1:11" ht="15.6" customHeight="1" x14ac:dyDescent="0.25">
      <c r="A29" s="374">
        <v>-15</v>
      </c>
      <c r="B29" s="375" t="s">
        <v>310</v>
      </c>
      <c r="C29" s="248" t="s">
        <v>311</v>
      </c>
      <c r="D29" s="274"/>
      <c r="E29" s="187"/>
      <c r="F29" s="187"/>
      <c r="G29" s="187"/>
      <c r="H29" s="187"/>
      <c r="I29" s="187">
        <v>0</v>
      </c>
      <c r="J29" s="378"/>
      <c r="K29" s="187"/>
    </row>
    <row r="30" spans="1:11" ht="6.6" customHeight="1" x14ac:dyDescent="0.25">
      <c r="A30" s="383"/>
      <c r="B30" s="384"/>
      <c r="C30" s="80"/>
      <c r="D30" s="385">
        <f>IF(COUNTBLANK(D15:D27)+COUNTBLANK(D29)=14,1,IF(COUNT(D15:D27)+COUNT(D29)=14,1,"D "))</f>
        <v>1</v>
      </c>
      <c r="E30" s="385">
        <f>IF(COUNTBLANK(E15:E27)+COUNTBLANK(E29)=14,1,IF(COUNT(E15:E27)+COUNT(E29)=14,1,"E "))</f>
        <v>1</v>
      </c>
      <c r="F30" s="385">
        <f>IF(COUNTBLANK(F15:F27)+COUNTBLANK(F29)=14,1,IF(COUNT(F15:F27)+COUNT(F29)=14,1,"F "))</f>
        <v>1</v>
      </c>
      <c r="G30" s="385">
        <f>IF(COUNTBLANK(G15:G27)+COUNTBLANK(G29)=14,1,IF(COUNT(G15:G27)+COUNT(G29)=14,1,"G "))</f>
        <v>1</v>
      </c>
      <c r="H30" s="385">
        <f>IF(COUNTBLANK(H15:H27)+COUNTBLANK(H29)=14,1,IF(COUNT(H15:H27)+COUNT(H29)=14,1,"H "))</f>
        <v>1</v>
      </c>
      <c r="I30" s="385">
        <f>IF(COUNTBLANK(I15:I27)+COUNTBLANK(I29)=14,1,IF(COUNT(I15:I27)+COUNT(I29)=14,1,"I "))</f>
        <v>1</v>
      </c>
      <c r="J30" s="386">
        <f>IF(COUNTBLANK(J15:J29)=15,1,IF(COUNT(J18,J25,J26,J28)=4,1,"J "))</f>
        <v>1</v>
      </c>
      <c r="K30" s="387">
        <f>IF(COUNTBLANK(K15)+COUNTBLANK(K17:K29)=14,1,IF(COUNT(K15,K19,K20,K21,K22,K29)=6,1,"K "))</f>
        <v>1</v>
      </c>
    </row>
    <row r="31" spans="1:11" ht="15.6" customHeight="1" x14ac:dyDescent="0.25">
      <c r="A31" s="383"/>
      <c r="B31" s="388" t="s">
        <v>312</v>
      </c>
      <c r="C31" s="80"/>
      <c r="D31" s="2"/>
      <c r="E31" s="2"/>
      <c r="F31" s="2"/>
      <c r="G31" s="2"/>
      <c r="H31" s="2"/>
      <c r="I31" s="2"/>
      <c r="J31" s="389"/>
      <c r="K31" s="43"/>
    </row>
    <row r="32" spans="1:11" ht="7.15" customHeight="1" x14ac:dyDescent="0.25">
      <c r="A32" s="383"/>
      <c r="B32" s="384"/>
      <c r="C32" s="80"/>
      <c r="D32" s="2"/>
      <c r="E32" s="2"/>
      <c r="F32" s="2"/>
      <c r="G32" s="2"/>
      <c r="H32" s="2"/>
      <c r="I32" s="2"/>
      <c r="J32" s="389"/>
      <c r="K32" s="43"/>
    </row>
    <row r="33" spans="1:11" ht="15.6" customHeight="1" x14ac:dyDescent="0.25">
      <c r="A33" s="374">
        <v>-16</v>
      </c>
      <c r="B33" s="375" t="s">
        <v>252</v>
      </c>
      <c r="C33" s="248" t="s">
        <v>313</v>
      </c>
      <c r="D33" s="381"/>
      <c r="E33" s="378"/>
      <c r="F33" s="378"/>
      <c r="G33" s="378"/>
      <c r="H33" s="378"/>
      <c r="I33" s="378"/>
      <c r="J33" s="390">
        <f>'4.2 Excluded Exp'!E20</f>
        <v>1.2466623522765235E-2</v>
      </c>
      <c r="K33" s="390" t="s">
        <v>7</v>
      </c>
    </row>
    <row r="34" spans="1:11" ht="26.45" customHeight="1" x14ac:dyDescent="0.25">
      <c r="A34" s="374">
        <v>-17</v>
      </c>
      <c r="B34" s="375" t="s">
        <v>314</v>
      </c>
      <c r="C34" s="248" t="s">
        <v>315</v>
      </c>
      <c r="D34" s="381"/>
      <c r="E34" s="378"/>
      <c r="F34" s="378"/>
      <c r="G34" s="378"/>
      <c r="H34" s="378"/>
      <c r="I34" s="378"/>
      <c r="J34" s="390">
        <f>'3.2YieldFIT'!F34</f>
        <v>0.15976136789690162</v>
      </c>
      <c r="K34" s="390" t="s">
        <v>7</v>
      </c>
    </row>
    <row r="35" spans="1:11" x14ac:dyDescent="0.25">
      <c r="A35" s="374">
        <v>-18</v>
      </c>
      <c r="B35" s="380" t="s">
        <v>316</v>
      </c>
      <c r="C35" s="248" t="s">
        <v>315</v>
      </c>
      <c r="D35" s="381"/>
      <c r="E35" s="378"/>
      <c r="F35" s="378"/>
      <c r="G35" s="378"/>
      <c r="H35" s="378"/>
      <c r="I35" s="378"/>
      <c r="J35" s="390">
        <f>'5.CDI Parameters'!J25</f>
        <v>4.3204344906970601E-2</v>
      </c>
      <c r="K35" s="390" t="s">
        <v>7</v>
      </c>
    </row>
    <row r="36" spans="1:11" ht="10.15" customHeight="1" x14ac:dyDescent="0.25">
      <c r="A36" s="383"/>
      <c r="B36" s="384"/>
      <c r="C36" s="80"/>
      <c r="D36" s="2"/>
      <c r="E36" s="2"/>
      <c r="F36" s="2"/>
      <c r="G36" s="2"/>
      <c r="H36" s="2"/>
      <c r="I36" s="2"/>
      <c r="J36" s="389"/>
      <c r="K36" s="43"/>
    </row>
    <row r="37" spans="1:11" ht="46.15" hidden="1" customHeight="1" x14ac:dyDescent="0.25">
      <c r="A37" s="383"/>
      <c r="B37" s="388" t="s">
        <v>317</v>
      </c>
      <c r="C37" s="80"/>
      <c r="D37" s="153"/>
      <c r="E37" s="153"/>
      <c r="F37" s="153"/>
      <c r="G37" s="153"/>
      <c r="H37" s="153"/>
      <c r="I37" s="153"/>
      <c r="J37" s="153"/>
      <c r="K37" s="153"/>
    </row>
    <row r="38" spans="1:11" hidden="1" x14ac:dyDescent="0.25">
      <c r="A38" s="383"/>
      <c r="B38" s="384"/>
      <c r="C38" s="80"/>
      <c r="D38" s="153"/>
      <c r="E38" s="153"/>
      <c r="F38" s="153"/>
      <c r="G38" s="153"/>
      <c r="H38" s="153"/>
      <c r="I38" s="153"/>
      <c r="K38" s="153"/>
    </row>
    <row r="39" spans="1:11" ht="17.25" hidden="1" x14ac:dyDescent="0.25">
      <c r="A39" s="374">
        <v>-19</v>
      </c>
      <c r="B39" s="375" t="s">
        <v>318</v>
      </c>
      <c r="C39" s="248" t="s">
        <v>319</v>
      </c>
      <c r="D39" s="378"/>
      <c r="E39" s="378"/>
      <c r="F39" s="378"/>
      <c r="G39" s="378"/>
      <c r="H39" s="378"/>
      <c r="I39" s="378"/>
      <c r="J39" s="379"/>
      <c r="K39" s="378"/>
    </row>
    <row r="40" spans="1:11" ht="32.25" hidden="1" x14ac:dyDescent="0.25">
      <c r="A40" s="374">
        <v>-20</v>
      </c>
      <c r="B40" s="375" t="s">
        <v>320</v>
      </c>
      <c r="C40" s="248" t="s">
        <v>319</v>
      </c>
      <c r="D40" s="378"/>
      <c r="E40" s="378"/>
      <c r="F40" s="378"/>
      <c r="G40" s="378"/>
      <c r="H40" s="378"/>
      <c r="I40" s="378"/>
      <c r="J40" s="379"/>
      <c r="K40" s="378"/>
    </row>
    <row r="41" spans="1:11" hidden="1" x14ac:dyDescent="0.25">
      <c r="A41" s="383"/>
      <c r="B41" s="384"/>
      <c r="C41" s="80"/>
      <c r="D41" s="153"/>
      <c r="E41" s="153"/>
      <c r="F41" s="153"/>
      <c r="G41" s="153"/>
      <c r="H41" s="153"/>
      <c r="I41" s="153"/>
      <c r="J41" s="153"/>
      <c r="K41" s="153"/>
    </row>
    <row r="42" spans="1:11" hidden="1" x14ac:dyDescent="0.25">
      <c r="A42" s="383"/>
      <c r="B42" s="388" t="s">
        <v>321</v>
      </c>
      <c r="C42" s="80"/>
      <c r="D42" s="2"/>
      <c r="E42" s="2"/>
      <c r="F42" s="2"/>
      <c r="G42" s="2"/>
      <c r="H42" s="2"/>
      <c r="I42" s="2"/>
      <c r="J42" s="2"/>
      <c r="K42" s="2"/>
    </row>
    <row r="43" spans="1:11" hidden="1" x14ac:dyDescent="0.25">
      <c r="A43" s="383"/>
      <c r="B43" s="388"/>
      <c r="C43" s="80"/>
      <c r="D43" s="2"/>
      <c r="E43" s="2"/>
      <c r="F43" s="2"/>
      <c r="G43" s="2"/>
      <c r="H43" s="2"/>
      <c r="I43" s="2"/>
      <c r="J43" s="2"/>
      <c r="K43" s="2"/>
    </row>
    <row r="44" spans="1:11" hidden="1" x14ac:dyDescent="0.25">
      <c r="A44" s="391">
        <v>-19</v>
      </c>
      <c r="B44" s="375" t="s">
        <v>322</v>
      </c>
      <c r="C44" s="380"/>
      <c r="D44" s="378"/>
      <c r="E44" s="378"/>
      <c r="F44" s="378"/>
      <c r="G44" s="378"/>
      <c r="H44" s="378"/>
      <c r="I44" s="378"/>
      <c r="J44" s="382"/>
      <c r="K44" s="378"/>
    </row>
    <row r="45" spans="1:11" hidden="1" x14ac:dyDescent="0.25">
      <c r="A45" s="391">
        <v>-20</v>
      </c>
      <c r="B45" s="375" t="s">
        <v>323</v>
      </c>
      <c r="C45" s="248" t="s">
        <v>324</v>
      </c>
      <c r="D45" s="187"/>
      <c r="E45" s="187"/>
      <c r="F45" s="187"/>
      <c r="G45" s="187"/>
      <c r="H45" s="187"/>
      <c r="I45" s="187"/>
      <c r="J45" s="164"/>
      <c r="K45" s="187"/>
    </row>
    <row r="46" spans="1:11" hidden="1" x14ac:dyDescent="0.25">
      <c r="A46" s="391">
        <v>-21</v>
      </c>
      <c r="B46" s="375" t="s">
        <v>325</v>
      </c>
      <c r="C46" s="248" t="s">
        <v>324</v>
      </c>
      <c r="D46" s="187"/>
      <c r="E46" s="187"/>
      <c r="F46" s="187"/>
      <c r="G46" s="187"/>
      <c r="H46" s="187"/>
      <c r="I46" s="187"/>
      <c r="J46" s="164"/>
      <c r="K46" s="187"/>
    </row>
    <row r="47" spans="1:11" ht="17.25" x14ac:dyDescent="0.25">
      <c r="A47" s="2" t="s">
        <v>326</v>
      </c>
    </row>
    <row r="48" spans="1:11" ht="22.9" customHeight="1" x14ac:dyDescent="0.25">
      <c r="A48" s="2" t="s">
        <v>327</v>
      </c>
    </row>
    <row r="49" spans="1:11" ht="17.25" hidden="1" x14ac:dyDescent="0.25">
      <c r="A49" s="2" t="s">
        <v>328</v>
      </c>
      <c r="J49" s="223"/>
    </row>
    <row r="50" spans="1:11" ht="17.25" hidden="1" x14ac:dyDescent="0.25">
      <c r="A50" s="2" t="s">
        <v>329</v>
      </c>
      <c r="J50" s="392"/>
    </row>
    <row r="51" spans="1:11" x14ac:dyDescent="0.25">
      <c r="A51" s="2"/>
      <c r="H51" s="434" t="s">
        <v>330</v>
      </c>
      <c r="I51" s="434"/>
      <c r="J51" s="434"/>
      <c r="K51" s="434"/>
    </row>
    <row r="52" spans="1:11" x14ac:dyDescent="0.25">
      <c r="A52" s="2"/>
      <c r="J52" s="331"/>
    </row>
    <row r="53" spans="1:1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</sheetData>
  <mergeCells count="1">
    <mergeCell ref="H51:K51"/>
  </mergeCells>
  <hyperlinks>
    <hyperlink ref="H51" location="CHANGE_AT_MAX" display="BOOM!" xr:uid="{B8ED21AC-3AE4-4D3E-B3C2-EEB5DA7193E2}"/>
    <hyperlink ref="H51:K51" location="'7.1Rate Change Calculation'!A1" display="Go to 7.1Rate Change Calculation" xr:uid="{5261C47C-22B2-4B59-B5A5-DA7813A1D884}"/>
  </hyperlinks>
  <printOptions horizontalCentered="1"/>
  <pageMargins left="0.7" right="0.7" top="0.75" bottom="0.75" header="0.3" footer="0.3"/>
  <pageSetup scale="65" orientation="portrait" r:id="rId1"/>
  <headerFooter>
    <oddFooter>&amp;C&amp;10Portions of the material contained in this document are protected by copyright owned by the State Farm Mutual Automobile Insurance Company, 2024</oddFooter>
  </headerFooter>
  <drawing r:id="rId2"/>
  <legacyDrawing r:id="rId3"/>
  <controls>
    <mc:AlternateContent xmlns:mc="http://schemas.openxmlformats.org/markup-compatibility/2006">
      <mc:Choice Requires="x14">
        <control shapeId="11266" r:id="rId4" name="TextBox1">
          <controlPr locked="0" defaultSize="0" autoLine="0" linkedCell="$E$46" r:id="rId5">
            <anchor moveWithCells="1">
              <from>
                <xdr:col>6</xdr:col>
                <xdr:colOff>0</xdr:colOff>
                <xdr:row>46</xdr:row>
                <xdr:rowOff>0</xdr:rowOff>
              </from>
              <to>
                <xdr:col>7</xdr:col>
                <xdr:colOff>352425</xdr:colOff>
                <xdr:row>47</xdr:row>
                <xdr:rowOff>28575</xdr:rowOff>
              </to>
            </anchor>
          </controlPr>
        </control>
      </mc:Choice>
      <mc:Fallback>
        <control shapeId="11266" r:id="rId4" name="TextBox1"/>
      </mc:Fallback>
    </mc:AlternateContent>
    <mc:AlternateContent xmlns:mc="http://schemas.openxmlformats.org/markup-compatibility/2006">
      <mc:Choice Requires="x14">
        <control shapeId="11265" r:id="rId6" name="Check Box 1">
          <controlPr defaultSize="0" autoFill="0" autoLine="0" autoPict="0">
            <anchor moveWithCells="1">
              <from>
                <xdr:col>3</xdr:col>
                <xdr:colOff>171450</xdr:colOff>
                <xdr:row>23</xdr:row>
                <xdr:rowOff>95250</xdr:rowOff>
              </from>
              <to>
                <xdr:col>6</xdr:col>
                <xdr:colOff>314325</xdr:colOff>
                <xdr:row>25</xdr:row>
                <xdr:rowOff>95250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267" r:id="rId7" name="Check Box 3">
          <controlPr defaultSize="0" autoFill="0" autoLine="0" autoPict="0">
            <anchor moveWithCells="1" sizeWithCells="1">
              <from>
                <xdr:col>0</xdr:col>
                <xdr:colOff>1209675</xdr:colOff>
                <xdr:row>24</xdr:row>
                <xdr:rowOff>0</xdr:rowOff>
              </from>
              <to>
                <xdr:col>0</xdr:col>
                <xdr:colOff>1409700</xdr:colOff>
                <xdr:row>25</xdr:row>
                <xdr:rowOff>0</xdr:rowOff>
              </to>
            </anchor>
          </controlPr>
        </control>
      </mc:Choice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E69"/>
  <sheetViews>
    <sheetView view="pageLayout" topLeftCell="A20" zoomScaleNormal="100" zoomScaleSheetLayoutView="100" workbookViewId="0">
      <selection activeCell="E45" sqref="E45"/>
    </sheetView>
  </sheetViews>
  <sheetFormatPr defaultRowHeight="15" x14ac:dyDescent="0.25"/>
  <cols>
    <col min="1" max="1" width="29.42578125" customWidth="1"/>
    <col min="2" max="4" width="17.140625" customWidth="1"/>
    <col min="5" max="5" width="18" customWidth="1"/>
  </cols>
  <sheetData>
    <row r="1" spans="1:5" x14ac:dyDescent="0.25">
      <c r="A1" s="1" t="s">
        <v>0</v>
      </c>
      <c r="B1" s="3" t="s">
        <v>1</v>
      </c>
      <c r="C1" s="2"/>
      <c r="D1" s="2"/>
      <c r="E1" s="4" t="s">
        <v>2</v>
      </c>
    </row>
    <row r="2" spans="1:5" x14ac:dyDescent="0.25">
      <c r="A2" s="5" t="s">
        <v>3</v>
      </c>
      <c r="B2" s="3" t="s">
        <v>4</v>
      </c>
      <c r="C2" s="2"/>
      <c r="D2" s="2"/>
      <c r="E2" s="4" t="s">
        <v>5</v>
      </c>
    </row>
    <row r="3" spans="1:5" x14ac:dyDescent="0.25">
      <c r="A3" s="2"/>
      <c r="B3" s="6" t="s">
        <v>6</v>
      </c>
      <c r="C3" s="7"/>
      <c r="D3" s="7"/>
      <c r="E3" s="8" t="s">
        <v>7</v>
      </c>
    </row>
    <row r="4" spans="1:5" ht="21" x14ac:dyDescent="0.25">
      <c r="A4" s="9" t="s">
        <v>8</v>
      </c>
      <c r="B4" s="2"/>
      <c r="C4" s="2"/>
      <c r="D4" s="2"/>
      <c r="E4" s="2"/>
    </row>
    <row r="5" spans="1:5" ht="23.25" x14ac:dyDescent="0.25">
      <c r="A5" s="10" t="s">
        <v>9</v>
      </c>
      <c r="B5" s="11"/>
      <c r="C5" s="11"/>
      <c r="D5" s="11"/>
      <c r="E5" s="11"/>
    </row>
    <row r="6" spans="1:5" x14ac:dyDescent="0.25">
      <c r="A6" s="2"/>
      <c r="B6" s="2"/>
      <c r="C6" s="2"/>
      <c r="D6" s="2"/>
      <c r="E6" s="2"/>
    </row>
    <row r="7" spans="1:5" x14ac:dyDescent="0.25">
      <c r="A7" s="2" t="s">
        <v>10</v>
      </c>
      <c r="B7" s="2"/>
      <c r="C7" s="2"/>
      <c r="D7" s="2"/>
      <c r="E7" s="12" t="s">
        <v>11</v>
      </c>
    </row>
    <row r="8" spans="1:5" x14ac:dyDescent="0.25">
      <c r="A8" s="2" t="s">
        <v>12</v>
      </c>
      <c r="B8" s="2"/>
      <c r="C8" s="2"/>
      <c r="D8" s="2"/>
      <c r="E8" s="13">
        <f>'1.General'!F8</f>
        <v>45463</v>
      </c>
    </row>
    <row r="9" spans="1:5" x14ac:dyDescent="0.25">
      <c r="A9" s="2" t="s">
        <v>13</v>
      </c>
      <c r="B9" s="2"/>
      <c r="C9" s="2"/>
      <c r="D9" s="2"/>
      <c r="E9" s="13">
        <f>'1.General'!E34</f>
        <v>45536</v>
      </c>
    </row>
    <row r="10" spans="1:5" x14ac:dyDescent="0.25">
      <c r="A10" s="2" t="s">
        <v>14</v>
      </c>
      <c r="B10" s="2"/>
      <c r="C10" s="2"/>
      <c r="D10" s="2"/>
      <c r="E10" s="13">
        <f>'1.General'!D23</f>
        <v>45658</v>
      </c>
    </row>
    <row r="11" spans="1:5" x14ac:dyDescent="0.25">
      <c r="A11" s="2" t="s">
        <v>15</v>
      </c>
      <c r="B11" s="2"/>
      <c r="C11" s="2"/>
      <c r="D11" s="2"/>
      <c r="E11" s="12" t="s">
        <v>5</v>
      </c>
    </row>
    <row r="12" spans="1:5" x14ac:dyDescent="0.25">
      <c r="A12" s="2" t="s">
        <v>16</v>
      </c>
      <c r="B12" s="2"/>
      <c r="C12" s="2"/>
      <c r="D12" s="2"/>
      <c r="E12" s="12" t="s">
        <v>17</v>
      </c>
    </row>
    <row r="13" spans="1:5" x14ac:dyDescent="0.25">
      <c r="A13" s="2"/>
      <c r="B13" s="2"/>
      <c r="C13" s="2"/>
      <c r="D13" s="2"/>
      <c r="E13" s="14"/>
    </row>
    <row r="14" spans="1:5" x14ac:dyDescent="0.25">
      <c r="A14" s="2"/>
      <c r="B14" s="2"/>
      <c r="C14" s="2"/>
      <c r="D14" s="2"/>
      <c r="E14" s="2"/>
    </row>
    <row r="15" spans="1:5" ht="15.75" thickBot="1" x14ac:dyDescent="0.3">
      <c r="A15" s="5" t="s">
        <v>18</v>
      </c>
      <c r="B15" s="15" t="s">
        <v>19</v>
      </c>
      <c r="C15" s="15" t="s">
        <v>20</v>
      </c>
      <c r="D15" s="15">
        <v>20234</v>
      </c>
      <c r="E15" s="16" t="s">
        <v>21</v>
      </c>
    </row>
    <row r="16" spans="1:5" x14ac:dyDescent="0.25">
      <c r="A16" s="17" t="s">
        <v>22</v>
      </c>
      <c r="B16" s="18" t="s">
        <v>7</v>
      </c>
      <c r="C16" s="18" t="s">
        <v>7</v>
      </c>
      <c r="D16" s="18">
        <f>'6.1Ratemaking Data'!I15</f>
        <v>2227883895.8899999</v>
      </c>
      <c r="E16" s="19">
        <f>SUM(B16:D16)</f>
        <v>2227883895.8899999</v>
      </c>
    </row>
    <row r="17" spans="1:5" x14ac:dyDescent="0.25">
      <c r="A17" s="20" t="s">
        <v>23</v>
      </c>
      <c r="B17" s="21" t="s">
        <v>7</v>
      </c>
      <c r="C17" s="21" t="s">
        <v>7</v>
      </c>
      <c r="D17" s="393">
        <f>'6.1Ratemaking Data'!I16</f>
        <v>2154664657.0799999</v>
      </c>
      <c r="E17" s="22">
        <f>SUM(B17:D17)</f>
        <v>2154664657.0799999</v>
      </c>
    </row>
    <row r="18" spans="1:5" x14ac:dyDescent="0.25">
      <c r="A18" s="20" t="s">
        <v>24</v>
      </c>
      <c r="B18" s="23" t="s">
        <v>7</v>
      </c>
      <c r="C18" s="23" t="s">
        <v>7</v>
      </c>
      <c r="D18" s="393">
        <f>'6.1Ratemaking Data'!I17</f>
        <v>1.2754956732591731</v>
      </c>
      <c r="E18" s="24"/>
    </row>
    <row r="19" spans="1:5" x14ac:dyDescent="0.25">
      <c r="A19" s="20" t="s">
        <v>25</v>
      </c>
      <c r="B19" s="23" t="s">
        <v>7</v>
      </c>
      <c r="C19" s="23" t="s">
        <v>7</v>
      </c>
      <c r="D19" s="393">
        <f>'6.1Ratemaking Data'!I18</f>
        <v>1.2245480011862016</v>
      </c>
      <c r="E19" s="25">
        <f>'6.1Ratemaking Data'!J18</f>
        <v>8.4161989836237794E-2</v>
      </c>
    </row>
    <row r="20" spans="1:5" x14ac:dyDescent="0.25">
      <c r="A20" s="20" t="s">
        <v>26</v>
      </c>
      <c r="B20" s="21" t="s">
        <v>7</v>
      </c>
      <c r="C20" s="21" t="s">
        <v>7</v>
      </c>
      <c r="D20" s="21">
        <f>'6.1Ratemaking Data'!I19</f>
        <v>0</v>
      </c>
      <c r="E20" s="22">
        <f t="shared" ref="E20:E23" si="0">SUM(B20:D20)</f>
        <v>0</v>
      </c>
    </row>
    <row r="21" spans="1:5" x14ac:dyDescent="0.25">
      <c r="A21" s="20" t="s">
        <v>27</v>
      </c>
      <c r="B21" s="21" t="s">
        <v>7</v>
      </c>
      <c r="C21" s="21" t="s">
        <v>7</v>
      </c>
      <c r="D21" s="393">
        <f>'6.1Ratemaking Data'!I20</f>
        <v>1241211.48</v>
      </c>
      <c r="E21" s="22">
        <f t="shared" si="0"/>
        <v>1241211.48</v>
      </c>
    </row>
    <row r="22" spans="1:5" x14ac:dyDescent="0.25">
      <c r="A22" s="20" t="s">
        <v>28</v>
      </c>
      <c r="B22" s="21" t="s">
        <v>7</v>
      </c>
      <c r="C22" s="21" t="s">
        <v>7</v>
      </c>
      <c r="D22" s="393">
        <f>'6.1Ratemaking Data'!I21</f>
        <v>462360936.52999997</v>
      </c>
      <c r="E22" s="22">
        <f t="shared" si="0"/>
        <v>462360936.52999997</v>
      </c>
    </row>
    <row r="23" spans="1:5" x14ac:dyDescent="0.25">
      <c r="A23" s="20" t="s">
        <v>29</v>
      </c>
      <c r="B23" s="21" t="s">
        <v>7</v>
      </c>
      <c r="C23" s="21" t="s">
        <v>7</v>
      </c>
      <c r="D23" s="393">
        <f>'6.1Ratemaking Data'!I22</f>
        <v>7077407.6500000004</v>
      </c>
      <c r="E23" s="22">
        <f t="shared" si="0"/>
        <v>7077407.6500000004</v>
      </c>
    </row>
    <row r="24" spans="1:5" x14ac:dyDescent="0.25">
      <c r="A24" s="20" t="s">
        <v>30</v>
      </c>
      <c r="B24" s="23" t="s">
        <v>7</v>
      </c>
      <c r="C24" s="23" t="s">
        <v>7</v>
      </c>
      <c r="D24" s="393">
        <f>'6.1Ratemaking Data'!I23</f>
        <v>1.793136986348379</v>
      </c>
      <c r="E24" s="24"/>
    </row>
    <row r="25" spans="1:5" x14ac:dyDescent="0.25">
      <c r="A25" s="20" t="s">
        <v>31</v>
      </c>
      <c r="B25" s="23" t="s">
        <v>7</v>
      </c>
      <c r="C25" s="23" t="s">
        <v>7</v>
      </c>
      <c r="D25" s="393">
        <f>'6.1Ratemaking Data'!I24</f>
        <v>6.9434292255643424</v>
      </c>
      <c r="E25" s="24"/>
    </row>
    <row r="26" spans="1:5" x14ac:dyDescent="0.25">
      <c r="A26" s="20" t="s">
        <v>32</v>
      </c>
      <c r="B26" s="23" t="s">
        <v>7</v>
      </c>
      <c r="C26" s="23" t="s">
        <v>7</v>
      </c>
      <c r="D26" s="393">
        <f>'6.1Ratemaking Data'!I25</f>
        <v>1.4899807126939364</v>
      </c>
      <c r="E26" s="25">
        <f>'6.1Ratemaking Data'!J25</f>
        <v>0.17241938408899649</v>
      </c>
    </row>
    <row r="27" spans="1:5" x14ac:dyDescent="0.25">
      <c r="A27" s="20" t="s">
        <v>33</v>
      </c>
      <c r="B27" s="23" t="s">
        <v>7</v>
      </c>
      <c r="C27" s="23" t="s">
        <v>7</v>
      </c>
      <c r="D27" s="393">
        <f>'6.1Ratemaking Data'!I26</f>
        <v>1.4899807126939364</v>
      </c>
      <c r="E27" s="25">
        <f>'6.1Ratemaking Data'!J26</f>
        <v>0.17241938408899649</v>
      </c>
    </row>
    <row r="28" spans="1:5" x14ac:dyDescent="0.25">
      <c r="A28" s="20" t="s">
        <v>34</v>
      </c>
      <c r="B28" s="23" t="s">
        <v>7</v>
      </c>
      <c r="C28" s="23" t="s">
        <v>7</v>
      </c>
      <c r="D28" s="393">
        <f>'6.1Ratemaking Data'!I27</f>
        <v>1.4389234881082442</v>
      </c>
      <c r="E28" s="24"/>
    </row>
    <row r="29" spans="1:5" ht="15.75" thickBot="1" x14ac:dyDescent="0.3">
      <c r="A29" s="26" t="s">
        <v>35</v>
      </c>
      <c r="B29" s="27" t="s">
        <v>7</v>
      </c>
      <c r="C29" s="27" t="s">
        <v>7</v>
      </c>
      <c r="D29" s="27">
        <f>'6.1Ratemaking Data'!I28</f>
        <v>0</v>
      </c>
      <c r="E29" s="28">
        <f>SUM(B29:D29)</f>
        <v>0</v>
      </c>
    </row>
    <row r="30" spans="1:5" ht="15.75" thickTop="1" x14ac:dyDescent="0.25">
      <c r="A30" s="20" t="s">
        <v>36</v>
      </c>
      <c r="B30" s="29"/>
      <c r="C30" s="29"/>
      <c r="D30" s="29"/>
      <c r="E30" s="25">
        <f>'6.1Ratemaking Data'!J28</f>
        <v>1</v>
      </c>
    </row>
    <row r="31" spans="1:5" x14ac:dyDescent="0.25">
      <c r="A31" s="20" t="s">
        <v>37</v>
      </c>
      <c r="B31" s="29"/>
      <c r="C31" s="29"/>
      <c r="D31" s="29"/>
      <c r="E31" s="25">
        <f>'6.1Ratemaking Data'!J33</f>
        <v>1.2466623522765235E-2</v>
      </c>
    </row>
    <row r="32" spans="1:5" x14ac:dyDescent="0.25">
      <c r="A32" s="20" t="s">
        <v>38</v>
      </c>
      <c r="B32" s="29"/>
      <c r="C32" s="29"/>
      <c r="D32" s="29"/>
      <c r="E32" s="25">
        <f>'6.1Ratemaking Data'!J34</f>
        <v>0.15976136789690162</v>
      </c>
    </row>
    <row r="33" spans="1:5" ht="15.75" thickBot="1" x14ac:dyDescent="0.3">
      <c r="A33" s="30" t="s">
        <v>39</v>
      </c>
      <c r="B33" s="31"/>
      <c r="C33" s="31"/>
      <c r="D33" s="31"/>
      <c r="E33" s="32">
        <f>'6.1Ratemaking Data'!J35</f>
        <v>4.3204344906970601E-2</v>
      </c>
    </row>
    <row r="34" spans="1:5" x14ac:dyDescent="0.25">
      <c r="A34" s="2"/>
      <c r="B34" s="2"/>
      <c r="C34" s="2"/>
      <c r="D34" s="2"/>
      <c r="E34" s="2"/>
    </row>
    <row r="35" spans="1:5" ht="15.75" thickBot="1" x14ac:dyDescent="0.3">
      <c r="A35" s="5" t="s">
        <v>40</v>
      </c>
      <c r="B35" s="33"/>
      <c r="C35" s="33"/>
      <c r="D35" s="33"/>
      <c r="E35" s="2"/>
    </row>
    <row r="36" spans="1:5" x14ac:dyDescent="0.25">
      <c r="A36" s="17" t="s">
        <v>41</v>
      </c>
      <c r="B36" s="34"/>
      <c r="C36" s="34"/>
      <c r="D36" s="34"/>
      <c r="E36" s="35">
        <v>0.21</v>
      </c>
    </row>
    <row r="37" spans="1:5" x14ac:dyDescent="0.25">
      <c r="A37" s="20" t="s">
        <v>42</v>
      </c>
      <c r="B37" s="7"/>
      <c r="C37" s="36" t="s">
        <v>43</v>
      </c>
      <c r="D37" s="37">
        <v>2022</v>
      </c>
      <c r="E37" s="25">
        <f>'5.CDI Parameters'!J11</f>
        <v>0.33154776761800941</v>
      </c>
    </row>
    <row r="38" spans="1:5" x14ac:dyDescent="0.25">
      <c r="A38" s="20" t="s">
        <v>44</v>
      </c>
      <c r="B38" s="7"/>
      <c r="C38" s="36" t="s">
        <v>43</v>
      </c>
      <c r="D38" s="37" t="s">
        <v>76</v>
      </c>
      <c r="E38" s="56">
        <f>'5.CDI Parameters'!H26</f>
        <v>0.5</v>
      </c>
    </row>
    <row r="39" spans="1:5" x14ac:dyDescent="0.25">
      <c r="A39" s="20" t="s">
        <v>45</v>
      </c>
      <c r="B39" s="7"/>
      <c r="C39" s="36"/>
      <c r="D39" s="36"/>
      <c r="E39" s="25">
        <v>2.35E-2</v>
      </c>
    </row>
    <row r="40" spans="1:5" x14ac:dyDescent="0.25">
      <c r="A40" s="20" t="s">
        <v>46</v>
      </c>
      <c r="B40" s="7"/>
      <c r="C40" s="36"/>
      <c r="D40" s="38"/>
      <c r="E40" s="39">
        <f>1/E38</f>
        <v>2</v>
      </c>
    </row>
    <row r="41" spans="1:5" x14ac:dyDescent="0.25">
      <c r="A41" s="20" t="s">
        <v>47</v>
      </c>
      <c r="B41" s="7"/>
      <c r="C41" s="36" t="s">
        <v>43</v>
      </c>
      <c r="D41" s="37">
        <v>2022</v>
      </c>
      <c r="E41" s="39">
        <f>'5.CDI Parameters'!D26</f>
        <v>0.52</v>
      </c>
    </row>
    <row r="42" spans="1:5" x14ac:dyDescent="0.25">
      <c r="A42" s="20" t="s">
        <v>48</v>
      </c>
      <c r="B42" s="7"/>
      <c r="C42" s="36" t="s">
        <v>43</v>
      </c>
      <c r="D42" s="37">
        <v>2022</v>
      </c>
      <c r="E42" s="39">
        <f>'5.CDI Parameters'!E26</f>
        <v>0.87</v>
      </c>
    </row>
    <row r="43" spans="1:5" x14ac:dyDescent="0.25">
      <c r="A43" s="20" t="s">
        <v>49</v>
      </c>
      <c r="B43" s="7"/>
      <c r="C43" s="40" t="s">
        <v>43</v>
      </c>
      <c r="D43" s="40" t="s">
        <v>50</v>
      </c>
      <c r="E43" s="41">
        <v>4.7944444444444435E-2</v>
      </c>
    </row>
    <row r="44" spans="1:5" x14ac:dyDescent="0.25">
      <c r="A44" s="20" t="s">
        <v>51</v>
      </c>
      <c r="B44" s="7"/>
      <c r="C44" s="7"/>
      <c r="D44" s="7"/>
      <c r="E44" s="42">
        <v>-0.06</v>
      </c>
    </row>
    <row r="45" spans="1:5" ht="15.75" thickBot="1" x14ac:dyDescent="0.3">
      <c r="A45" s="30" t="s">
        <v>52</v>
      </c>
      <c r="B45" s="31"/>
      <c r="C45" s="31"/>
      <c r="D45" s="55" t="s">
        <v>76</v>
      </c>
      <c r="E45" s="57">
        <v>0.15</v>
      </c>
    </row>
    <row r="46" spans="1:5" x14ac:dyDescent="0.25">
      <c r="A46" s="2"/>
      <c r="B46" s="2"/>
      <c r="C46" s="2"/>
      <c r="D46" s="2"/>
      <c r="E46" s="2"/>
    </row>
    <row r="47" spans="1:5" ht="15.75" thickBot="1" x14ac:dyDescent="0.3">
      <c r="A47" s="5" t="s">
        <v>53</v>
      </c>
      <c r="B47" s="15" t="s">
        <v>19</v>
      </c>
      <c r="C47" s="15" t="s">
        <v>20</v>
      </c>
      <c r="D47" s="15">
        <v>20234</v>
      </c>
      <c r="E47" s="2"/>
    </row>
    <row r="48" spans="1:5" x14ac:dyDescent="0.25">
      <c r="A48" s="17" t="s">
        <v>54</v>
      </c>
      <c r="B48" s="18" t="s">
        <v>7</v>
      </c>
      <c r="C48" s="18" t="s">
        <v>7</v>
      </c>
      <c r="D48" s="18">
        <f>D17*D18*D19+D20</f>
        <v>3365382960.379508</v>
      </c>
      <c r="E48" s="19">
        <f t="shared" ref="E48:E50" si="1">SUM(B48:D48)</f>
        <v>3365382960.379508</v>
      </c>
    </row>
    <row r="49" spans="1:5" x14ac:dyDescent="0.25">
      <c r="A49" s="20" t="s">
        <v>55</v>
      </c>
      <c r="B49" s="21" t="s">
        <v>7</v>
      </c>
      <c r="C49" s="21" t="s">
        <v>7</v>
      </c>
      <c r="D49" s="21">
        <f>D22*D24*D26*D28</f>
        <v>1777513680.2564657</v>
      </c>
      <c r="E49" s="22">
        <f t="shared" si="1"/>
        <v>1777513680.2564657</v>
      </c>
    </row>
    <row r="50" spans="1:5" x14ac:dyDescent="0.25">
      <c r="A50" s="20" t="s">
        <v>56</v>
      </c>
      <c r="B50" s="21" t="s">
        <v>7</v>
      </c>
      <c r="C50" s="21" t="s">
        <v>7</v>
      </c>
      <c r="D50" s="21">
        <f>D23*D25*D27*D28</f>
        <v>105357770.70860194</v>
      </c>
      <c r="E50" s="22">
        <f t="shared" si="1"/>
        <v>105357770.70860194</v>
      </c>
    </row>
    <row r="51" spans="1:5" x14ac:dyDescent="0.25">
      <c r="A51" s="20" t="s">
        <v>57</v>
      </c>
      <c r="B51" s="43" t="s">
        <v>7</v>
      </c>
      <c r="C51" s="43" t="s">
        <v>7</v>
      </c>
      <c r="D51" s="43">
        <f>(D49+D50)/D48</f>
        <v>0.55948207771062697</v>
      </c>
      <c r="E51" s="25">
        <f>(E49+E50)/E48</f>
        <v>0.55948207771062697</v>
      </c>
    </row>
    <row r="52" spans="1:5" x14ac:dyDescent="0.25">
      <c r="A52" s="20" t="s">
        <v>58</v>
      </c>
      <c r="B52" s="44" t="s">
        <v>7</v>
      </c>
      <c r="C52" s="44" t="s">
        <v>7</v>
      </c>
      <c r="D52" s="44">
        <f>D48/D21</f>
        <v>2711.3695084253554</v>
      </c>
      <c r="E52" s="45">
        <f>E48/E21</f>
        <v>2711.3695084253554</v>
      </c>
    </row>
    <row r="53" spans="1:5" x14ac:dyDescent="0.25">
      <c r="A53" s="20" t="s">
        <v>59</v>
      </c>
      <c r="B53" s="44" t="s">
        <v>7</v>
      </c>
      <c r="C53" s="44" t="s">
        <v>7</v>
      </c>
      <c r="D53" s="44">
        <f>(D50+D49)/D21</f>
        <v>1516.9626460150591</v>
      </c>
      <c r="E53" s="45">
        <f>(E50+E49)/E21</f>
        <v>1516.9626460150591</v>
      </c>
    </row>
    <row r="54" spans="1:5" x14ac:dyDescent="0.25">
      <c r="A54" s="20" t="s">
        <v>60</v>
      </c>
      <c r="B54" s="44" t="s">
        <v>7</v>
      </c>
      <c r="C54" s="44" t="s">
        <v>7</v>
      </c>
      <c r="D54" s="44">
        <f>(D52*(1+$E$60)*$E$65+D56)/(1-$E$57)</f>
        <v>1172.6902567877769</v>
      </c>
      <c r="E54" s="45">
        <f>(E52*(1+$E$60)*$E$65+E56)/(1-$E$57)</f>
        <v>1172.6902567877769</v>
      </c>
    </row>
    <row r="55" spans="1:5" x14ac:dyDescent="0.25">
      <c r="A55" s="20" t="s">
        <v>61</v>
      </c>
      <c r="B55" s="44" t="s">
        <v>7</v>
      </c>
      <c r="C55" s="44" t="s">
        <v>7</v>
      </c>
      <c r="D55" s="44">
        <f>$E$30*D53+(1-$E$30)*D54</f>
        <v>1516.9626460150591</v>
      </c>
      <c r="E55" s="45">
        <f>$E$30*E53+(1-$E$30)*E54</f>
        <v>1516.9626460150591</v>
      </c>
    </row>
    <row r="56" spans="1:5" ht="15.75" thickBot="1" x14ac:dyDescent="0.3">
      <c r="A56" s="26" t="s">
        <v>62</v>
      </c>
      <c r="B56" s="46" t="s">
        <v>7</v>
      </c>
      <c r="C56" s="46" t="s">
        <v>7</v>
      </c>
      <c r="D56" s="46">
        <f>D29/D21</f>
        <v>0</v>
      </c>
      <c r="E56" s="47">
        <f>E29/E21</f>
        <v>0</v>
      </c>
    </row>
    <row r="57" spans="1:5" ht="15.75" thickTop="1" x14ac:dyDescent="0.25">
      <c r="A57" s="20" t="s">
        <v>63</v>
      </c>
      <c r="B57" s="7"/>
      <c r="C57" s="7"/>
      <c r="D57" s="7"/>
      <c r="E57" s="25">
        <f>E33*((1-E32)/(1-E36))*E42</f>
        <v>3.9978107479775683E-2</v>
      </c>
    </row>
    <row r="58" spans="1:5" x14ac:dyDescent="0.25">
      <c r="A58" s="20" t="s">
        <v>64</v>
      </c>
      <c r="B58" s="7"/>
      <c r="C58" s="7"/>
      <c r="D58" s="7"/>
      <c r="E58" s="25">
        <f>E33*((1-E32)/(1-E36))*(E41+E40)</f>
        <v>0.11579865614831578</v>
      </c>
    </row>
    <row r="59" spans="1:5" x14ac:dyDescent="0.25">
      <c r="A59" s="20" t="s">
        <v>65</v>
      </c>
      <c r="B59" s="48"/>
      <c r="C59" s="48"/>
      <c r="D59" s="48"/>
      <c r="E59" s="25">
        <f>(1+E26)/(1+E19)-1</f>
        <v>8.1406095288481639E-2</v>
      </c>
    </row>
    <row r="60" spans="1:5" x14ac:dyDescent="0.25">
      <c r="A60" s="20" t="s">
        <v>66</v>
      </c>
      <c r="B60" s="48"/>
      <c r="C60" s="48"/>
      <c r="D60" s="48"/>
      <c r="E60" s="25">
        <f>(1+E59)^MIN(4,((E10-E9)/365.25))-1</f>
        <v>2.6485616965201242E-2</v>
      </c>
    </row>
    <row r="61" spans="1:5" x14ac:dyDescent="0.25">
      <c r="A61" s="20" t="s">
        <v>67</v>
      </c>
      <c r="B61" s="48"/>
      <c r="C61" s="48"/>
      <c r="D61" s="48"/>
      <c r="E61" s="25">
        <f>(E45)/(E38*(1-E36))</f>
        <v>0.37974683544303794</v>
      </c>
    </row>
    <row r="62" spans="1:5" x14ac:dyDescent="0.25">
      <c r="A62" s="20" t="s">
        <v>68</v>
      </c>
      <c r="B62" s="7"/>
      <c r="C62" s="7"/>
      <c r="D62" s="7"/>
      <c r="E62" s="25">
        <f>(E44)/(E38*(1-E36))</f>
        <v>-0.15189873417721517</v>
      </c>
    </row>
    <row r="63" spans="1:5" x14ac:dyDescent="0.25">
      <c r="A63" s="20" t="s">
        <v>69</v>
      </c>
      <c r="B63" s="7"/>
      <c r="C63" s="7"/>
      <c r="D63" s="7"/>
      <c r="E63" s="25">
        <f>1-E55/E67-E37</f>
        <v>0.24710345248554988</v>
      </c>
    </row>
    <row r="64" spans="1:5" x14ac:dyDescent="0.25">
      <c r="A64" s="20" t="s">
        <v>70</v>
      </c>
      <c r="B64" s="7"/>
      <c r="C64" s="7"/>
      <c r="D64" s="7"/>
      <c r="E64" s="49">
        <f>1-E37-E62+E58</f>
        <v>0.93614962270752144</v>
      </c>
    </row>
    <row r="65" spans="1:5" x14ac:dyDescent="0.25">
      <c r="A65" s="20" t="s">
        <v>71</v>
      </c>
      <c r="B65" s="7"/>
      <c r="C65" s="7"/>
      <c r="D65" s="7"/>
      <c r="E65" s="49">
        <f>1-E37-E61+E58</f>
        <v>0.40450405308726844</v>
      </c>
    </row>
    <row r="66" spans="1:5" x14ac:dyDescent="0.25">
      <c r="A66" s="20" t="s">
        <v>72</v>
      </c>
      <c r="B66" s="7"/>
      <c r="C66" s="7"/>
      <c r="D66" s="7"/>
      <c r="E66" s="50">
        <f>(E55*(1-E57)-E56)/E64</f>
        <v>1555.6459298652703</v>
      </c>
    </row>
    <row r="67" spans="1:5" ht="15.75" thickBot="1" x14ac:dyDescent="0.3">
      <c r="A67" s="20" t="s">
        <v>73</v>
      </c>
      <c r="B67" s="7"/>
      <c r="C67" s="7"/>
      <c r="D67" s="7"/>
      <c r="E67" s="50">
        <f>(E55*(1-E57)-E56)/E65</f>
        <v>3600.2540374933537</v>
      </c>
    </row>
    <row r="68" spans="1:5" x14ac:dyDescent="0.25">
      <c r="A68" s="51" t="s">
        <v>74</v>
      </c>
      <c r="B68" s="7"/>
      <c r="C68" s="7"/>
      <c r="D68" s="7"/>
      <c r="E68" s="52">
        <f>(E66-E52)/E52</f>
        <v>-0.42625085771923382</v>
      </c>
    </row>
    <row r="69" spans="1:5" ht="19.5" thickBot="1" x14ac:dyDescent="0.3">
      <c r="A69" s="53" t="s">
        <v>75</v>
      </c>
      <c r="B69" s="31"/>
      <c r="C69" s="31"/>
      <c r="D69" s="31"/>
      <c r="E69" s="54">
        <f>(E67-E52)/E52</f>
        <v>0.32783599812045666</v>
      </c>
    </row>
  </sheetData>
  <conditionalFormatting sqref="E68:E69">
    <cfRule type="cellIs" dxfId="0" priority="1" operator="equal">
      <formula>"Error"</formula>
    </cfRule>
  </conditionalFormatting>
  <printOptions horizontalCentered="1"/>
  <pageMargins left="0.7" right="0.7" top="0.75" bottom="0.75" header="0.3" footer="0.3"/>
  <pageSetup scale="65" orientation="portrait" r:id="rId1"/>
  <headerFooter>
    <oddFooter>&amp;C&amp;10Portions of the material contained in this document are protected by copyright owned by the State Farm Mutual Automobile Insurance Company, 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9</vt:i4>
      </vt:variant>
    </vt:vector>
  </HeadingPairs>
  <TitlesOfParts>
    <vt:vector size="19" baseType="lpstr">
      <vt:lpstr>Data for Dropdown</vt:lpstr>
      <vt:lpstr>1.General</vt:lpstr>
      <vt:lpstr>2.Summary</vt:lpstr>
      <vt:lpstr>3.1YieldFIT</vt:lpstr>
      <vt:lpstr>3.2YieldFIT</vt:lpstr>
      <vt:lpstr>4.1Excluded Exp</vt:lpstr>
      <vt:lpstr>4.2 Excluded Exp</vt:lpstr>
      <vt:lpstr>5.CDI Parameters</vt:lpstr>
      <vt:lpstr>6.1Ratemaking Data</vt:lpstr>
      <vt:lpstr>7.1Rate Change Calculation</vt:lpstr>
      <vt:lpstr>'1.General'!Print_Area</vt:lpstr>
      <vt:lpstr>'2.Summary'!Print_Area</vt:lpstr>
      <vt:lpstr>'3.1YieldFIT'!Print_Area</vt:lpstr>
      <vt:lpstr>'3.2YieldFIT'!Print_Area</vt:lpstr>
      <vt:lpstr>'4.1Excluded Exp'!Print_Area</vt:lpstr>
      <vt:lpstr>'4.2 Excluded Exp'!Print_Area</vt:lpstr>
      <vt:lpstr>'5.CDI Parameters'!Print_Area</vt:lpstr>
      <vt:lpstr>'6.1Ratemaking Data'!Print_Area</vt:lpstr>
      <vt:lpstr>'7.1Rate Change Calculation'!Print_Area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Ware</dc:creator>
  <cp:lastModifiedBy>Luke Cooley</cp:lastModifiedBy>
  <cp:lastPrinted>2024-06-28T18:11:10Z</cp:lastPrinted>
  <dcterms:created xsi:type="dcterms:W3CDTF">2015-06-05T18:17:20Z</dcterms:created>
  <dcterms:modified xsi:type="dcterms:W3CDTF">2024-08-01T13:28:21Z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ec7713-ff10-4e30-a417-5bbcd9826c75_Enabled">
    <vt:lpwstr>true</vt:lpwstr>
  </property>
  <property fmtid="{D5CDD505-2E9C-101B-9397-08002B2CF9AE}" pid="3" name="MSIP_Label_9fec7713-ff10-4e30-a417-5bbcd9826c75_SetDate">
    <vt:lpwstr>2024-06-13T12:03:15Z</vt:lpwstr>
  </property>
  <property fmtid="{D5CDD505-2E9C-101B-9397-08002B2CF9AE}" pid="4" name="MSIP_Label_9fec7713-ff10-4e30-a417-5bbcd9826c75_Method">
    <vt:lpwstr>Standard</vt:lpwstr>
  </property>
  <property fmtid="{D5CDD505-2E9C-101B-9397-08002B2CF9AE}" pid="5" name="MSIP_Label_9fec7713-ff10-4e30-a417-5bbcd9826c75_Name">
    <vt:lpwstr>Enteprise-InternalUseOnly-Child-514205181618919515141225</vt:lpwstr>
  </property>
  <property fmtid="{D5CDD505-2E9C-101B-9397-08002B2CF9AE}" pid="6" name="MSIP_Label_9fec7713-ff10-4e30-a417-5bbcd9826c75_SiteId">
    <vt:lpwstr>fa23982e-6646-4a33-a5c4-1a848d02fcc4</vt:lpwstr>
  </property>
  <property fmtid="{D5CDD505-2E9C-101B-9397-08002B2CF9AE}" pid="7" name="MSIP_Label_9fec7713-ff10-4e30-a417-5bbcd9826c75_ActionId">
    <vt:lpwstr>9410ea7e-9d8d-4001-98c3-490bc4f1c968</vt:lpwstr>
  </property>
  <property fmtid="{D5CDD505-2E9C-101B-9397-08002B2CF9AE}" pid="8" name="MSIP_Label_9fec7713-ff10-4e30-a417-5bbcd9826c75_ContentBits">
    <vt:lpwstr>0</vt:lpwstr>
  </property>
</Properties>
</file>