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W:\P-C ACTUARIAL\HOMEOWNERS\State Files 2019 and Forward\California\2025\HO\Filing\Filing Responses\July 10, 2024\Master Document v2\"/>
    </mc:Choice>
  </mc:AlternateContent>
  <xr:revisionPtr revIDLastSave="0" documentId="13_ncr:1_{F4AEC02A-0A31-4D2F-87B5-9FB236B70BAB}" xr6:coauthVersionLast="47" xr6:coauthVersionMax="47" xr10:uidLastSave="{00000000-0000-0000-0000-000000000000}"/>
  <bookViews>
    <workbookView xWindow="-120" yWindow="-120" windowWidth="29040" windowHeight="15840" tabRatio="801" xr2:uid="{00000000-000D-0000-FFFF-FFFF00000000}"/>
  </bookViews>
  <sheets>
    <sheet name="Suppl Exh 9B (Renters)" sheetId="4" r:id="rId1"/>
    <sheet name="Suppl Exh 9C - Renters" sheetId="12" r:id="rId2"/>
    <sheet name="Suppl Exh 9B (Condo)" sheetId="5" r:id="rId3"/>
    <sheet name="Suppl Exh 9C - Condo" sheetId="13" r:id="rId4"/>
    <sheet name="AA 2 - Exh J (Renters)" sheetId="6" r:id="rId5"/>
    <sheet name="AA 2 - Exh J (Condo)" sheetId="23" r:id="rId6"/>
    <sheet name="Supp Exh 8A Renters" sheetId="19" r:id="rId7"/>
    <sheet name="Supp Exh 8B Condo" sheetId="20" r:id="rId8"/>
    <sheet name="Exh K- Proj IRIS" sheetId="18" r:id="rId9"/>
    <sheet name="Exh L - Reins Prem" sheetId="15" r:id="rId10"/>
    <sheet name="Exhibit M - Rate History" sheetId="17" r:id="rId11"/>
    <sheet name="Exhibit N - Surplus to Prem" sheetId="10" r:id="rId12"/>
    <sheet name="Exh O - Losses - p1" sheetId="16" r:id="rId13"/>
    <sheet name="Exh O - Losses - p2" sheetId="22" r:id="rId14"/>
    <sheet name="Exhibit P - Reserves" sheetId="7" r:id="rId15"/>
    <sheet name="Exhibit Q - Reinsurance" sheetId="11" r:id="rId16"/>
  </sheets>
  <externalReferences>
    <externalReference r:id="rId17"/>
    <externalReference r:id="rId18"/>
  </externalReferences>
  <definedNames>
    <definedName name="_AMO_UniqueIdentifier" hidden="1">"'fb49d5f5-b329-4f9b-9a47-3a8548d2c8ad'"</definedName>
    <definedName name="_xlnm._FilterDatabase" localSheetId="15" hidden="1">'Exhibit Q - Reinsurance'!$M$25:$O$35</definedName>
    <definedName name="DCCE_LTrndCo">'[1]1.General'!$C$43</definedName>
    <definedName name="FYQtr">'[2]1.General'!$C$37</definedName>
    <definedName name="_xlnm.Print_Area" localSheetId="14">'Exhibit P - Reserves'!$A$1:$I$18</definedName>
    <definedName name="_xlnm.Print_Area" localSheetId="6">'Supp Exh 8A Renters'!$A$1:$K$49</definedName>
    <definedName name="_xlnm.Print_Area" localSheetId="7">'Supp Exh 8B Condo'!$A$1:$K$49</definedName>
    <definedName name="_xlnm.Print_Area" localSheetId="2">'Suppl Exh 9B (Condo)'!$A$1:$O$46</definedName>
    <definedName name="_xlnm.Print_Area" localSheetId="3">'Suppl Exh 9C - Condo'!$A$2:$D$20</definedName>
    <definedName name="_xlnm.Print_Area" localSheetId="1">'Suppl Exh 9C - Renters'!$A$2:$D$20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1" i="23" l="1"/>
  <c r="L31" i="23"/>
  <c r="K31" i="23"/>
  <c r="P31" i="23" s="1"/>
  <c r="J31" i="23"/>
  <c r="O31" i="23" s="1"/>
  <c r="I31" i="23"/>
  <c r="M30" i="23"/>
  <c r="L30" i="23"/>
  <c r="K30" i="23"/>
  <c r="J30" i="23"/>
  <c r="O30" i="23" s="1"/>
  <c r="I30" i="23"/>
  <c r="P29" i="23"/>
  <c r="M29" i="23"/>
  <c r="L29" i="23"/>
  <c r="Q29" i="23" s="1"/>
  <c r="K29" i="23"/>
  <c r="J29" i="23"/>
  <c r="I29" i="23"/>
  <c r="O28" i="23"/>
  <c r="M28" i="23"/>
  <c r="R28" i="23" s="1"/>
  <c r="L28" i="23"/>
  <c r="K28" i="23"/>
  <c r="P28" i="23" s="1"/>
  <c r="J28" i="23"/>
  <c r="Q28" i="23" s="1"/>
  <c r="I28" i="23"/>
  <c r="M27" i="23"/>
  <c r="R27" i="23" s="1"/>
  <c r="L27" i="23"/>
  <c r="Q27" i="23" s="1"/>
  <c r="K27" i="23"/>
  <c r="J27" i="23"/>
  <c r="O27" i="23" s="1"/>
  <c r="I27" i="23"/>
  <c r="P27" i="23" s="1"/>
  <c r="R23" i="23"/>
  <c r="Q23" i="23"/>
  <c r="K23" i="23"/>
  <c r="J23" i="23"/>
  <c r="I23" i="23"/>
  <c r="G23" i="23"/>
  <c r="M23" i="23" s="1"/>
  <c r="F23" i="23"/>
  <c r="L23" i="23" s="1"/>
  <c r="C21" i="23"/>
  <c r="O17" i="23"/>
  <c r="M17" i="23"/>
  <c r="L17" i="23"/>
  <c r="Q17" i="23" s="1"/>
  <c r="K17" i="23"/>
  <c r="P17" i="23" s="1"/>
  <c r="J17" i="23"/>
  <c r="R17" i="23" s="1"/>
  <c r="I17" i="23"/>
  <c r="M16" i="23"/>
  <c r="L16" i="23"/>
  <c r="K16" i="23"/>
  <c r="P16" i="23" s="1"/>
  <c r="J16" i="23"/>
  <c r="O16" i="23" s="1"/>
  <c r="I16" i="23"/>
  <c r="M15" i="23"/>
  <c r="L15" i="23"/>
  <c r="K15" i="23"/>
  <c r="J15" i="23"/>
  <c r="O15" i="23" s="1"/>
  <c r="I15" i="23"/>
  <c r="Q14" i="23"/>
  <c r="M14" i="23"/>
  <c r="R14" i="23" s="1"/>
  <c r="L14" i="23"/>
  <c r="K14" i="23"/>
  <c r="J14" i="23"/>
  <c r="O14" i="23" s="1"/>
  <c r="I14" i="23"/>
  <c r="P13" i="23"/>
  <c r="N13" i="23"/>
  <c r="M13" i="23"/>
  <c r="L13" i="23"/>
  <c r="Q13" i="23" s="1"/>
  <c r="K13" i="23"/>
  <c r="J13" i="23"/>
  <c r="R13" i="23" s="1"/>
  <c r="I13" i="23"/>
  <c r="R9" i="23"/>
  <c r="Q9" i="23"/>
  <c r="K9" i="23"/>
  <c r="J9" i="23"/>
  <c r="I9" i="23"/>
  <c r="G9" i="23"/>
  <c r="M9" i="23" s="1"/>
  <c r="F9" i="23"/>
  <c r="L9" i="23" s="1"/>
  <c r="C7" i="23"/>
  <c r="C20" i="13"/>
  <c r="C20" i="12"/>
  <c r="Q31" i="23" l="1"/>
  <c r="P30" i="23"/>
  <c r="R31" i="23"/>
  <c r="O29" i="23"/>
  <c r="Q30" i="23"/>
  <c r="R30" i="23"/>
  <c r="R29" i="23"/>
  <c r="P14" i="23"/>
  <c r="R16" i="23"/>
  <c r="P15" i="23"/>
  <c r="Q15" i="23"/>
  <c r="O13" i="23"/>
  <c r="R15" i="23"/>
  <c r="Q16" i="23"/>
  <c r="R28" i="20"/>
  <c r="Q28" i="20"/>
  <c r="F28" i="20"/>
  <c r="E28" i="20"/>
  <c r="R27" i="20"/>
  <c r="Q27" i="20"/>
  <c r="D27" i="20" s="1"/>
  <c r="F27" i="20"/>
  <c r="E27" i="20"/>
  <c r="R26" i="20"/>
  <c r="Q26" i="20"/>
  <c r="F26" i="20"/>
  <c r="E26" i="20"/>
  <c r="R25" i="20"/>
  <c r="Q25" i="20"/>
  <c r="F25" i="20"/>
  <c r="E25" i="20"/>
  <c r="R24" i="20"/>
  <c r="Q24" i="20"/>
  <c r="F24" i="20"/>
  <c r="E24" i="20"/>
  <c r="R23" i="20"/>
  <c r="Q23" i="20"/>
  <c r="F23" i="20"/>
  <c r="E23" i="20"/>
  <c r="R28" i="19"/>
  <c r="Q28" i="19"/>
  <c r="D28" i="19" s="1"/>
  <c r="F28" i="19"/>
  <c r="E28" i="19"/>
  <c r="R27" i="19"/>
  <c r="Q27" i="19"/>
  <c r="D27" i="19" s="1"/>
  <c r="F27" i="19"/>
  <c r="E27" i="19"/>
  <c r="R26" i="19"/>
  <c r="Q26" i="19"/>
  <c r="F26" i="19"/>
  <c r="E26" i="19"/>
  <c r="R25" i="19"/>
  <c r="Q25" i="19"/>
  <c r="F25" i="19"/>
  <c r="E25" i="19"/>
  <c r="R24" i="19"/>
  <c r="Q24" i="19"/>
  <c r="D24" i="19" s="1"/>
  <c r="F24" i="19"/>
  <c r="E24" i="19"/>
  <c r="R23" i="19"/>
  <c r="Q23" i="19"/>
  <c r="D23" i="19" s="1"/>
  <c r="F23" i="19"/>
  <c r="E23" i="19"/>
  <c r="L10" i="10"/>
  <c r="L11" i="10"/>
  <c r="L12" i="10"/>
  <c r="L13" i="10"/>
  <c r="L14" i="10"/>
  <c r="L15" i="10"/>
  <c r="L16" i="10"/>
  <c r="L17" i="10"/>
  <c r="L18" i="10"/>
  <c r="L9" i="10"/>
  <c r="D28" i="20" l="1"/>
  <c r="D23" i="20"/>
  <c r="D24" i="20"/>
  <c r="D26" i="20"/>
  <c r="D26" i="19"/>
  <c r="D25" i="20"/>
  <c r="D25" i="19"/>
  <c r="G10" i="10"/>
  <c r="G11" i="10"/>
  <c r="G12" i="10"/>
  <c r="G13" i="10"/>
  <c r="G14" i="10"/>
  <c r="G15" i="10"/>
  <c r="G16" i="10"/>
  <c r="G17" i="10"/>
  <c r="G18" i="10"/>
  <c r="G9" i="10"/>
  <c r="A10" i="10"/>
  <c r="A11" i="10" s="1"/>
  <c r="A12" i="10" s="1"/>
  <c r="A13" i="10" s="1"/>
  <c r="A14" i="10" s="1"/>
  <c r="A15" i="10" s="1"/>
  <c r="A16" i="10" s="1"/>
  <c r="A17" i="10" s="1"/>
  <c r="A18" i="10" s="1"/>
  <c r="F12" i="15" l="1"/>
  <c r="E12" i="15"/>
  <c r="D12" i="15"/>
  <c r="C12" i="15"/>
  <c r="B12" i="15"/>
  <c r="B9" i="13" l="1"/>
  <c r="B10" i="13" s="1"/>
  <c r="B11" i="13" s="1"/>
  <c r="B12" i="13" s="1"/>
  <c r="B13" i="13" s="1"/>
  <c r="B14" i="13" s="1"/>
  <c r="B15" i="13" s="1"/>
  <c r="B16" i="13" s="1"/>
  <c r="B17" i="13" s="1"/>
  <c r="B18" i="13" s="1"/>
  <c r="B9" i="12"/>
  <c r="B10" i="12" s="1"/>
  <c r="B11" i="12" s="1"/>
  <c r="B12" i="12" s="1"/>
  <c r="B13" i="12" s="1"/>
  <c r="B14" i="12" s="1"/>
  <c r="B15" i="12" s="1"/>
  <c r="B16" i="12" s="1"/>
  <c r="B17" i="12" s="1"/>
  <c r="B18" i="12" s="1"/>
  <c r="M31" i="6"/>
  <c r="L31" i="6"/>
  <c r="Q31" i="6" s="1"/>
  <c r="K31" i="6"/>
  <c r="P31" i="6" s="1"/>
  <c r="J31" i="6"/>
  <c r="I31" i="6"/>
  <c r="M30" i="6"/>
  <c r="L30" i="6"/>
  <c r="K30" i="6"/>
  <c r="J30" i="6"/>
  <c r="I30" i="6"/>
  <c r="M29" i="6"/>
  <c r="L29" i="6"/>
  <c r="K29" i="6"/>
  <c r="J29" i="6"/>
  <c r="O29" i="6" s="1"/>
  <c r="I29" i="6"/>
  <c r="M28" i="6"/>
  <c r="L28" i="6"/>
  <c r="K28" i="6"/>
  <c r="P28" i="6" s="1"/>
  <c r="J28" i="6"/>
  <c r="O28" i="6" s="1"/>
  <c r="I28" i="6"/>
  <c r="M27" i="6"/>
  <c r="R27" i="6" s="1"/>
  <c r="L27" i="6"/>
  <c r="Q27" i="6" s="1"/>
  <c r="K27" i="6"/>
  <c r="J27" i="6"/>
  <c r="O27" i="6" s="1"/>
  <c r="I27" i="6"/>
  <c r="R23" i="6"/>
  <c r="Q23" i="6"/>
  <c r="K23" i="6"/>
  <c r="J23" i="6"/>
  <c r="I23" i="6"/>
  <c r="G23" i="6"/>
  <c r="M23" i="6" s="1"/>
  <c r="F23" i="6"/>
  <c r="L23" i="6" s="1"/>
  <c r="C21" i="6"/>
  <c r="M17" i="6"/>
  <c r="L17" i="6"/>
  <c r="K17" i="6"/>
  <c r="J17" i="6"/>
  <c r="I17" i="6"/>
  <c r="M16" i="6"/>
  <c r="L16" i="6"/>
  <c r="K16" i="6"/>
  <c r="J16" i="6"/>
  <c r="I16" i="6"/>
  <c r="M15" i="6"/>
  <c r="L15" i="6"/>
  <c r="K15" i="6"/>
  <c r="J15" i="6"/>
  <c r="O15" i="6" s="1"/>
  <c r="I15" i="6"/>
  <c r="M14" i="6"/>
  <c r="L14" i="6"/>
  <c r="K14" i="6"/>
  <c r="P14" i="6" s="1"/>
  <c r="J14" i="6"/>
  <c r="O14" i="6" s="1"/>
  <c r="I14" i="6"/>
  <c r="N13" i="6"/>
  <c r="M13" i="6"/>
  <c r="L13" i="6"/>
  <c r="Q13" i="6" s="1"/>
  <c r="K13" i="6"/>
  <c r="J13" i="6"/>
  <c r="O13" i="6" s="1"/>
  <c r="I13" i="6"/>
  <c r="R9" i="6"/>
  <c r="Q9" i="6"/>
  <c r="K9" i="6"/>
  <c r="J9" i="6"/>
  <c r="I9" i="6"/>
  <c r="G9" i="6"/>
  <c r="M9" i="6" s="1"/>
  <c r="F9" i="6"/>
  <c r="L9" i="6" s="1"/>
  <c r="C7" i="6"/>
  <c r="O31" i="6" l="1"/>
  <c r="Q28" i="6"/>
  <c r="O30" i="6"/>
  <c r="R31" i="6"/>
  <c r="R28" i="6"/>
  <c r="P27" i="6"/>
  <c r="Q30" i="6"/>
  <c r="P17" i="6"/>
  <c r="O17" i="6"/>
  <c r="Q17" i="6"/>
  <c r="P13" i="6"/>
  <c r="R13" i="6"/>
  <c r="O16" i="6"/>
  <c r="P30" i="6"/>
  <c r="P16" i="6"/>
  <c r="P29" i="6"/>
  <c r="R30" i="6"/>
  <c r="Q29" i="6"/>
  <c r="Q16" i="6"/>
  <c r="R16" i="6"/>
  <c r="Q15" i="6"/>
  <c r="R29" i="6"/>
  <c r="P15" i="6"/>
  <c r="Q14" i="6"/>
  <c r="R15" i="6"/>
  <c r="R14" i="6"/>
  <c r="R17" i="6"/>
  <c r="O43" i="5"/>
  <c r="N43" i="5"/>
  <c r="M43" i="5"/>
  <c r="J43" i="5"/>
  <c r="G43" i="5"/>
  <c r="H43" i="5" s="1"/>
  <c r="D43" i="5"/>
  <c r="N42" i="5"/>
  <c r="O42" i="5" s="1"/>
  <c r="M42" i="5"/>
  <c r="J42" i="5"/>
  <c r="G42" i="5"/>
  <c r="H42" i="5" s="1"/>
  <c r="D42" i="5"/>
  <c r="O41" i="5"/>
  <c r="N41" i="5"/>
  <c r="M41" i="5"/>
  <c r="J41" i="5"/>
  <c r="H41" i="5"/>
  <c r="G41" i="5"/>
  <c r="D41" i="5"/>
  <c r="O40" i="5"/>
  <c r="N40" i="5"/>
  <c r="M40" i="5"/>
  <c r="J40" i="5"/>
  <c r="H40" i="5"/>
  <c r="G40" i="5"/>
  <c r="D40" i="5"/>
  <c r="N39" i="5"/>
  <c r="O39" i="5" s="1"/>
  <c r="M39" i="5"/>
  <c r="J39" i="5"/>
  <c r="G39" i="5"/>
  <c r="H39" i="5" s="1"/>
  <c r="D39" i="5"/>
  <c r="O38" i="5"/>
  <c r="N38" i="5"/>
  <c r="M38" i="5"/>
  <c r="J38" i="5"/>
  <c r="H38" i="5"/>
  <c r="G38" i="5"/>
  <c r="D38" i="5"/>
  <c r="O37" i="5"/>
  <c r="N37" i="5"/>
  <c r="M37" i="5"/>
  <c r="J37" i="5"/>
  <c r="G37" i="5"/>
  <c r="H37" i="5" s="1"/>
  <c r="D37" i="5"/>
  <c r="N36" i="5"/>
  <c r="O36" i="5" s="1"/>
  <c r="M36" i="5"/>
  <c r="J36" i="5"/>
  <c r="G36" i="5"/>
  <c r="H36" i="5" s="1"/>
  <c r="D36" i="5"/>
  <c r="O35" i="5"/>
  <c r="N35" i="5"/>
  <c r="M35" i="5"/>
  <c r="J35" i="5"/>
  <c r="H35" i="5"/>
  <c r="G35" i="5"/>
  <c r="D35" i="5"/>
  <c r="N34" i="5"/>
  <c r="O34" i="5" s="1"/>
  <c r="M34" i="5"/>
  <c r="J34" i="5"/>
  <c r="H34" i="5"/>
  <c r="G34" i="5"/>
  <c r="D34" i="5"/>
  <c r="N33" i="5"/>
  <c r="O33" i="5" s="1"/>
  <c r="M33" i="5"/>
  <c r="J33" i="5"/>
  <c r="G33" i="5"/>
  <c r="H33" i="5" s="1"/>
  <c r="D33" i="5"/>
  <c r="O32" i="5"/>
  <c r="N32" i="5"/>
  <c r="M32" i="5"/>
  <c r="J32" i="5"/>
  <c r="H32" i="5"/>
  <c r="G32" i="5"/>
  <c r="D32" i="5"/>
  <c r="O31" i="5"/>
  <c r="N31" i="5"/>
  <c r="M31" i="5"/>
  <c r="J31" i="5"/>
  <c r="H31" i="5"/>
  <c r="G31" i="5"/>
  <c r="D31" i="5"/>
  <c r="O30" i="5"/>
  <c r="N30" i="5"/>
  <c r="M30" i="5"/>
  <c r="J30" i="5"/>
  <c r="H30" i="5"/>
  <c r="G30" i="5"/>
  <c r="D30" i="5"/>
  <c r="N29" i="5"/>
  <c r="O29" i="5" s="1"/>
  <c r="M29" i="5"/>
  <c r="J29" i="5"/>
  <c r="G29" i="5"/>
  <c r="H29" i="5" s="1"/>
  <c r="D29" i="5"/>
  <c r="O28" i="5"/>
  <c r="N28" i="5"/>
  <c r="M28" i="5"/>
  <c r="J28" i="5"/>
  <c r="H28" i="5"/>
  <c r="G28" i="5"/>
  <c r="D28" i="5"/>
  <c r="O27" i="5"/>
  <c r="N27" i="5"/>
  <c r="M27" i="5"/>
  <c r="J27" i="5"/>
  <c r="H27" i="5"/>
  <c r="G27" i="5"/>
  <c r="D27" i="5"/>
  <c r="O26" i="5"/>
  <c r="N26" i="5"/>
  <c r="M26" i="5"/>
  <c r="J26" i="5"/>
  <c r="H26" i="5"/>
  <c r="G26" i="5"/>
  <c r="D26" i="5"/>
  <c r="N25" i="5"/>
  <c r="O25" i="5" s="1"/>
  <c r="M25" i="5"/>
  <c r="J25" i="5"/>
  <c r="G25" i="5"/>
  <c r="H25" i="5" s="1"/>
  <c r="D25" i="5"/>
  <c r="O24" i="5"/>
  <c r="N24" i="5"/>
  <c r="M24" i="5"/>
  <c r="J24" i="5"/>
  <c r="H24" i="5"/>
  <c r="G24" i="5"/>
  <c r="D24" i="5"/>
  <c r="O23" i="5"/>
  <c r="N23" i="5"/>
  <c r="M23" i="5"/>
  <c r="J23" i="5"/>
  <c r="G23" i="5"/>
  <c r="H23" i="5" s="1"/>
  <c r="D23" i="5"/>
  <c r="O22" i="5"/>
  <c r="N22" i="5"/>
  <c r="M22" i="5"/>
  <c r="J22" i="5"/>
  <c r="H22" i="5"/>
  <c r="G22" i="5"/>
  <c r="D22" i="5"/>
  <c r="N21" i="5"/>
  <c r="O21" i="5" s="1"/>
  <c r="M21" i="5"/>
  <c r="J21" i="5"/>
  <c r="G21" i="5"/>
  <c r="H21" i="5" s="1"/>
  <c r="D21" i="5"/>
  <c r="O20" i="5"/>
  <c r="N20" i="5"/>
  <c r="M20" i="5"/>
  <c r="J20" i="5"/>
  <c r="H20" i="5"/>
  <c r="G20" i="5"/>
  <c r="D20" i="5"/>
  <c r="N19" i="5"/>
  <c r="O19" i="5" s="1"/>
  <c r="M19" i="5"/>
  <c r="J19" i="5"/>
  <c r="H19" i="5"/>
  <c r="G19" i="5"/>
  <c r="D19" i="5"/>
  <c r="O18" i="5"/>
  <c r="N18" i="5"/>
  <c r="M18" i="5"/>
  <c r="J18" i="5"/>
  <c r="H18" i="5"/>
  <c r="G18" i="5"/>
  <c r="D18" i="5"/>
  <c r="N17" i="5"/>
  <c r="O17" i="5" s="1"/>
  <c r="M17" i="5"/>
  <c r="J17" i="5"/>
  <c r="G17" i="5"/>
  <c r="H17" i="5" s="1"/>
  <c r="D17" i="5"/>
  <c r="O16" i="5"/>
  <c r="N16" i="5"/>
  <c r="M16" i="5"/>
  <c r="J16" i="5"/>
  <c r="H16" i="5"/>
  <c r="G16" i="5"/>
  <c r="D16" i="5"/>
  <c r="O15" i="5"/>
  <c r="N15" i="5"/>
  <c r="M15" i="5"/>
  <c r="J15" i="5"/>
  <c r="H15" i="5"/>
  <c r="G15" i="5"/>
  <c r="D15" i="5"/>
  <c r="O14" i="5"/>
  <c r="N14" i="5"/>
  <c r="M14" i="5"/>
  <c r="J14" i="5"/>
  <c r="H14" i="5"/>
  <c r="G14" i="5"/>
  <c r="D14" i="5"/>
  <c r="N13" i="5"/>
  <c r="O13" i="5" s="1"/>
  <c r="M13" i="5"/>
  <c r="J13" i="5"/>
  <c r="G13" i="5"/>
  <c r="H13" i="5" s="1"/>
  <c r="D13" i="5"/>
  <c r="N12" i="5"/>
  <c r="O12" i="5" s="1"/>
  <c r="M12" i="5"/>
  <c r="J12" i="5"/>
  <c r="H12" i="5"/>
  <c r="G12" i="5"/>
  <c r="D12" i="5"/>
  <c r="O11" i="5"/>
  <c r="N11" i="5"/>
  <c r="M11" i="5"/>
  <c r="J11" i="5"/>
  <c r="H11" i="5"/>
  <c r="G11" i="5"/>
  <c r="D11" i="5"/>
  <c r="O10" i="5"/>
  <c r="N10" i="5"/>
  <c r="M10" i="5"/>
  <c r="M46" i="5" s="1"/>
  <c r="J10" i="5"/>
  <c r="J46" i="5" s="1"/>
  <c r="H10" i="5"/>
  <c r="G10" i="5"/>
  <c r="D10" i="5"/>
  <c r="D46" i="5" s="1"/>
  <c r="D46" i="4"/>
  <c r="N43" i="4"/>
  <c r="O43" i="4" s="1"/>
  <c r="M43" i="4"/>
  <c r="J43" i="4"/>
  <c r="H43" i="4"/>
  <c r="G43" i="4"/>
  <c r="D43" i="4"/>
  <c r="N42" i="4"/>
  <c r="O42" i="4" s="1"/>
  <c r="M42" i="4"/>
  <c r="J42" i="4"/>
  <c r="G42" i="4"/>
  <c r="H42" i="4" s="1"/>
  <c r="D42" i="4"/>
  <c r="N41" i="4"/>
  <c r="O41" i="4" s="1"/>
  <c r="M41" i="4"/>
  <c r="J41" i="4"/>
  <c r="G41" i="4"/>
  <c r="H41" i="4" s="1"/>
  <c r="D41" i="4"/>
  <c r="O40" i="4"/>
  <c r="N40" i="4"/>
  <c r="M40" i="4"/>
  <c r="J40" i="4"/>
  <c r="H40" i="4"/>
  <c r="G40" i="4"/>
  <c r="D40" i="4"/>
  <c r="N39" i="4"/>
  <c r="O39" i="4" s="1"/>
  <c r="M39" i="4"/>
  <c r="J39" i="4"/>
  <c r="G39" i="4"/>
  <c r="H39" i="4" s="1"/>
  <c r="D39" i="4"/>
  <c r="O38" i="4"/>
  <c r="N38" i="4"/>
  <c r="M38" i="4"/>
  <c r="J38" i="4"/>
  <c r="H38" i="4"/>
  <c r="G38" i="4"/>
  <c r="D38" i="4"/>
  <c r="N37" i="4"/>
  <c r="O37" i="4" s="1"/>
  <c r="M37" i="4"/>
  <c r="J37" i="4"/>
  <c r="H37" i="4"/>
  <c r="G37" i="4"/>
  <c r="D37" i="4"/>
  <c r="N36" i="4"/>
  <c r="O36" i="4" s="1"/>
  <c r="M36" i="4"/>
  <c r="J36" i="4"/>
  <c r="G36" i="4"/>
  <c r="H36" i="4" s="1"/>
  <c r="D36" i="4"/>
  <c r="O35" i="4"/>
  <c r="N35" i="4"/>
  <c r="M35" i="4"/>
  <c r="J35" i="4"/>
  <c r="H35" i="4"/>
  <c r="G35" i="4"/>
  <c r="D35" i="4"/>
  <c r="O34" i="4"/>
  <c r="N34" i="4"/>
  <c r="M34" i="4"/>
  <c r="J34" i="4"/>
  <c r="H34" i="4"/>
  <c r="G34" i="4"/>
  <c r="D34" i="4"/>
  <c r="N33" i="4"/>
  <c r="O33" i="4" s="1"/>
  <c r="M33" i="4"/>
  <c r="J33" i="4"/>
  <c r="G33" i="4"/>
  <c r="H33" i="4" s="1"/>
  <c r="D33" i="4"/>
  <c r="N32" i="4"/>
  <c r="O32" i="4" s="1"/>
  <c r="M32" i="4"/>
  <c r="J32" i="4"/>
  <c r="G32" i="4"/>
  <c r="H32" i="4" s="1"/>
  <c r="D32" i="4"/>
  <c r="O31" i="4"/>
  <c r="N31" i="4"/>
  <c r="M31" i="4"/>
  <c r="J31" i="4"/>
  <c r="H31" i="4"/>
  <c r="G31" i="4"/>
  <c r="D31" i="4"/>
  <c r="N30" i="4"/>
  <c r="O30" i="4" s="1"/>
  <c r="M30" i="4"/>
  <c r="J30" i="4"/>
  <c r="G30" i="4"/>
  <c r="H30" i="4" s="1"/>
  <c r="D30" i="4"/>
  <c r="N29" i="4"/>
  <c r="O29" i="4" s="1"/>
  <c r="M29" i="4"/>
  <c r="J29" i="4"/>
  <c r="G29" i="4"/>
  <c r="H29" i="4" s="1"/>
  <c r="D29" i="4"/>
  <c r="O28" i="4"/>
  <c r="N28" i="4"/>
  <c r="M28" i="4"/>
  <c r="J28" i="4"/>
  <c r="H28" i="4"/>
  <c r="G28" i="4"/>
  <c r="D28" i="4"/>
  <c r="O27" i="4"/>
  <c r="N27" i="4"/>
  <c r="M27" i="4"/>
  <c r="J27" i="4"/>
  <c r="H27" i="4"/>
  <c r="G27" i="4"/>
  <c r="D27" i="4"/>
  <c r="N26" i="4"/>
  <c r="O26" i="4" s="1"/>
  <c r="M26" i="4"/>
  <c r="J26" i="4"/>
  <c r="G26" i="4"/>
  <c r="H26" i="4" s="1"/>
  <c r="D26" i="4"/>
  <c r="N25" i="4"/>
  <c r="O25" i="4" s="1"/>
  <c r="M25" i="4"/>
  <c r="J25" i="4"/>
  <c r="G25" i="4"/>
  <c r="H25" i="4" s="1"/>
  <c r="D25" i="4"/>
  <c r="O24" i="4"/>
  <c r="N24" i="4"/>
  <c r="M24" i="4"/>
  <c r="J24" i="4"/>
  <c r="H24" i="4"/>
  <c r="G24" i="4"/>
  <c r="D24" i="4"/>
  <c r="O23" i="4"/>
  <c r="N23" i="4"/>
  <c r="M23" i="4"/>
  <c r="J23" i="4"/>
  <c r="H23" i="4"/>
  <c r="G23" i="4"/>
  <c r="D23" i="4"/>
  <c r="N22" i="4"/>
  <c r="O22" i="4" s="1"/>
  <c r="M22" i="4"/>
  <c r="J22" i="4"/>
  <c r="G22" i="4"/>
  <c r="H22" i="4" s="1"/>
  <c r="D22" i="4"/>
  <c r="N21" i="4"/>
  <c r="O21" i="4" s="1"/>
  <c r="M21" i="4"/>
  <c r="J21" i="4"/>
  <c r="G21" i="4"/>
  <c r="H21" i="4" s="1"/>
  <c r="D21" i="4"/>
  <c r="O20" i="4"/>
  <c r="N20" i="4"/>
  <c r="M20" i="4"/>
  <c r="J20" i="4"/>
  <c r="H20" i="4"/>
  <c r="G20" i="4"/>
  <c r="D20" i="4"/>
  <c r="O19" i="4"/>
  <c r="N19" i="4"/>
  <c r="M19" i="4"/>
  <c r="J19" i="4"/>
  <c r="H19" i="4"/>
  <c r="G19" i="4"/>
  <c r="D19" i="4"/>
  <c r="N18" i="4"/>
  <c r="O18" i="4" s="1"/>
  <c r="M18" i="4"/>
  <c r="J18" i="4"/>
  <c r="G18" i="4"/>
  <c r="H18" i="4" s="1"/>
  <c r="D18" i="4"/>
  <c r="N17" i="4"/>
  <c r="O17" i="4" s="1"/>
  <c r="M17" i="4"/>
  <c r="J17" i="4"/>
  <c r="G17" i="4"/>
  <c r="H17" i="4" s="1"/>
  <c r="D17" i="4"/>
  <c r="O16" i="4"/>
  <c r="N16" i="4"/>
  <c r="M16" i="4"/>
  <c r="J16" i="4"/>
  <c r="H16" i="4"/>
  <c r="G16" i="4"/>
  <c r="D16" i="4"/>
  <c r="O15" i="4"/>
  <c r="N15" i="4"/>
  <c r="M15" i="4"/>
  <c r="J15" i="4"/>
  <c r="H15" i="4"/>
  <c r="G15" i="4"/>
  <c r="D15" i="4"/>
  <c r="N14" i="4"/>
  <c r="O14" i="4" s="1"/>
  <c r="M14" i="4"/>
  <c r="J14" i="4"/>
  <c r="G14" i="4"/>
  <c r="H14" i="4" s="1"/>
  <c r="D14" i="4"/>
  <c r="N13" i="4"/>
  <c r="O13" i="4" s="1"/>
  <c r="M13" i="4"/>
  <c r="J13" i="4"/>
  <c r="G13" i="4"/>
  <c r="H13" i="4" s="1"/>
  <c r="D13" i="4"/>
  <c r="O12" i="4"/>
  <c r="N12" i="4"/>
  <c r="M12" i="4"/>
  <c r="J12" i="4"/>
  <c r="H12" i="4"/>
  <c r="G12" i="4"/>
  <c r="D12" i="4"/>
  <c r="O11" i="4"/>
  <c r="N11" i="4"/>
  <c r="M11" i="4"/>
  <c r="J11" i="4"/>
  <c r="H11" i="4"/>
  <c r="G11" i="4"/>
  <c r="D11" i="4"/>
  <c r="N10" i="4"/>
  <c r="O10" i="4" s="1"/>
  <c r="O46" i="4" s="1"/>
  <c r="M10" i="4"/>
  <c r="M46" i="4" s="1"/>
  <c r="J10" i="4"/>
  <c r="J46" i="4" s="1"/>
  <c r="G10" i="4"/>
  <c r="H10" i="4" s="1"/>
  <c r="D10" i="4"/>
  <c r="H46" i="5" l="1"/>
  <c r="H46" i="4"/>
  <c r="O46" i="5"/>
</calcChain>
</file>

<file path=xl/sharedStrings.xml><?xml version="1.0" encoding="utf-8"?>
<sst xmlns="http://schemas.openxmlformats.org/spreadsheetml/2006/main" count="519" uniqueCount="242">
  <si>
    <t>State Farm General Insurance Company</t>
  </si>
  <si>
    <t>Catastrophe Definition Supporting Data</t>
  </si>
  <si>
    <t>Calendar</t>
  </si>
  <si>
    <t>CAT Loss</t>
  </si>
  <si>
    <t>CAT/AIY</t>
  </si>
  <si>
    <t>Year</t>
  </si>
  <si>
    <t>AIY</t>
  </si>
  <si>
    <t>&amp; DCCE</t>
  </si>
  <si>
    <t>(3) / (2)</t>
  </si>
  <si>
    <t>Weight</t>
  </si>
  <si>
    <t>Filed</t>
  </si>
  <si>
    <t>(1)</t>
  </si>
  <si>
    <t>(2)</t>
  </si>
  <si>
    <t>(3)</t>
  </si>
  <si>
    <t>(4)</t>
  </si>
  <si>
    <t>(5)</t>
  </si>
  <si>
    <t>(6)</t>
  </si>
  <si>
    <t>Catastophe Ratio (all weighted by Column (5)):</t>
  </si>
  <si>
    <t>Old Catastrophe</t>
  </si>
  <si>
    <t>Definition CAT</t>
  </si>
  <si>
    <t>Loss &amp; DCCE</t>
  </si>
  <si>
    <t>(6) / (2)</t>
  </si>
  <si>
    <t>(7)</t>
  </si>
  <si>
    <t>(8)</t>
  </si>
  <si>
    <t>(9)</t>
  </si>
  <si>
    <t>(10)</t>
  </si>
  <si>
    <t>(11)</t>
  </si>
  <si>
    <t>(12)</t>
  </si>
  <si>
    <t>(13)</t>
  </si>
  <si>
    <t>(8) / (2)</t>
  </si>
  <si>
    <t>(10) / (2)</t>
  </si>
  <si>
    <t>(12) / (2)</t>
  </si>
  <si>
    <t>Newly Added</t>
  </si>
  <si>
    <t xml:space="preserve">Wildfire </t>
  </si>
  <si>
    <t>Designated CAT</t>
  </si>
  <si>
    <t xml:space="preserve">Non-Wildfire </t>
  </si>
  <si>
    <t>Supplemental Exhibit 9B</t>
  </si>
  <si>
    <t>Supplemental Exhibit 9C</t>
  </si>
  <si>
    <t>Accident Year</t>
  </si>
  <si>
    <t>Outstanding Catastrophe Reserve</t>
  </si>
  <si>
    <t>Total</t>
  </si>
  <si>
    <t>California Renters</t>
  </si>
  <si>
    <t>California Condominium Unitowners</t>
  </si>
  <si>
    <t>New Business</t>
  </si>
  <si>
    <t>Quarterly Data</t>
  </si>
  <si>
    <t>Rolling 4-Quarter Data</t>
  </si>
  <si>
    <t>Calendar YYYYQ</t>
  </si>
  <si>
    <t>Earned Exposures</t>
  </si>
  <si>
    <t>Closed Claims</t>
  </si>
  <si>
    <t>Reported Claims</t>
  </si>
  <si>
    <t>Closed Frequency per 100 Exposures</t>
  </si>
  <si>
    <t>Reported Frequency per 100 Exposures</t>
  </si>
  <si>
    <t>Renewal Business</t>
  </si>
  <si>
    <t>Catastrophe and Non-Catastrophe Reserves</t>
  </si>
  <si>
    <t>Surplus to Premium Ratio</t>
  </si>
  <si>
    <t xml:space="preserve">($ Millions)
 </t>
  </si>
  <si>
    <t>Direct</t>
  </si>
  <si>
    <t>Net</t>
  </si>
  <si>
    <t>Non-Tenant</t>
  </si>
  <si>
    <t>Tenant</t>
  </si>
  <si>
    <t>All Other</t>
  </si>
  <si>
    <t>Reinsurance Program Summary and Experience</t>
  </si>
  <si>
    <t>Occurrence Treaty Parameters</t>
  </si>
  <si>
    <t>Occurrence Program Experience</t>
  </si>
  <si>
    <t>Aggregate Treaty Parameters</t>
  </si>
  <si>
    <t>Aggregate Program Experience</t>
  </si>
  <si>
    <t>Treaty Year</t>
  </si>
  <si>
    <t>Attachment Point</t>
  </si>
  <si>
    <t>Limit</t>
  </si>
  <si>
    <t>Premium Paid</t>
  </si>
  <si>
    <t>Losses Recovered</t>
  </si>
  <si>
    <t>-</t>
  </si>
  <si>
    <t>500,000,000 </t>
  </si>
  <si>
    <t>Exhibit J</t>
  </si>
  <si>
    <t>Supplemental Exhibit 8A</t>
  </si>
  <si>
    <t>Exhibits 7 &amp; 8 Closed Claims Reconciliation</t>
  </si>
  <si>
    <t>Months of Development</t>
  </si>
  <si>
    <t>Fiscal Accident Year Data Ending</t>
  </si>
  <si>
    <t>12</t>
  </si>
  <si>
    <t>Exhibit 7 Paid Claim Counts</t>
  </si>
  <si>
    <t>Exhibit 8 Closed Claims</t>
  </si>
  <si>
    <t>Calendar 
YYYYQ-YYYYQ</t>
  </si>
  <si>
    <t>Aggregated Exhibit 7</t>
  </si>
  <si>
    <t>Aggregated Exhibit 8</t>
  </si>
  <si>
    <t>Catastrophe Occurrence Program</t>
  </si>
  <si>
    <t>Catastrophe Aggregate Program</t>
  </si>
  <si>
    <t>Property Per Risk Treaty</t>
  </si>
  <si>
    <t>Umbrella Treaty</t>
  </si>
  <si>
    <t xml:space="preserve">All Other Reinsurance^ </t>
  </si>
  <si>
    <t xml:space="preserve">^All other reinsurance is made up primarily of syndicates and a quota share that cedes 100% of certain </t>
  </si>
  <si>
    <t xml:space="preserve">     types of business written by State Farm General to an external company. </t>
  </si>
  <si>
    <t>Exhibit K</t>
  </si>
  <si>
    <t>State Farm General</t>
  </si>
  <si>
    <t>Exhibit 13 Projected Reinsurance Premium</t>
  </si>
  <si>
    <t>Total*</t>
  </si>
  <si>
    <t xml:space="preserve">* These numbers correspond to Row 4 of the Baseline and Variance 6 scenarios in Exhibit 13. </t>
  </si>
  <si>
    <t>Exhibit L</t>
  </si>
  <si>
    <t>Year-End XXXX</t>
  </si>
  <si>
    <t>RDP</t>
  </si>
  <si>
    <t>Policyholder Surplus</t>
  </si>
  <si>
    <t>Written Premium</t>
  </si>
  <si>
    <t>Exhibit N</t>
  </si>
  <si>
    <t>Property Per Risk Experience</t>
  </si>
  <si>
    <t>Umbrella Experience</t>
  </si>
  <si>
    <t>**</t>
  </si>
  <si>
    <t>** The Umbrella Treaty Year starts on October 1st and such the 2024 value does not exist yet</t>
  </si>
  <si>
    <t>Total Homeowners</t>
  </si>
  <si>
    <t>Filing Date</t>
  </si>
  <si>
    <t>Approval Date</t>
  </si>
  <si>
    <t>State Tr #</t>
  </si>
  <si>
    <t>Effective Date</t>
  </si>
  <si>
    <t>Filed Indication</t>
  </si>
  <si>
    <t>Rate Requested</t>
  </si>
  <si>
    <t>Rate Approved</t>
  </si>
  <si>
    <t>13-6120</t>
  </si>
  <si>
    <t>N/A</t>
  </si>
  <si>
    <t>+6.9%</t>
  </si>
  <si>
    <t>-1.2%</t>
  </si>
  <si>
    <t>14-8381</t>
  </si>
  <si>
    <t>+24.9%</t>
  </si>
  <si>
    <t>+22.9%</t>
  </si>
  <si>
    <t>-7.0%</t>
  </si>
  <si>
    <t>18-1196</t>
  </si>
  <si>
    <t>+35.3%</t>
  </si>
  <si>
    <t>+15.9%</t>
  </si>
  <si>
    <t>+6.7%</t>
  </si>
  <si>
    <t>18-4896</t>
  </si>
  <si>
    <t>+23.3%</t>
  </si>
  <si>
    <t>+24.7%</t>
  </si>
  <si>
    <t>19-2063</t>
  </si>
  <si>
    <t>+26.6%</t>
  </si>
  <si>
    <t>+29.0%</t>
  </si>
  <si>
    <t>+6.0%</t>
  </si>
  <si>
    <t>21-1404</t>
  </si>
  <si>
    <t>22-1514</t>
  </si>
  <si>
    <t>+6.9%**</t>
  </si>
  <si>
    <t>23-613</t>
  </si>
  <si>
    <t>+28.1%</t>
  </si>
  <si>
    <t>+20.0%</t>
  </si>
  <si>
    <t>16-3238</t>
  </si>
  <si>
    <t>-26.1%</t>
  </si>
  <si>
    <t>18-2502</t>
  </si>
  <si>
    <t>+26.7%</t>
  </si>
  <si>
    <t>+16.8%</t>
  </si>
  <si>
    <t>19-3750</t>
  </si>
  <si>
    <t>+16.0%</t>
  </si>
  <si>
    <t>+30.4%</t>
  </si>
  <si>
    <t>23-563</t>
  </si>
  <si>
    <t>+26.4%</t>
  </si>
  <si>
    <t>+11.4%</t>
  </si>
  <si>
    <t>BOP</t>
  </si>
  <si>
    <t>2/26/2016*a</t>
  </si>
  <si>
    <t>16-1596</t>
  </si>
  <si>
    <t>+9.0%</t>
  </si>
  <si>
    <t>+5.0%</t>
  </si>
  <si>
    <t>2/26/2016*b</t>
  </si>
  <si>
    <t>16-1589</t>
  </si>
  <si>
    <t>-4.0%</t>
  </si>
  <si>
    <t>2/26/2016*c</t>
  </si>
  <si>
    <t>16-1602</t>
  </si>
  <si>
    <t>+5.5%</t>
  </si>
  <si>
    <t>+0.0%</t>
  </si>
  <si>
    <t>2/27/2018*a</t>
  </si>
  <si>
    <t>18-1577</t>
  </si>
  <si>
    <t>+14.9%</t>
  </si>
  <si>
    <t>2/27/2018*b</t>
  </si>
  <si>
    <t>2/27/2018*c</t>
  </si>
  <si>
    <t>18-1558</t>
  </si>
  <si>
    <t>+17.7%</t>
  </si>
  <si>
    <t>22-2021</t>
  </si>
  <si>
    <t>+39.1%**</t>
  </si>
  <si>
    <t>+34.9%</t>
  </si>
  <si>
    <t>** Originally filed for 14.9% but amended to 39.1%.</t>
  </si>
  <si>
    <t>PLUP</t>
  </si>
  <si>
    <t>17-4826</t>
  </si>
  <si>
    <t>+40.5%</t>
  </si>
  <si>
    <t>+115.4%</t>
  </si>
  <si>
    <t>17-8006</t>
  </si>
  <si>
    <t>+32.6%</t>
  </si>
  <si>
    <t>+86.9%</t>
  </si>
  <si>
    <t>19-3243</t>
  </si>
  <si>
    <t>+54.4%</t>
  </si>
  <si>
    <t>+5.4%</t>
  </si>
  <si>
    <t>23-600</t>
  </si>
  <si>
    <t>+22.7%</t>
  </si>
  <si>
    <t>+15.0%</t>
  </si>
  <si>
    <t>24-9</t>
  </si>
  <si>
    <t>+58.0%</t>
  </si>
  <si>
    <t>+40.0%</t>
  </si>
  <si>
    <t>10 Years of Rate History by Segment</t>
  </si>
  <si>
    <t>+20.9%</t>
  </si>
  <si>
    <t>Exhibit 13 Projected IRIS Ratios</t>
  </si>
  <si>
    <t>Baseline Scenario</t>
  </si>
  <si>
    <t>Two Year Overall Operating Ratio</t>
  </si>
  <si>
    <t>Gross Change in Policyholders' Surplus</t>
  </si>
  <si>
    <t>Change in Adjusted Policyholders' Surplus</t>
  </si>
  <si>
    <t>One-Year Reserve Development to Policyholders' Surplus</t>
  </si>
  <si>
    <t>Projected NAIC IRIS Ratios - State Farm General - Baseline</t>
  </si>
  <si>
    <t xml:space="preserve">Loss Reserve Development is not forecasted. </t>
  </si>
  <si>
    <t>Variance 6 Scenario</t>
  </si>
  <si>
    <t>Projected NAIC IRIS Ratios - State Farm General - Variance 6</t>
  </si>
  <si>
    <t>Supplemental Exhibit 8B</t>
  </si>
  <si>
    <t>Catastrophe and Non-Catastrophe Direct Losses</t>
  </si>
  <si>
    <t>Catastrophe and Non-Catastrophe Net Losses</t>
  </si>
  <si>
    <t>Non-Catastrophe</t>
  </si>
  <si>
    <t>Catastrophe</t>
  </si>
  <si>
    <t>Direct Losses Paid</t>
  </si>
  <si>
    <t>Direct Losses Incurred</t>
  </si>
  <si>
    <t>Net Losses Paid</t>
  </si>
  <si>
    <t>Net Losses Incurred</t>
  </si>
  <si>
    <t>24-538</t>
  </si>
  <si>
    <t>N/A***</t>
  </si>
  <si>
    <t>+55.1%***</t>
  </si>
  <si>
    <t>+55.0%***</t>
  </si>
  <si>
    <t>Exhibit P</t>
  </si>
  <si>
    <t>*** Outstanding rate change. Originally filed for 36.3% but amended to 55.0%.  Amendment was not affiliated with Variance 6 filings.</t>
  </si>
  <si>
    <t>Exhibit M</t>
  </si>
  <si>
    <t>Exhibit O - Page 1</t>
  </si>
  <si>
    <t>Exhibit O - Page 2</t>
  </si>
  <si>
    <t>Exhibit Q</t>
  </si>
  <si>
    <t>Internal Indication^</t>
  </si>
  <si>
    <t>^ Internal Indication is listed as N/A if an internal indication was not listed in the filing.</t>
  </si>
  <si>
    <t>* Three separate filings and indications for the Business owners Programs were submitted</t>
  </si>
  <si>
    <t xml:space="preserve">     (a. Miscellaneous, b. Mercantile Sevices, c. Office).</t>
  </si>
  <si>
    <t>** This filing was for Non-Tenant and Condo only. As such, rates shown only reflect these segments.</t>
  </si>
  <si>
    <t>* This filing was for Non-Tenant only. As such, rates shown only reflect this segment.</t>
  </si>
  <si>
    <t>+15.4%*</t>
  </si>
  <si>
    <t>+12.4%**</t>
  </si>
  <si>
    <t>+31.2%*</t>
  </si>
  <si>
    <t>+22.9%**</t>
  </si>
  <si>
    <t>+6.9%*</t>
  </si>
  <si>
    <t>+15.2%</t>
  </si>
  <si>
    <t>+8.9%</t>
  </si>
  <si>
    <t>+14.3%</t>
  </si>
  <si>
    <t>18-1556</t>
  </si>
  <si>
    <t>+36.4%</t>
  </si>
  <si>
    <t>+41.9%</t>
  </si>
  <si>
    <t>+56.3%</t>
  </si>
  <si>
    <t>+10.1%</t>
  </si>
  <si>
    <t>+10.3%</t>
  </si>
  <si>
    <t>+26.5%</t>
  </si>
  <si>
    <t>+25.6%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</si>
</sst>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0.0%"/>
    <numFmt numFmtId="166" formatCode="_(* #,##0_);_(* \(#,##0\);_(* &quot;-&quot;??_);_(@_)"/>
    <numFmt numFmtId="167" formatCode="0.0000"/>
    <numFmt numFmtId="168" formatCode="_(&quot;$&quot;* #,##0_);_(&quot;$&quot;* \(#,##0\);_(&quot;$&quot;* &quot;-&quot;??_);_(@_)"/>
    <numFmt numFmtId="169" formatCode="#,##0.00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</font>
    <font>
      <i/>
      <sz val="11"/>
      <color theme="1"/>
      <name val="Calibri"/>
      <family val="2"/>
      <scheme val="minor"/>
    </font>
    <font>
      <i/>
      <sz val="11"/>
      <color rgb="FF008000"/>
      <name val="Calibri"/>
      <family val="2"/>
      <scheme val="minor"/>
    </font>
    <font>
      <i/>
      <sz val="11"/>
      <name val="Calibri"/>
      <family val="2"/>
      <scheme val="minor"/>
    </font>
    <font>
      <b/>
      <i/>
      <sz val="11"/>
      <color rgb="FF0000FF"/>
      <name val="Calibri"/>
      <family val="2"/>
      <scheme val="minor"/>
    </font>
    <font>
      <i/>
      <sz val="11"/>
      <color rgb="FF0000FF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sz val="10"/>
      <name val="Calibri"/>
      <family val="2"/>
    </font>
    <font>
      <b/>
      <sz val="11"/>
      <color theme="1"/>
      <name val="Calibri"/>
      <family val="2"/>
    </font>
    <font>
      <sz val="11"/>
      <color rgb="FFFF0000"/>
      <name val="Calibri"/>
      <family val="2"/>
    </font>
    <font>
      <sz val="8"/>
      <color theme="1"/>
      <name val="Aptos"/>
      <family val="2"/>
    </font>
    <font>
      <sz val="11"/>
      <name val="Aptos"/>
      <family val="2"/>
    </font>
    <font>
      <sz val="11"/>
      <color rgb="FF0000FF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D9D9D9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4" tint="0.59996337778862885"/>
      </left>
      <right style="thin">
        <color theme="4" tint="0.59996337778862885"/>
      </right>
      <top style="thin">
        <color theme="4" tint="0.59996337778862885"/>
      </top>
      <bottom style="thin">
        <color theme="4" tint="0.59996337778862885"/>
      </bottom>
      <diagonal/>
    </border>
    <border>
      <left style="thin">
        <color theme="4" tint="0.59996337778862885"/>
      </left>
      <right style="thin">
        <color theme="4" tint="0.59996337778862885"/>
      </right>
      <top style="medium">
        <color indexed="64"/>
      </top>
      <bottom style="thin">
        <color theme="4" tint="0.59996337778862885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/>
    <xf numFmtId="0" fontId="12" fillId="0" borderId="0"/>
    <xf numFmtId="44" fontId="13" fillId="0" borderId="0" applyFont="0" applyFill="0" applyBorder="0" applyAlignment="0" applyProtection="0"/>
    <xf numFmtId="0" fontId="5" fillId="0" borderId="0"/>
  </cellStyleXfs>
  <cellXfs count="261">
    <xf numFmtId="0" fontId="0" fillId="0" borderId="0" xfId="0"/>
    <xf numFmtId="0" fontId="4" fillId="0" borderId="1" xfId="3" applyFont="1" applyBorder="1" applyAlignment="1">
      <alignment horizontal="center"/>
    </xf>
    <xf numFmtId="0" fontId="4" fillId="0" borderId="2" xfId="3" applyFont="1" applyBorder="1" applyAlignment="1">
      <alignment horizontal="center"/>
    </xf>
    <xf numFmtId="0" fontId="4" fillId="0" borderId="3" xfId="3" applyFont="1" applyBorder="1" applyAlignment="1">
      <alignment horizontal="center"/>
    </xf>
    <xf numFmtId="0" fontId="4" fillId="0" borderId="3" xfId="3" quotePrefix="1" applyFont="1" applyBorder="1" applyAlignment="1">
      <alignment horizontal="center"/>
    </xf>
    <xf numFmtId="165" fontId="3" fillId="0" borderId="0" xfId="2" applyNumberFormat="1" applyFont="1" applyBorder="1" applyAlignment="1">
      <alignment horizontal="center"/>
    </xf>
    <xf numFmtId="165" fontId="3" fillId="0" borderId="3" xfId="2" applyNumberFormat="1" applyFont="1" applyBorder="1" applyAlignment="1">
      <alignment horizontal="center"/>
    </xf>
    <xf numFmtId="0" fontId="0" fillId="0" borderId="0" xfId="0" applyAlignment="1">
      <alignment horizontal="center"/>
    </xf>
    <xf numFmtId="3" fontId="4" fillId="0" borderId="3" xfId="3" applyNumberFormat="1" applyFont="1" applyBorder="1" applyAlignment="1">
      <alignment horizontal="center"/>
    </xf>
    <xf numFmtId="164" fontId="3" fillId="0" borderId="3" xfId="3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166" fontId="0" fillId="0" borderId="0" xfId="1" applyNumberFormat="1" applyFont="1" applyBorder="1" applyAlignment="1">
      <alignment horizontal="center"/>
    </xf>
    <xf numFmtId="0" fontId="0" fillId="0" borderId="2" xfId="0" applyBorder="1" applyAlignment="1">
      <alignment horizontal="center"/>
    </xf>
    <xf numFmtId="166" fontId="0" fillId="0" borderId="3" xfId="1" applyNumberFormat="1" applyFon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  <xf numFmtId="0" fontId="4" fillId="0" borderId="4" xfId="3" quotePrefix="1" applyFont="1" applyBorder="1" applyAlignment="1">
      <alignment horizontal="center"/>
    </xf>
    <xf numFmtId="0" fontId="4" fillId="0" borderId="5" xfId="3" quotePrefix="1" applyFont="1" applyBorder="1" applyAlignment="1">
      <alignment horizontal="center"/>
    </xf>
    <xf numFmtId="0" fontId="4" fillId="0" borderId="6" xfId="3" quotePrefix="1" applyFont="1" applyBorder="1" applyAlignment="1">
      <alignment horizontal="center"/>
    </xf>
    <xf numFmtId="0" fontId="4" fillId="0" borderId="0" xfId="3" applyFont="1" applyAlignment="1">
      <alignment horizontal="center"/>
    </xf>
    <xf numFmtId="0" fontId="4" fillId="0" borderId="7" xfId="3" applyFont="1" applyBorder="1" applyAlignment="1">
      <alignment horizontal="center"/>
    </xf>
    <xf numFmtId="0" fontId="4" fillId="0" borderId="8" xfId="3" applyFont="1" applyBorder="1" applyAlignment="1">
      <alignment horizontal="center"/>
    </xf>
    <xf numFmtId="3" fontId="4" fillId="0" borderId="0" xfId="3" applyNumberFormat="1" applyFont="1" applyAlignment="1">
      <alignment horizontal="center"/>
    </xf>
    <xf numFmtId="164" fontId="3" fillId="0" borderId="0" xfId="3" applyNumberFormat="1" applyAlignment="1">
      <alignment horizontal="center"/>
    </xf>
    <xf numFmtId="165" fontId="3" fillId="0" borderId="7" xfId="2" applyNumberFormat="1" applyFont="1" applyBorder="1" applyAlignment="1">
      <alignment horizontal="center"/>
    </xf>
    <xf numFmtId="165" fontId="3" fillId="0" borderId="8" xfId="2" applyNumberFormat="1" applyFont="1" applyBorder="1" applyAlignment="1">
      <alignment horizontal="center"/>
    </xf>
    <xf numFmtId="0" fontId="0" fillId="0" borderId="5" xfId="0" applyBorder="1"/>
    <xf numFmtId="166" fontId="0" fillId="0" borderId="0" xfId="1" applyNumberFormat="1" applyFont="1" applyBorder="1"/>
    <xf numFmtId="164" fontId="0" fillId="0" borderId="7" xfId="0" applyNumberFormat="1" applyBorder="1" applyAlignment="1">
      <alignment horizontal="center"/>
    </xf>
    <xf numFmtId="166" fontId="0" fillId="0" borderId="3" xfId="1" applyNumberFormat="1" applyFont="1" applyBorder="1"/>
    <xf numFmtId="164" fontId="0" fillId="0" borderId="8" xfId="0" applyNumberFormat="1" applyBorder="1" applyAlignment="1">
      <alignment horizontal="center"/>
    </xf>
    <xf numFmtId="166" fontId="0" fillId="0" borderId="1" xfId="1" applyNumberFormat="1" applyFont="1" applyBorder="1"/>
    <xf numFmtId="166" fontId="0" fillId="0" borderId="0" xfId="0" applyNumberFormat="1"/>
    <xf numFmtId="166" fontId="0" fillId="0" borderId="2" xfId="1" applyNumberFormat="1" applyFont="1" applyBorder="1"/>
    <xf numFmtId="166" fontId="0" fillId="0" borderId="3" xfId="0" applyNumberFormat="1" applyBorder="1"/>
    <xf numFmtId="0" fontId="4" fillId="0" borderId="4" xfId="3" applyFont="1" applyBorder="1" applyAlignment="1">
      <alignment horizontal="center"/>
    </xf>
    <xf numFmtId="3" fontId="4" fillId="0" borderId="5" xfId="3" applyNumberFormat="1" applyFont="1" applyBorder="1" applyAlignment="1">
      <alignment horizontal="center"/>
    </xf>
    <xf numFmtId="164" fontId="3" fillId="0" borderId="5" xfId="3" applyNumberFormat="1" applyBorder="1" applyAlignment="1">
      <alignment horizontal="center"/>
    </xf>
    <xf numFmtId="165" fontId="3" fillId="0" borderId="6" xfId="2" applyNumberFormat="1" applyFont="1" applyBorder="1" applyAlignment="1">
      <alignment horizontal="center"/>
    </xf>
    <xf numFmtId="165" fontId="3" fillId="0" borderId="5" xfId="2" applyNumberFormat="1" applyFon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6" fontId="0" fillId="0" borderId="5" xfId="1" applyNumberFormat="1" applyFont="1" applyBorder="1"/>
    <xf numFmtId="164" fontId="0" fillId="0" borderId="6" xfId="0" applyNumberFormat="1" applyBorder="1" applyAlignment="1">
      <alignment horizontal="center"/>
    </xf>
    <xf numFmtId="166" fontId="0" fillId="0" borderId="4" xfId="1" applyNumberFormat="1" applyFont="1" applyBorder="1"/>
    <xf numFmtId="166" fontId="0" fillId="0" borderId="5" xfId="0" applyNumberFormat="1" applyBorder="1"/>
    <xf numFmtId="0" fontId="0" fillId="0" borderId="3" xfId="0" applyBorder="1"/>
    <xf numFmtId="43" fontId="0" fillId="0" borderId="0" xfId="1" applyFont="1"/>
    <xf numFmtId="43" fontId="0" fillId="0" borderId="0" xfId="0" applyNumberFormat="1"/>
    <xf numFmtId="0" fontId="7" fillId="0" borderId="0" xfId="0" applyFont="1" applyAlignment="1">
      <alignment horizontal="right" vertical="center"/>
    </xf>
    <xf numFmtId="0" fontId="8" fillId="0" borderId="0" xfId="0" applyFont="1" applyAlignment="1">
      <alignment horizontal="right" vertical="center"/>
    </xf>
    <xf numFmtId="0" fontId="2" fillId="0" borderId="0" xfId="0" applyFont="1" applyAlignment="1">
      <alignment horizontal="centerContinuous" vertical="center"/>
    </xf>
    <xf numFmtId="0" fontId="0" fillId="0" borderId="0" xfId="0" applyAlignment="1">
      <alignment horizontal="centerContinuous"/>
    </xf>
    <xf numFmtId="0" fontId="9" fillId="0" borderId="9" xfId="0" applyFont="1" applyBorder="1" applyAlignment="1">
      <alignment horizontal="center" vertical="center" wrapText="1"/>
    </xf>
    <xf numFmtId="0" fontId="10" fillId="0" borderId="0" xfId="0" applyFont="1" applyAlignment="1">
      <alignment horizontal="right" vertical="center"/>
    </xf>
    <xf numFmtId="0" fontId="11" fillId="0" borderId="0" xfId="0" applyFont="1" applyAlignment="1">
      <alignment horizontal="centerContinuous" vertical="center"/>
    </xf>
    <xf numFmtId="0" fontId="2" fillId="0" borderId="9" xfId="0" applyFont="1" applyBorder="1" applyAlignment="1">
      <alignment horizontal="centerContinuous" vertical="center" wrapText="1"/>
    </xf>
    <xf numFmtId="0" fontId="10" fillId="0" borderId="0" xfId="0" applyFont="1" applyAlignment="1">
      <alignment horizontal="centerContinuous" vertical="center"/>
    </xf>
    <xf numFmtId="0" fontId="2" fillId="0" borderId="0" xfId="0" applyFont="1" applyAlignment="1">
      <alignment horizontal="centerContinuous"/>
    </xf>
    <xf numFmtId="0" fontId="2" fillId="0" borderId="10" xfId="0" applyFont="1" applyBorder="1" applyAlignment="1">
      <alignment horizontal="center" vertical="center" wrapText="1"/>
    </xf>
    <xf numFmtId="0" fontId="2" fillId="0" borderId="0" xfId="0" applyFont="1"/>
    <xf numFmtId="166" fontId="0" fillId="0" borderId="0" xfId="1" applyNumberFormat="1" applyFont="1"/>
    <xf numFmtId="0" fontId="0" fillId="2" borderId="0" xfId="0" applyFill="1"/>
    <xf numFmtId="0" fontId="12" fillId="0" borderId="0" xfId="4"/>
    <xf numFmtId="0" fontId="14" fillId="0" borderId="0" xfId="4" applyFont="1"/>
    <xf numFmtId="166" fontId="4" fillId="0" borderId="5" xfId="1" applyNumberFormat="1" applyFont="1" applyBorder="1" applyAlignment="1">
      <alignment horizontal="center"/>
    </xf>
    <xf numFmtId="166" fontId="4" fillId="0" borderId="0" xfId="1" applyNumberFormat="1" applyFont="1" applyAlignment="1">
      <alignment horizontal="center"/>
    </xf>
    <xf numFmtId="166" fontId="3" fillId="0" borderId="0" xfId="1" applyNumberFormat="1" applyFont="1" applyAlignment="1">
      <alignment horizontal="center"/>
    </xf>
    <xf numFmtId="166" fontId="3" fillId="0" borderId="3" xfId="1" applyNumberFormat="1" applyFont="1" applyBorder="1" applyAlignment="1">
      <alignment horizontal="center"/>
    </xf>
    <xf numFmtId="3" fontId="0" fillId="0" borderId="0" xfId="0" applyNumberFormat="1"/>
    <xf numFmtId="0" fontId="17" fillId="0" borderId="0" xfId="0" applyFont="1" applyAlignment="1">
      <alignment horizontal="center" vertical="center"/>
    </xf>
    <xf numFmtId="3" fontId="17" fillId="0" borderId="0" xfId="0" applyNumberFormat="1" applyFont="1" applyAlignment="1">
      <alignment horizontal="center" vertical="center"/>
    </xf>
    <xf numFmtId="0" fontId="19" fillId="0" borderId="0" xfId="0" applyFont="1"/>
    <xf numFmtId="166" fontId="0" fillId="0" borderId="7" xfId="1" applyNumberFormat="1" applyFont="1" applyBorder="1" applyAlignment="1">
      <alignment horizontal="center"/>
    </xf>
    <xf numFmtId="166" fontId="0" fillId="0" borderId="8" xfId="1" applyNumberFormat="1" applyFont="1" applyBorder="1" applyAlignment="1">
      <alignment horizontal="center"/>
    </xf>
    <xf numFmtId="0" fontId="0" fillId="0" borderId="12" xfId="0" applyBorder="1" applyAlignment="1">
      <alignment horizontal="center" wrapText="1"/>
    </xf>
    <xf numFmtId="0" fontId="0" fillId="0" borderId="13" xfId="0" applyBorder="1" applyAlignment="1">
      <alignment horizontal="center" wrapText="1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3" xfId="0" applyBorder="1" applyAlignment="1">
      <alignment horizontal="center"/>
    </xf>
    <xf numFmtId="166" fontId="0" fillId="0" borderId="12" xfId="1" applyNumberFormat="1" applyFont="1" applyBorder="1" applyAlignment="1">
      <alignment horizontal="center"/>
    </xf>
    <xf numFmtId="165" fontId="0" fillId="0" borderId="0" xfId="2" applyNumberFormat="1" applyFont="1"/>
    <xf numFmtId="0" fontId="11" fillId="0" borderId="3" xfId="0" applyFont="1" applyBorder="1" applyAlignment="1">
      <alignment horizontal="center" vertical="center" wrapText="1"/>
    </xf>
    <xf numFmtId="38" fontId="11" fillId="0" borderId="3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37" fontId="20" fillId="0" borderId="17" xfId="0" applyNumberFormat="1" applyFont="1" applyBorder="1" applyAlignment="1" applyProtection="1">
      <alignment vertical="center"/>
      <protection locked="0"/>
    </xf>
    <xf numFmtId="37" fontId="20" fillId="2" borderId="0" xfId="0" applyNumberFormat="1" applyFont="1" applyFill="1" applyAlignment="1" applyProtection="1">
      <alignment vertical="center"/>
      <protection locked="0"/>
    </xf>
    <xf numFmtId="0" fontId="2" fillId="0" borderId="0" xfId="0" applyFont="1" applyAlignment="1">
      <alignment horizontal="center" vertical="center" wrapText="1"/>
    </xf>
    <xf numFmtId="37" fontId="20" fillId="0" borderId="18" xfId="0" applyNumberFormat="1" applyFont="1" applyBorder="1" applyProtection="1">
      <protection locked="0"/>
    </xf>
    <xf numFmtId="37" fontId="20" fillId="0" borderId="17" xfId="0" applyNumberFormat="1" applyFont="1" applyBorder="1" applyProtection="1">
      <protection locked="0"/>
    </xf>
    <xf numFmtId="0" fontId="2" fillId="0" borderId="13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/>
    </xf>
    <xf numFmtId="37" fontId="0" fillId="0" borderId="13" xfId="0" applyNumberFormat="1" applyBorder="1" applyAlignment="1">
      <alignment horizontal="center"/>
    </xf>
    <xf numFmtId="0" fontId="12" fillId="0" borderId="0" xfId="0" applyFont="1" applyAlignment="1">
      <alignment vertical="center"/>
    </xf>
    <xf numFmtId="3" fontId="12" fillId="0" borderId="0" xfId="0" applyNumberFormat="1" applyFont="1" applyAlignment="1">
      <alignment vertical="center"/>
    </xf>
    <xf numFmtId="0" fontId="12" fillId="0" borderId="9" xfId="0" applyFont="1" applyBorder="1" applyAlignment="1">
      <alignment vertical="center"/>
    </xf>
    <xf numFmtId="3" fontId="12" fillId="0" borderId="9" xfId="0" applyNumberFormat="1" applyFont="1" applyBorder="1" applyAlignment="1">
      <alignment vertical="center"/>
    </xf>
    <xf numFmtId="0" fontId="21" fillId="0" borderId="0" xfId="0" applyFont="1"/>
    <xf numFmtId="3" fontId="5" fillId="0" borderId="0" xfId="6" applyNumberFormat="1"/>
    <xf numFmtId="3" fontId="5" fillId="0" borderId="1" xfId="6" applyNumberFormat="1" applyBorder="1"/>
    <xf numFmtId="3" fontId="5" fillId="0" borderId="2" xfId="6" applyNumberFormat="1" applyBorder="1"/>
    <xf numFmtId="3" fontId="5" fillId="0" borderId="7" xfId="6" applyNumberFormat="1" applyBorder="1"/>
    <xf numFmtId="3" fontId="5" fillId="0" borderId="0" xfId="6" applyNumberFormat="1" applyAlignment="1">
      <alignment horizontal="center"/>
    </xf>
    <xf numFmtId="3" fontId="5" fillId="0" borderId="0" xfId="6" applyNumberFormat="1" applyAlignment="1">
      <alignment horizontal="center" vertical="center"/>
    </xf>
    <xf numFmtId="0" fontId="5" fillId="0" borderId="0" xfId="6"/>
    <xf numFmtId="3" fontId="15" fillId="0" borderId="0" xfId="6" applyNumberFormat="1" applyFont="1" applyAlignment="1">
      <alignment vertical="center" wrapText="1"/>
    </xf>
    <xf numFmtId="3" fontId="15" fillId="0" borderId="4" xfId="6" applyNumberFormat="1" applyFont="1" applyBorder="1" applyAlignment="1">
      <alignment vertical="center" wrapText="1"/>
    </xf>
    <xf numFmtId="169" fontId="5" fillId="0" borderId="7" xfId="6" applyNumberFormat="1" applyBorder="1"/>
    <xf numFmtId="3" fontId="5" fillId="0" borderId="3" xfId="6" applyNumberFormat="1" applyBorder="1"/>
    <xf numFmtId="169" fontId="5" fillId="0" borderId="8" xfId="6" applyNumberFormat="1" applyBorder="1"/>
    <xf numFmtId="3" fontId="5" fillId="0" borderId="8" xfId="6" applyNumberFormat="1" applyBorder="1"/>
    <xf numFmtId="3" fontId="5" fillId="0" borderId="2" xfId="6" applyNumberFormat="1" applyBorder="1" applyAlignment="1">
      <alignment horizontal="center" vertical="center"/>
    </xf>
    <xf numFmtId="3" fontId="5" fillId="0" borderId="3" xfId="6" applyNumberFormat="1" applyBorder="1" applyAlignment="1">
      <alignment horizontal="center" vertical="center"/>
    </xf>
    <xf numFmtId="3" fontId="5" fillId="0" borderId="8" xfId="6" applyNumberFormat="1" applyBorder="1" applyAlignment="1">
      <alignment horizontal="center" vertical="center"/>
    </xf>
    <xf numFmtId="0" fontId="15" fillId="0" borderId="4" xfId="6" applyFont="1" applyBorder="1" applyAlignment="1">
      <alignment horizontal="center" vertical="center"/>
    </xf>
    <xf numFmtId="0" fontId="5" fillId="0" borderId="1" xfId="6" applyBorder="1" applyAlignment="1">
      <alignment horizontal="center"/>
    </xf>
    <xf numFmtId="0" fontId="5" fillId="0" borderId="2" xfId="6" applyBorder="1" applyAlignment="1">
      <alignment horizontal="center"/>
    </xf>
    <xf numFmtId="0" fontId="18" fillId="0" borderId="0" xfId="0" applyFont="1" applyAlignment="1">
      <alignment vertical="center"/>
    </xf>
    <xf numFmtId="0" fontId="0" fillId="0" borderId="11" xfId="0" applyBorder="1" applyAlignment="1">
      <alignment horizontal="center"/>
    </xf>
    <xf numFmtId="0" fontId="0" fillId="0" borderId="14" xfId="0" applyBorder="1" applyAlignment="1">
      <alignment horizontal="center" wrapText="1"/>
    </xf>
    <xf numFmtId="14" fontId="0" fillId="3" borderId="4" xfId="0" quotePrefix="1" applyNumberFormat="1" applyFill="1" applyBorder="1" applyAlignment="1">
      <alignment horizontal="center"/>
    </xf>
    <xf numFmtId="14" fontId="0" fillId="3" borderId="5" xfId="0" applyNumberFormat="1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5" xfId="0" quotePrefix="1" applyFill="1" applyBorder="1" applyAlignment="1">
      <alignment horizontal="center"/>
    </xf>
    <xf numFmtId="0" fontId="0" fillId="3" borderId="6" xfId="0" quotePrefix="1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4" fontId="0" fillId="0" borderId="0" xfId="0" applyNumberFormat="1" applyAlignment="1">
      <alignment horizontal="center"/>
    </xf>
    <xf numFmtId="10" fontId="0" fillId="0" borderId="0" xfId="0" quotePrefix="1" applyNumberFormat="1" applyAlignment="1">
      <alignment horizontal="center"/>
    </xf>
    <xf numFmtId="0" fontId="0" fillId="0" borderId="0" xfId="0" quotePrefix="1" applyAlignment="1">
      <alignment horizontal="center"/>
    </xf>
    <xf numFmtId="0" fontId="0" fillId="0" borderId="7" xfId="0" quotePrefix="1" applyBorder="1" applyAlignment="1">
      <alignment horizontal="center"/>
    </xf>
    <xf numFmtId="14" fontId="0" fillId="3" borderId="1" xfId="0" applyNumberFormat="1" applyFill="1" applyBorder="1" applyAlignment="1">
      <alignment horizontal="center"/>
    </xf>
    <xf numFmtId="14" fontId="0" fillId="3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10" fontId="0" fillId="3" borderId="0" xfId="0" quotePrefix="1" applyNumberFormat="1" applyFill="1" applyAlignment="1">
      <alignment horizontal="center"/>
    </xf>
    <xf numFmtId="0" fontId="0" fillId="3" borderId="0" xfId="0" quotePrefix="1" applyFill="1" applyAlignment="1">
      <alignment horizontal="center"/>
    </xf>
    <xf numFmtId="0" fontId="0" fillId="3" borderId="7" xfId="0" quotePrefix="1" applyFill="1" applyBorder="1" applyAlignment="1">
      <alignment horizontal="center"/>
    </xf>
    <xf numFmtId="14" fontId="0" fillId="0" borderId="2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0" fontId="0" fillId="0" borderId="3" xfId="0" quotePrefix="1" applyBorder="1" applyAlignment="1">
      <alignment horizontal="center"/>
    </xf>
    <xf numFmtId="0" fontId="0" fillId="0" borderId="8" xfId="0" quotePrefix="1" applyBorder="1" applyAlignment="1">
      <alignment horizontal="center"/>
    </xf>
    <xf numFmtId="14" fontId="0" fillId="3" borderId="4" xfId="0" applyNumberFormat="1" applyFill="1" applyBorder="1" applyAlignment="1">
      <alignment horizontal="center"/>
    </xf>
    <xf numFmtId="10" fontId="0" fillId="3" borderId="5" xfId="0" applyNumberFormat="1" applyFill="1" applyBorder="1" applyAlignment="1">
      <alignment horizontal="center"/>
    </xf>
    <xf numFmtId="14" fontId="0" fillId="3" borderId="1" xfId="0" quotePrefix="1" applyNumberFormat="1" applyFill="1" applyBorder="1" applyAlignment="1">
      <alignment horizontal="center"/>
    </xf>
    <xf numFmtId="14" fontId="0" fillId="3" borderId="2" xfId="0" applyNumberFormat="1" applyFill="1" applyBorder="1" applyAlignment="1">
      <alignment horizontal="center"/>
    </xf>
    <xf numFmtId="14" fontId="0" fillId="3" borderId="3" xfId="0" applyNumberForma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3" xfId="0" quotePrefix="1" applyFill="1" applyBorder="1" applyAlignment="1">
      <alignment horizontal="center"/>
    </xf>
    <xf numFmtId="0" fontId="0" fillId="3" borderId="8" xfId="0" quotePrefix="1" applyFill="1" applyBorder="1" applyAlignment="1">
      <alignment horizontal="center"/>
    </xf>
    <xf numFmtId="0" fontId="23" fillId="0" borderId="21" xfId="0" applyFont="1" applyBorder="1" applyAlignment="1">
      <alignment vertical="center"/>
    </xf>
    <xf numFmtId="0" fontId="22" fillId="0" borderId="22" xfId="0" applyFont="1" applyBorder="1" applyAlignment="1">
      <alignment horizontal="right" vertical="center"/>
    </xf>
    <xf numFmtId="0" fontId="23" fillId="0" borderId="22" xfId="0" applyFont="1" applyBorder="1" applyAlignment="1">
      <alignment horizontal="right" vertical="center"/>
    </xf>
    <xf numFmtId="0" fontId="0" fillId="0" borderId="21" xfId="0" applyBorder="1" applyAlignment="1">
      <alignment vertical="center"/>
    </xf>
    <xf numFmtId="0" fontId="2" fillId="0" borderId="22" xfId="0" applyFont="1" applyBorder="1" applyAlignment="1">
      <alignment vertical="center"/>
    </xf>
    <xf numFmtId="0" fontId="0" fillId="0" borderId="22" xfId="0" applyBorder="1" applyAlignment="1">
      <alignment vertical="center"/>
    </xf>
    <xf numFmtId="0" fontId="14" fillId="0" borderId="0" xfId="0" applyFont="1" applyAlignment="1">
      <alignment horizontal="center" vertical="center"/>
    </xf>
    <xf numFmtId="0" fontId="12" fillId="0" borderId="0" xfId="4" applyAlignment="1">
      <alignment horizontal="left" indent="1"/>
    </xf>
    <xf numFmtId="168" fontId="0" fillId="0" borderId="0" xfId="5" applyNumberFormat="1" applyFont="1" applyFill="1" applyBorder="1"/>
    <xf numFmtId="168" fontId="14" fillId="0" borderId="0" xfId="5" applyNumberFormat="1" applyFont="1" applyFill="1" applyBorder="1"/>
    <xf numFmtId="0" fontId="13" fillId="0" borderId="0" xfId="4" applyFont="1" applyAlignment="1">
      <alignment horizontal="left" indent="1"/>
    </xf>
    <xf numFmtId="0" fontId="14" fillId="0" borderId="0" xfId="4" applyFont="1" applyAlignment="1">
      <alignment vertical="center"/>
    </xf>
    <xf numFmtId="0" fontId="19" fillId="0" borderId="4" xfId="0" applyFont="1" applyBorder="1"/>
    <xf numFmtId="0" fontId="12" fillId="0" borderId="1" xfId="0" applyFont="1" applyBorder="1" applyAlignment="1">
      <alignment horizontal="center" vertical="center"/>
    </xf>
    <xf numFmtId="3" fontId="12" fillId="0" borderId="0" xfId="0" applyNumberFormat="1" applyFont="1" applyAlignment="1">
      <alignment horizontal="center" vertical="center"/>
    </xf>
    <xf numFmtId="3" fontId="12" fillId="0" borderId="0" xfId="0" quotePrefix="1" applyNumberFormat="1" applyFont="1" applyAlignment="1">
      <alignment horizontal="center" vertical="center"/>
    </xf>
    <xf numFmtId="3" fontId="12" fillId="0" borderId="7" xfId="0" quotePrefix="1" applyNumberFormat="1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3" fontId="12" fillId="0" borderId="3" xfId="0" applyNumberFormat="1" applyFont="1" applyBorder="1" applyAlignment="1">
      <alignment horizontal="center" vertical="center"/>
    </xf>
    <xf numFmtId="3" fontId="12" fillId="0" borderId="3" xfId="0" quotePrefix="1" applyNumberFormat="1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3" fontId="12" fillId="0" borderId="8" xfId="0" quotePrefix="1" applyNumberFormat="1" applyFont="1" applyBorder="1" applyAlignment="1">
      <alignment horizontal="center" vertical="center"/>
    </xf>
    <xf numFmtId="3" fontId="12" fillId="0" borderId="1" xfId="0" applyNumberFormat="1" applyFont="1" applyBorder="1" applyAlignment="1">
      <alignment horizontal="center" vertical="center"/>
    </xf>
    <xf numFmtId="3" fontId="12" fillId="0" borderId="7" xfId="0" applyNumberFormat="1" applyFont="1" applyBorder="1" applyAlignment="1">
      <alignment horizontal="center" vertical="center"/>
    </xf>
    <xf numFmtId="3" fontId="12" fillId="0" borderId="2" xfId="0" applyNumberFormat="1" applyFont="1" applyBorder="1" applyAlignment="1">
      <alignment horizontal="center" vertical="center"/>
    </xf>
    <xf numFmtId="3" fontId="12" fillId="0" borderId="8" xfId="0" applyNumberFormat="1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0" fillId="0" borderId="4" xfId="0" applyBorder="1"/>
    <xf numFmtId="166" fontId="0" fillId="0" borderId="7" xfId="1" applyNumberFormat="1" applyFont="1" applyBorder="1"/>
    <xf numFmtId="166" fontId="0" fillId="0" borderId="8" xfId="1" applyNumberFormat="1" applyFont="1" applyBorder="1"/>
    <xf numFmtId="0" fontId="0" fillId="0" borderId="14" xfId="0" applyBorder="1" applyAlignment="1">
      <alignment horizontal="center"/>
    </xf>
    <xf numFmtId="0" fontId="0" fillId="0" borderId="12" xfId="0" applyBorder="1" applyAlignment="1">
      <alignment horizontal="center"/>
    </xf>
    <xf numFmtId="0" fontId="12" fillId="0" borderId="0" xfId="4" applyAlignment="1">
      <alignment horizontal="center" vertical="center"/>
    </xf>
    <xf numFmtId="0" fontId="12" fillId="0" borderId="0" xfId="4" applyAlignment="1">
      <alignment horizontal="center"/>
    </xf>
    <xf numFmtId="168" fontId="12" fillId="0" borderId="0" xfId="5" applyNumberFormat="1" applyFont="1" applyFill="1" applyBorder="1" applyAlignment="1">
      <alignment horizontal="center"/>
    </xf>
    <xf numFmtId="168" fontId="1" fillId="0" borderId="0" xfId="5" applyNumberFormat="1" applyFont="1" applyFill="1" applyBorder="1" applyAlignment="1">
      <alignment horizontal="center"/>
    </xf>
    <xf numFmtId="166" fontId="1" fillId="0" borderId="1" xfId="1" applyNumberFormat="1" applyFont="1" applyFill="1" applyBorder="1" applyAlignment="1">
      <alignment horizontal="center"/>
    </xf>
    <xf numFmtId="166" fontId="12" fillId="0" borderId="0" xfId="1" applyNumberFormat="1" applyFont="1" applyBorder="1" applyAlignment="1">
      <alignment horizontal="center"/>
    </xf>
    <xf numFmtId="166" fontId="12" fillId="0" borderId="7" xfId="1" applyNumberFormat="1" applyFont="1" applyBorder="1" applyAlignment="1">
      <alignment horizontal="center"/>
    </xf>
    <xf numFmtId="166" fontId="12" fillId="0" borderId="1" xfId="1" applyNumberFormat="1" applyFont="1" applyFill="1" applyBorder="1" applyAlignment="1">
      <alignment horizontal="center"/>
    </xf>
    <xf numFmtId="166" fontId="1" fillId="0" borderId="2" xfId="1" applyNumberFormat="1" applyFont="1" applyFill="1" applyBorder="1" applyAlignment="1">
      <alignment horizontal="center"/>
    </xf>
    <xf numFmtId="166" fontId="12" fillId="0" borderId="3" xfId="1" applyNumberFormat="1" applyFont="1" applyBorder="1" applyAlignment="1">
      <alignment horizontal="center"/>
    </xf>
    <xf numFmtId="166" fontId="12" fillId="0" borderId="8" xfId="1" applyNumberFormat="1" applyFont="1" applyBorder="1" applyAlignment="1">
      <alignment horizontal="center"/>
    </xf>
    <xf numFmtId="0" fontId="12" fillId="0" borderId="4" xfId="4" applyBorder="1" applyAlignment="1">
      <alignment horizontal="center"/>
    </xf>
    <xf numFmtId="0" fontId="12" fillId="0" borderId="1" xfId="4" applyBorder="1" applyAlignment="1">
      <alignment horizontal="center"/>
    </xf>
    <xf numFmtId="0" fontId="12" fillId="0" borderId="2" xfId="4" applyBorder="1" applyAlignment="1">
      <alignment horizontal="center"/>
    </xf>
    <xf numFmtId="166" fontId="12" fillId="0" borderId="1" xfId="1" applyNumberFormat="1" applyFont="1" applyBorder="1" applyAlignment="1">
      <alignment horizontal="center"/>
    </xf>
    <xf numFmtId="166" fontId="12" fillId="0" borderId="2" xfId="1" applyNumberFormat="1" applyFont="1" applyBorder="1" applyAlignment="1">
      <alignment horizontal="center"/>
    </xf>
    <xf numFmtId="168" fontId="1" fillId="0" borderId="11" xfId="5" applyNumberFormat="1" applyFont="1" applyFill="1" applyBorder="1" applyAlignment="1">
      <alignment horizontal="center"/>
    </xf>
    <xf numFmtId="0" fontId="12" fillId="0" borderId="14" xfId="4" applyBorder="1" applyAlignment="1">
      <alignment horizontal="center"/>
    </xf>
    <xf numFmtId="0" fontId="12" fillId="0" borderId="12" xfId="4" applyBorder="1" applyAlignment="1">
      <alignment horizontal="center"/>
    </xf>
    <xf numFmtId="0" fontId="12" fillId="0" borderId="11" xfId="4" applyBorder="1" applyAlignment="1">
      <alignment horizontal="center"/>
    </xf>
    <xf numFmtId="0" fontId="6" fillId="0" borderId="0" xfId="0" applyFont="1"/>
    <xf numFmtId="166" fontId="0" fillId="0" borderId="1" xfId="1" applyNumberFormat="1" applyFont="1" applyBorder="1" applyAlignment="1">
      <alignment horizontal="center"/>
    </xf>
    <xf numFmtId="166" fontId="0" fillId="0" borderId="2" xfId="1" applyNumberFormat="1" applyFont="1" applyBorder="1" applyAlignment="1">
      <alignment horizontal="center"/>
    </xf>
    <xf numFmtId="166" fontId="0" fillId="0" borderId="5" xfId="1" applyNumberFormat="1" applyFont="1" applyBorder="1" applyAlignment="1">
      <alignment horizontal="center"/>
    </xf>
    <xf numFmtId="166" fontId="0" fillId="0" borderId="6" xfId="1" applyNumberFormat="1" applyFont="1" applyBorder="1" applyAlignment="1">
      <alignment horizontal="center"/>
    </xf>
    <xf numFmtId="166" fontId="0" fillId="0" borderId="4" xfId="1" applyNumberFormat="1" applyFont="1" applyBorder="1" applyAlignment="1">
      <alignment horizontal="center"/>
    </xf>
    <xf numFmtId="165" fontId="0" fillId="0" borderId="3" xfId="0" quotePrefix="1" applyNumberFormat="1" applyBorder="1" applyAlignment="1">
      <alignment horizontal="center"/>
    </xf>
    <xf numFmtId="165" fontId="0" fillId="3" borderId="6" xfId="0" applyNumberFormat="1" applyFill="1" applyBorder="1" applyAlignment="1">
      <alignment horizontal="center"/>
    </xf>
    <xf numFmtId="0" fontId="0" fillId="0" borderId="9" xfId="0" applyBorder="1"/>
    <xf numFmtId="0" fontId="0" fillId="0" borderId="24" xfId="0" applyBorder="1"/>
    <xf numFmtId="0" fontId="2" fillId="0" borderId="19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2" fillId="4" borderId="19" xfId="0" applyFont="1" applyFill="1" applyBorder="1" applyAlignment="1">
      <alignment horizontal="left" vertical="center"/>
    </xf>
    <xf numFmtId="0" fontId="22" fillId="4" borderId="10" xfId="0" applyFont="1" applyFill="1" applyBorder="1" applyAlignment="1">
      <alignment horizontal="left" vertical="center"/>
    </xf>
    <xf numFmtId="0" fontId="22" fillId="4" borderId="20" xfId="0" applyFont="1" applyFill="1" applyBorder="1" applyAlignment="1">
      <alignment horizontal="left" vertical="center"/>
    </xf>
    <xf numFmtId="0" fontId="23" fillId="0" borderId="19" xfId="0" applyFont="1" applyBorder="1" applyAlignment="1">
      <alignment horizontal="center" vertical="center"/>
    </xf>
    <xf numFmtId="0" fontId="23" fillId="0" borderId="10" xfId="0" applyFont="1" applyBorder="1" applyAlignment="1">
      <alignment horizontal="center" vertical="center"/>
    </xf>
    <xf numFmtId="0" fontId="23" fillId="0" borderId="23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2" fillId="4" borderId="19" xfId="0" applyFont="1" applyFill="1" applyBorder="1" applyAlignment="1">
      <alignment vertical="center"/>
    </xf>
    <xf numFmtId="0" fontId="22" fillId="4" borderId="10" xfId="0" applyFont="1" applyFill="1" applyBorder="1" applyAlignment="1">
      <alignment vertical="center"/>
    </xf>
    <xf numFmtId="0" fontId="22" fillId="4" borderId="20" xfId="0" applyFont="1" applyFill="1" applyBorder="1" applyAlignment="1">
      <alignment vertical="center"/>
    </xf>
    <xf numFmtId="0" fontId="0" fillId="0" borderId="1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2" xfId="0" applyBorder="1" applyAlignment="1">
      <alignment horizontal="center"/>
    </xf>
    <xf numFmtId="3" fontId="16" fillId="0" borderId="0" xfId="6" applyNumberFormat="1" applyFont="1" applyAlignment="1">
      <alignment horizontal="center"/>
    </xf>
    <xf numFmtId="3" fontId="5" fillId="0" borderId="4" xfId="6" applyNumberFormat="1" applyBorder="1" applyAlignment="1">
      <alignment horizontal="center"/>
    </xf>
    <xf numFmtId="3" fontId="5" fillId="0" borderId="5" xfId="6" applyNumberFormat="1" applyBorder="1" applyAlignment="1">
      <alignment horizontal="center"/>
    </xf>
    <xf numFmtId="3" fontId="5" fillId="0" borderId="6" xfId="6" applyNumberFormat="1" applyBorder="1" applyAlignment="1">
      <alignment horizontal="center"/>
    </xf>
    <xf numFmtId="3" fontId="5" fillId="0" borderId="4" xfId="6" applyNumberFormat="1" applyBorder="1" applyAlignment="1">
      <alignment horizontal="center" vertical="center"/>
    </xf>
    <xf numFmtId="3" fontId="5" fillId="0" borderId="5" xfId="6" applyNumberFormat="1" applyBorder="1" applyAlignment="1">
      <alignment horizontal="center" vertical="center"/>
    </xf>
    <xf numFmtId="3" fontId="5" fillId="0" borderId="6" xfId="6" applyNumberFormat="1" applyBorder="1" applyAlignment="1">
      <alignment horizontal="center" vertical="center"/>
    </xf>
    <xf numFmtId="3" fontId="5" fillId="0" borderId="6" xfId="6" applyNumberFormat="1" applyBorder="1" applyAlignment="1">
      <alignment horizontal="center" vertical="center" wrapText="1"/>
    </xf>
    <xf numFmtId="3" fontId="5" fillId="0" borderId="8" xfId="6" applyNumberFormat="1" applyBorder="1" applyAlignment="1">
      <alignment horizontal="center" vertical="center" wrapText="1"/>
    </xf>
    <xf numFmtId="3" fontId="5" fillId="0" borderId="11" xfId="6" applyNumberFormat="1" applyBorder="1" applyAlignment="1">
      <alignment horizontal="center"/>
    </xf>
    <xf numFmtId="3" fontId="5" fillId="0" borderId="14" xfId="6" applyNumberFormat="1" applyBorder="1" applyAlignment="1">
      <alignment horizontal="center"/>
    </xf>
    <xf numFmtId="3" fontId="5" fillId="0" borderId="12" xfId="6" applyNumberForma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168" fontId="14" fillId="0" borderId="4" xfId="5" applyNumberFormat="1" applyFont="1" applyFill="1" applyBorder="1" applyAlignment="1">
      <alignment horizontal="center"/>
    </xf>
    <xf numFmtId="168" fontId="14" fillId="0" borderId="5" xfId="5" applyNumberFormat="1" applyFont="1" applyFill="1" applyBorder="1" applyAlignment="1">
      <alignment horizontal="center"/>
    </xf>
    <xf numFmtId="168" fontId="14" fillId="0" borderId="6" xfId="5" applyNumberFormat="1" applyFont="1" applyFill="1" applyBorder="1" applyAlignment="1">
      <alignment horizontal="center"/>
    </xf>
    <xf numFmtId="0" fontId="14" fillId="0" borderId="4" xfId="4" applyFont="1" applyBorder="1" applyAlignment="1">
      <alignment horizontal="center"/>
    </xf>
    <xf numFmtId="0" fontId="14" fillId="0" borderId="5" xfId="4" applyFont="1" applyBorder="1" applyAlignment="1">
      <alignment horizontal="center"/>
    </xf>
    <xf numFmtId="0" fontId="14" fillId="0" borderId="6" xfId="4" applyFont="1" applyBorder="1" applyAlignment="1">
      <alignment horizontal="center"/>
    </xf>
    <xf numFmtId="0" fontId="14" fillId="0" borderId="0" xfId="4" applyFont="1" applyAlignment="1">
      <alignment horizontal="center"/>
    </xf>
    <xf numFmtId="0" fontId="14" fillId="0" borderId="4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</cellXfs>
  <cellStyles count="7">
    <cellStyle name="Comma" xfId="1" builtinId="3"/>
    <cellStyle name="Currency 2" xfId="5" xr:uid="{C12C1990-DBB5-4F44-8124-8CC6FD4EA23D}"/>
    <cellStyle name="Normal" xfId="0" builtinId="0"/>
    <cellStyle name="Normal 12" xfId="3" xr:uid="{27CBB781-76D7-4D94-8421-A5BB76DEA1ED}"/>
    <cellStyle name="Normal 2" xfId="4" xr:uid="{AD729DAA-7D37-42AC-9496-B70892E23CB7}"/>
    <cellStyle name="Normal 3" xfId="6" xr:uid="{CC70E16C-0D8C-4052-A8A7-FE3EE04E22F7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W:\P-C%20ACTUARIAL\HOMEOWNERS\State%20Files%202019%20and%20Forward\California\2025\HO\Filing\Filing%20Documents\TN%20Filing\Standard%20Exhibits\TN%20StdExhTl%20No%20Var.xlsm" TargetMode="External"/><Relationship Id="rId1" Type="http://schemas.openxmlformats.org/officeDocument/2006/relationships/externalLinkPath" Target="/P-C%20ACTUARIAL/HOMEOWNERS/State%20Files%202019%20and%20Forward/California/2025/HO/Filing/Filing%20Documents/TN%20Filing/Standard%20Exhibits/TN%20StdExhTl%20No%20Var.xlsm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W:\P-C%20ACTUARIAL\HOMEOWNERS\State%20Files%202019%20and%20Forward\California\2025\HO\Filing\Filing%20Documents\NT%20Filing\Standard%20Exhibits\NT%20StdExhTl%20No%20Var.xlsm" TargetMode="External"/><Relationship Id="rId1" Type="http://schemas.openxmlformats.org/officeDocument/2006/relationships/externalLinkPath" Target="/P-C%20ACTUARIAL/HOMEOWNERS/State%20Files%202019%20and%20Forward/California/2025/HO/Filing/Filing%20Documents/NT%20Filing/Standard%20Exhibits/NT%20StdExhTl%20No%20Var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ettings"/>
      <sheetName val="Instructions"/>
      <sheetName val="References"/>
      <sheetName val="1.General"/>
      <sheetName val="2.Exhibit 5"/>
      <sheetName val="3.Exhibit 7 - Annual"/>
      <sheetName val="4.Exhibit 8"/>
    </sheetNames>
    <sheetDataSet>
      <sheetData sheetId="0"/>
      <sheetData sheetId="1"/>
      <sheetData sheetId="2"/>
      <sheetData sheetId="3">
        <row r="43">
          <cell r="C43" t="str">
            <v>Excludes DCCE</v>
          </cell>
        </row>
      </sheetData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ettings"/>
      <sheetName val="Instructions"/>
      <sheetName val="References"/>
      <sheetName val="1.General"/>
      <sheetName val="2.Exhibit 5"/>
      <sheetName val="3.Exhibit 7 - Annual"/>
      <sheetName val="4.Exhibit 8"/>
    </sheetNames>
    <sheetDataSet>
      <sheetData sheetId="0" refreshError="1"/>
      <sheetData sheetId="1" refreshError="1"/>
      <sheetData sheetId="2" refreshError="1"/>
      <sheetData sheetId="3">
        <row r="37">
          <cell r="C37">
            <v>20234</v>
          </cell>
        </row>
      </sheetData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78223-02EA-492F-AC6F-EC0D1880A6A3}">
  <sheetPr>
    <pageSetUpPr fitToPage="1"/>
  </sheetPr>
  <dimension ref="A1:X46"/>
  <sheetViews>
    <sheetView tabSelected="1" workbookViewId="0">
      <selection activeCell="A6" sqref="A6"/>
    </sheetView>
  </sheetViews>
  <sheetFormatPr defaultRowHeight="15" x14ac:dyDescent="0.25"/>
  <cols>
    <col min="1" max="1" width="14.140625" customWidth="1"/>
    <col min="2" max="2" width="13.85546875" bestFit="1" customWidth="1"/>
    <col min="3" max="3" width="14.5703125" bestFit="1" customWidth="1"/>
    <col min="4" max="4" width="10" bestFit="1" customWidth="1"/>
    <col min="5" max="5" width="6.85546875" bestFit="1" customWidth="1"/>
    <col min="6" max="6" width="2.85546875" customWidth="1"/>
    <col min="7" max="7" width="15.42578125" bestFit="1" customWidth="1"/>
    <col min="9" max="9" width="15.28515625" bestFit="1" customWidth="1"/>
    <col min="10" max="10" width="12" bestFit="1" customWidth="1"/>
    <col min="11" max="11" width="2.28515625" customWidth="1"/>
    <col min="12" max="12" width="16.85546875" bestFit="1" customWidth="1"/>
    <col min="13" max="13" width="10.5703125" bestFit="1" customWidth="1"/>
    <col min="14" max="14" width="15" bestFit="1" customWidth="1"/>
    <col min="15" max="15" width="10.5703125" bestFit="1" customWidth="1"/>
    <col min="18" max="18" width="64.7109375" bestFit="1" customWidth="1"/>
    <col min="21" max="21" width="15.28515625" bestFit="1" customWidth="1"/>
    <col min="22" max="22" width="17.85546875" customWidth="1"/>
    <col min="24" max="24" width="16.85546875" bestFit="1" customWidth="1"/>
  </cols>
  <sheetData>
    <row r="1" spans="1:15" x14ac:dyDescent="0.25">
      <c r="A1" s="217" t="s">
        <v>36</v>
      </c>
      <c r="B1" s="217"/>
      <c r="C1" s="217"/>
      <c r="D1" s="217"/>
      <c r="E1" s="217"/>
      <c r="F1" s="217"/>
      <c r="G1" s="217"/>
      <c r="H1" s="217"/>
      <c r="I1" s="217"/>
      <c r="J1" s="217"/>
      <c r="K1" s="217"/>
      <c r="L1" s="217"/>
      <c r="M1" s="217"/>
      <c r="N1" s="217"/>
      <c r="O1" s="217"/>
    </row>
    <row r="2" spans="1:15" x14ac:dyDescent="0.25">
      <c r="A2" s="217" t="s">
        <v>0</v>
      </c>
      <c r="B2" s="217"/>
      <c r="C2" s="217"/>
      <c r="D2" s="217"/>
      <c r="E2" s="217"/>
      <c r="F2" s="217"/>
      <c r="G2" s="217"/>
      <c r="H2" s="217"/>
      <c r="I2" s="217"/>
      <c r="J2" s="217"/>
      <c r="K2" s="217"/>
      <c r="L2" s="217"/>
      <c r="M2" s="217"/>
      <c r="N2" s="217"/>
      <c r="O2" s="217"/>
    </row>
    <row r="3" spans="1:15" x14ac:dyDescent="0.25">
      <c r="A3" s="217" t="s">
        <v>41</v>
      </c>
      <c r="B3" s="217"/>
      <c r="C3" s="217"/>
      <c r="D3" s="217"/>
      <c r="E3" s="217"/>
      <c r="F3" s="217"/>
      <c r="G3" s="217"/>
      <c r="H3" s="217"/>
      <c r="I3" s="217"/>
      <c r="J3" s="217"/>
      <c r="K3" s="217"/>
      <c r="L3" s="217"/>
      <c r="M3" s="217"/>
      <c r="N3" s="217"/>
      <c r="O3" s="217"/>
    </row>
    <row r="4" spans="1:15" x14ac:dyDescent="0.25">
      <c r="A4" s="217" t="s">
        <v>1</v>
      </c>
      <c r="B4" s="217"/>
      <c r="C4" s="217"/>
      <c r="D4" s="217"/>
      <c r="E4" s="217"/>
      <c r="F4" s="217"/>
      <c r="G4" s="217"/>
      <c r="H4" s="217"/>
      <c r="I4" s="217"/>
      <c r="J4" s="217"/>
      <c r="K4" s="217"/>
      <c r="L4" s="217"/>
      <c r="M4" s="217"/>
      <c r="N4" s="217"/>
      <c r="O4" s="217"/>
    </row>
    <row r="6" spans="1:15" x14ac:dyDescent="0.25">
      <c r="A6" s="21" t="s">
        <v>11</v>
      </c>
      <c r="B6" s="22" t="s">
        <v>12</v>
      </c>
      <c r="C6" s="22" t="s">
        <v>13</v>
      </c>
      <c r="D6" s="22" t="s">
        <v>14</v>
      </c>
      <c r="E6" s="23" t="s">
        <v>15</v>
      </c>
      <c r="F6" s="22"/>
      <c r="G6" s="21" t="s">
        <v>16</v>
      </c>
      <c r="H6" s="22" t="s">
        <v>22</v>
      </c>
      <c r="I6" s="22" t="s">
        <v>23</v>
      </c>
      <c r="J6" s="23" t="s">
        <v>24</v>
      </c>
      <c r="K6" s="31"/>
      <c r="L6" s="21" t="s">
        <v>25</v>
      </c>
      <c r="M6" s="22" t="s">
        <v>26</v>
      </c>
      <c r="N6" s="22" t="s">
        <v>27</v>
      </c>
      <c r="O6" s="23" t="s">
        <v>28</v>
      </c>
    </row>
    <row r="7" spans="1:15" x14ac:dyDescent="0.25">
      <c r="A7" s="13"/>
      <c r="B7" s="7"/>
      <c r="C7" s="7" t="s">
        <v>10</v>
      </c>
      <c r="D7" s="7"/>
      <c r="E7" s="14"/>
      <c r="F7" s="7"/>
      <c r="G7" s="13" t="s">
        <v>18</v>
      </c>
      <c r="H7" s="7"/>
      <c r="I7" s="7" t="s">
        <v>32</v>
      </c>
      <c r="J7" s="14"/>
      <c r="K7" s="7"/>
      <c r="L7" s="13" t="s">
        <v>33</v>
      </c>
      <c r="M7" s="7"/>
      <c r="N7" s="7" t="s">
        <v>35</v>
      </c>
      <c r="O7" s="14"/>
    </row>
    <row r="8" spans="1:15" x14ac:dyDescent="0.25">
      <c r="A8" s="1" t="s">
        <v>2</v>
      </c>
      <c r="B8" s="24"/>
      <c r="C8" s="24" t="s">
        <v>3</v>
      </c>
      <c r="D8" s="24" t="s">
        <v>4</v>
      </c>
      <c r="E8" s="25"/>
      <c r="F8" s="24"/>
      <c r="G8" s="13" t="s">
        <v>19</v>
      </c>
      <c r="H8" s="7" t="s">
        <v>4</v>
      </c>
      <c r="I8" s="7" t="s">
        <v>3</v>
      </c>
      <c r="J8" s="14" t="s">
        <v>4</v>
      </c>
      <c r="K8" s="7"/>
      <c r="L8" s="13" t="s">
        <v>34</v>
      </c>
      <c r="M8" s="7" t="s">
        <v>4</v>
      </c>
      <c r="N8" s="7" t="s">
        <v>34</v>
      </c>
      <c r="O8" s="14" t="s">
        <v>4</v>
      </c>
    </row>
    <row r="9" spans="1:15" x14ac:dyDescent="0.25">
      <c r="A9" s="2" t="s">
        <v>5</v>
      </c>
      <c r="B9" s="3" t="s">
        <v>6</v>
      </c>
      <c r="C9" s="3" t="s">
        <v>7</v>
      </c>
      <c r="D9" s="4" t="s">
        <v>8</v>
      </c>
      <c r="E9" s="26" t="s">
        <v>9</v>
      </c>
      <c r="F9" s="3"/>
      <c r="G9" s="2" t="s">
        <v>20</v>
      </c>
      <c r="H9" s="19" t="s">
        <v>21</v>
      </c>
      <c r="I9" s="19" t="s">
        <v>7</v>
      </c>
      <c r="J9" s="20" t="s">
        <v>29</v>
      </c>
      <c r="K9" s="19"/>
      <c r="L9" s="16" t="s">
        <v>20</v>
      </c>
      <c r="M9" s="19" t="s">
        <v>30</v>
      </c>
      <c r="N9" s="19" t="s">
        <v>20</v>
      </c>
      <c r="O9" s="20" t="s">
        <v>31</v>
      </c>
    </row>
    <row r="10" spans="1:15" x14ac:dyDescent="0.25">
      <c r="A10" s="40">
        <v>1990</v>
      </c>
      <c r="B10" s="41">
        <v>4849251.8</v>
      </c>
      <c r="C10" s="69">
        <v>525593.30186999985</v>
      </c>
      <c r="D10" s="42">
        <f>C10/B10</f>
        <v>0.10838647353185493</v>
      </c>
      <c r="E10" s="43">
        <v>1.2434586548051834E-2</v>
      </c>
      <c r="F10" s="44"/>
      <c r="G10" s="48">
        <f>C10-I10</f>
        <v>525593.30186999985</v>
      </c>
      <c r="H10" s="45">
        <f>G10/$B10</f>
        <v>0.10838647353185493</v>
      </c>
      <c r="I10" s="46">
        <v>0</v>
      </c>
      <c r="J10" s="47">
        <f>I10/$B10</f>
        <v>0</v>
      </c>
      <c r="K10" s="31"/>
      <c r="L10" s="48">
        <v>477023.26874999999</v>
      </c>
      <c r="M10" s="45">
        <f>L10/$B10</f>
        <v>9.8370488566916658E-2</v>
      </c>
      <c r="N10" s="49">
        <f>C10-L10</f>
        <v>48570.033119999862</v>
      </c>
      <c r="O10" s="47">
        <f>N10/$B10</f>
        <v>1.0015984964938274E-2</v>
      </c>
    </row>
    <row r="11" spans="1:15" x14ac:dyDescent="0.25">
      <c r="A11" s="1">
        <v>1991</v>
      </c>
      <c r="B11" s="27">
        <v>5391843.4999999991</v>
      </c>
      <c r="C11" s="70">
        <v>3433851.20988</v>
      </c>
      <c r="D11" s="28">
        <f t="shared" ref="D11:D36" si="0">C11/B11</f>
        <v>0.63686032613520782</v>
      </c>
      <c r="E11" s="29">
        <v>1.2434586548051834E-2</v>
      </c>
      <c r="F11" s="5"/>
      <c r="G11" s="36">
        <f t="shared" ref="G11:G42" si="1">C11-I11</f>
        <v>3433851.20988</v>
      </c>
      <c r="H11" s="10">
        <f t="shared" ref="H11:J43" si="2">G11/$B11</f>
        <v>0.63686032613520782</v>
      </c>
      <c r="I11" s="32">
        <v>0</v>
      </c>
      <c r="J11" s="33">
        <f t="shared" si="2"/>
        <v>0</v>
      </c>
      <c r="L11" s="36">
        <v>2871881.2827599999</v>
      </c>
      <c r="M11" s="10">
        <f t="shared" ref="M11:M43" si="3">L11/$B11</f>
        <v>0.53263439169923987</v>
      </c>
      <c r="N11" s="37">
        <f t="shared" ref="N11:N43" si="4">C11-L11</f>
        <v>561969.92712000012</v>
      </c>
      <c r="O11" s="33">
        <f t="shared" ref="O11:O43" si="5">N11/$B11</f>
        <v>0.104225934435968</v>
      </c>
    </row>
    <row r="12" spans="1:15" x14ac:dyDescent="0.25">
      <c r="A12" s="1">
        <v>1992</v>
      </c>
      <c r="B12" s="27">
        <v>5998468.6000000006</v>
      </c>
      <c r="C12" s="70">
        <v>1177434.4449</v>
      </c>
      <c r="D12" s="28">
        <f t="shared" si="0"/>
        <v>0.19628917369009816</v>
      </c>
      <c r="E12" s="29">
        <v>1.2434586548051834E-2</v>
      </c>
      <c r="F12" s="5"/>
      <c r="G12" s="36">
        <f t="shared" si="1"/>
        <v>1177434.4449</v>
      </c>
      <c r="H12" s="10">
        <f t="shared" si="2"/>
        <v>0.19628917369009816</v>
      </c>
      <c r="I12" s="32">
        <v>0</v>
      </c>
      <c r="J12" s="33">
        <f t="shared" si="2"/>
        <v>0</v>
      </c>
      <c r="L12" s="36">
        <v>1147487.31531</v>
      </c>
      <c r="M12" s="10">
        <f t="shared" si="3"/>
        <v>0.19129671118225072</v>
      </c>
      <c r="N12" s="37">
        <f t="shared" si="4"/>
        <v>29947.129590000026</v>
      </c>
      <c r="O12" s="33">
        <f t="shared" si="5"/>
        <v>4.9924625078474234E-3</v>
      </c>
    </row>
    <row r="13" spans="1:15" x14ac:dyDescent="0.25">
      <c r="A13" s="1">
        <v>1993</v>
      </c>
      <c r="B13" s="27">
        <v>6443728.9999999991</v>
      </c>
      <c r="C13" s="70">
        <v>886335.30741000001</v>
      </c>
      <c r="D13" s="28">
        <f t="shared" si="0"/>
        <v>0.13755005950902033</v>
      </c>
      <c r="E13" s="29">
        <v>1.2434586548051834E-2</v>
      </c>
      <c r="F13" s="5"/>
      <c r="G13" s="36">
        <f t="shared" si="1"/>
        <v>886335.30741000001</v>
      </c>
      <c r="H13" s="10">
        <f t="shared" si="2"/>
        <v>0.13755005950902033</v>
      </c>
      <c r="I13" s="32">
        <v>0</v>
      </c>
      <c r="J13" s="33">
        <f t="shared" si="2"/>
        <v>0</v>
      </c>
      <c r="L13" s="36">
        <v>820667.98652999999</v>
      </c>
      <c r="M13" s="10">
        <f t="shared" si="3"/>
        <v>0.12735917145646566</v>
      </c>
      <c r="N13" s="37">
        <f t="shared" si="4"/>
        <v>65667.320880000014</v>
      </c>
      <c r="O13" s="33">
        <f t="shared" si="5"/>
        <v>1.0190888052554666E-2</v>
      </c>
    </row>
    <row r="14" spans="1:15" x14ac:dyDescent="0.25">
      <c r="A14" s="1">
        <v>1994</v>
      </c>
      <c r="B14" s="27">
        <v>6615645.8000000017</v>
      </c>
      <c r="C14" s="70">
        <v>470459.4423900001</v>
      </c>
      <c r="D14" s="28">
        <f t="shared" si="0"/>
        <v>7.1113154575173892E-2</v>
      </c>
      <c r="E14" s="29">
        <v>1.2434586548051834E-2</v>
      </c>
      <c r="F14" s="5"/>
      <c r="G14" s="36">
        <f t="shared" si="1"/>
        <v>470459.4423900001</v>
      </c>
      <c r="H14" s="10">
        <f t="shared" si="2"/>
        <v>7.1113154575173892E-2</v>
      </c>
      <c r="I14" s="32">
        <v>0</v>
      </c>
      <c r="J14" s="33">
        <f t="shared" si="2"/>
        <v>0</v>
      </c>
      <c r="L14" s="36">
        <v>470197.62089999992</v>
      </c>
      <c r="M14" s="10">
        <f t="shared" si="3"/>
        <v>7.1073578470600682E-2</v>
      </c>
      <c r="N14" s="37">
        <f t="shared" si="4"/>
        <v>261.82149000017671</v>
      </c>
      <c r="O14" s="33">
        <f t="shared" si="5"/>
        <v>3.9576104573218935E-5</v>
      </c>
    </row>
    <row r="15" spans="1:15" x14ac:dyDescent="0.25">
      <c r="A15" s="1">
        <v>1995</v>
      </c>
      <c r="B15" s="27">
        <v>6220922.4010000005</v>
      </c>
      <c r="C15" s="70">
        <v>562036.35221999988</v>
      </c>
      <c r="D15" s="28">
        <f t="shared" si="0"/>
        <v>9.0346144187500824E-2</v>
      </c>
      <c r="E15" s="29">
        <v>1.2434586548051834E-2</v>
      </c>
      <c r="F15" s="5"/>
      <c r="G15" s="36">
        <f t="shared" si="1"/>
        <v>562036.35221999988</v>
      </c>
      <c r="H15" s="10">
        <f t="shared" si="2"/>
        <v>9.0346144187500824E-2</v>
      </c>
      <c r="I15" s="32">
        <v>0</v>
      </c>
      <c r="J15" s="33">
        <f t="shared" si="2"/>
        <v>0</v>
      </c>
      <c r="L15" s="36">
        <v>-1807.7497199999996</v>
      </c>
      <c r="M15" s="10">
        <f t="shared" si="3"/>
        <v>-2.9059190960321375E-4</v>
      </c>
      <c r="N15" s="37">
        <f t="shared" si="4"/>
        <v>563844.10193999985</v>
      </c>
      <c r="O15" s="33">
        <f t="shared" si="5"/>
        <v>9.0636736097104029E-2</v>
      </c>
    </row>
    <row r="16" spans="1:15" x14ac:dyDescent="0.25">
      <c r="A16" s="1">
        <v>1996</v>
      </c>
      <c r="B16" s="27">
        <v>5957534.5080000069</v>
      </c>
      <c r="C16" s="70">
        <v>140822.87015999999</v>
      </c>
      <c r="D16" s="28">
        <f t="shared" si="0"/>
        <v>2.3637776662627404E-2</v>
      </c>
      <c r="E16" s="29">
        <v>1.2434586548051834E-2</v>
      </c>
      <c r="F16" s="5"/>
      <c r="G16" s="36">
        <f t="shared" si="1"/>
        <v>140822.87015999999</v>
      </c>
      <c r="H16" s="10">
        <f t="shared" si="2"/>
        <v>2.3637776662627404E-2</v>
      </c>
      <c r="I16" s="32">
        <v>0</v>
      </c>
      <c r="J16" s="33">
        <f t="shared" si="2"/>
        <v>0</v>
      </c>
      <c r="L16" s="36">
        <v>96869.717069999984</v>
      </c>
      <c r="M16" s="10">
        <f t="shared" si="3"/>
        <v>1.6260034573013317E-2</v>
      </c>
      <c r="N16" s="37">
        <f t="shared" si="4"/>
        <v>43953.153090000007</v>
      </c>
      <c r="O16" s="33">
        <f t="shared" si="5"/>
        <v>7.3777420896140875E-3</v>
      </c>
    </row>
    <row r="17" spans="1:22" x14ac:dyDescent="0.25">
      <c r="A17" s="1">
        <v>1997</v>
      </c>
      <c r="B17" s="27">
        <v>5996563.4320000131</v>
      </c>
      <c r="C17" s="70">
        <v>101946.08507999999</v>
      </c>
      <c r="D17" s="28">
        <f t="shared" si="0"/>
        <v>1.7000751553127198E-2</v>
      </c>
      <c r="E17" s="29">
        <v>1.2434586548051834E-2</v>
      </c>
      <c r="F17" s="5"/>
      <c r="G17" s="36">
        <f t="shared" si="1"/>
        <v>101946.08507999999</v>
      </c>
      <c r="H17" s="10">
        <f t="shared" si="2"/>
        <v>1.7000751553127198E-2</v>
      </c>
      <c r="I17" s="32">
        <v>0</v>
      </c>
      <c r="J17" s="33">
        <f t="shared" si="2"/>
        <v>0</v>
      </c>
      <c r="L17" s="36">
        <v>10297.45983</v>
      </c>
      <c r="M17" s="10">
        <f t="shared" si="3"/>
        <v>1.7172268661494877E-3</v>
      </c>
      <c r="N17" s="37">
        <f t="shared" si="4"/>
        <v>91648.625249999983</v>
      </c>
      <c r="O17" s="33">
        <f t="shared" si="5"/>
        <v>1.5283524686977711E-2</v>
      </c>
    </row>
    <row r="18" spans="1:22" x14ac:dyDescent="0.25">
      <c r="A18" s="1">
        <v>1998</v>
      </c>
      <c r="B18" s="27">
        <v>6002586.950000002</v>
      </c>
      <c r="C18" s="70">
        <v>260492.07995999994</v>
      </c>
      <c r="D18" s="28">
        <f t="shared" si="0"/>
        <v>4.339663583881944E-2</v>
      </c>
      <c r="E18" s="29">
        <v>1.2434586548051834E-2</v>
      </c>
      <c r="F18" s="5"/>
      <c r="G18" s="36">
        <f t="shared" si="1"/>
        <v>260492.07995999994</v>
      </c>
      <c r="H18" s="10">
        <f t="shared" si="2"/>
        <v>4.339663583881944E-2</v>
      </c>
      <c r="I18" s="32">
        <v>0</v>
      </c>
      <c r="J18" s="33">
        <f t="shared" si="2"/>
        <v>0</v>
      </c>
      <c r="L18" s="36">
        <v>0</v>
      </c>
      <c r="M18" s="10">
        <f t="shared" si="3"/>
        <v>0</v>
      </c>
      <c r="N18" s="37">
        <f t="shared" si="4"/>
        <v>260492.07995999994</v>
      </c>
      <c r="O18" s="33">
        <f t="shared" si="5"/>
        <v>4.339663583881944E-2</v>
      </c>
    </row>
    <row r="19" spans="1:22" x14ac:dyDescent="0.25">
      <c r="A19" s="1">
        <v>1999</v>
      </c>
      <c r="B19" s="27">
        <v>6195562.6920000007</v>
      </c>
      <c r="C19" s="70">
        <v>27989.158470000006</v>
      </c>
      <c r="D19" s="28">
        <f t="shared" si="0"/>
        <v>4.5176136311461928E-3</v>
      </c>
      <c r="E19" s="29">
        <v>1.2434586548051834E-2</v>
      </c>
      <c r="F19" s="5"/>
      <c r="G19" s="36">
        <f t="shared" si="1"/>
        <v>27989.158470000006</v>
      </c>
      <c r="H19" s="10">
        <f t="shared" si="2"/>
        <v>4.5176136311461928E-3</v>
      </c>
      <c r="I19" s="32">
        <v>0</v>
      </c>
      <c r="J19" s="33">
        <f t="shared" si="2"/>
        <v>0</v>
      </c>
      <c r="L19" s="36">
        <v>0</v>
      </c>
      <c r="M19" s="10">
        <f t="shared" si="3"/>
        <v>0</v>
      </c>
      <c r="N19" s="37">
        <f t="shared" si="4"/>
        <v>27989.158470000006</v>
      </c>
      <c r="O19" s="33">
        <f t="shared" si="5"/>
        <v>4.5176136311461928E-3</v>
      </c>
    </row>
    <row r="20" spans="1:22" x14ac:dyDescent="0.25">
      <c r="A20" s="1">
        <v>2000</v>
      </c>
      <c r="B20" s="27">
        <v>6590879.3029999929</v>
      </c>
      <c r="C20" s="70">
        <v>37078.342770000003</v>
      </c>
      <c r="D20" s="28">
        <f t="shared" si="0"/>
        <v>5.6257050183156788E-3</v>
      </c>
      <c r="E20" s="29">
        <v>1.9006648289952025E-2</v>
      </c>
      <c r="F20" s="5"/>
      <c r="G20" s="36">
        <f t="shared" si="1"/>
        <v>37078.342770000003</v>
      </c>
      <c r="H20" s="10">
        <f t="shared" si="2"/>
        <v>5.6257050183156788E-3</v>
      </c>
      <c r="I20" s="32">
        <v>0</v>
      </c>
      <c r="J20" s="33">
        <f t="shared" si="2"/>
        <v>0</v>
      </c>
      <c r="L20" s="36">
        <v>0</v>
      </c>
      <c r="M20" s="10">
        <f t="shared" si="3"/>
        <v>0</v>
      </c>
      <c r="N20" s="37">
        <f t="shared" si="4"/>
        <v>37078.342770000003</v>
      </c>
      <c r="O20" s="33">
        <f t="shared" si="5"/>
        <v>5.6257050183156788E-3</v>
      </c>
    </row>
    <row r="21" spans="1:22" x14ac:dyDescent="0.25">
      <c r="A21" s="1">
        <v>2001</v>
      </c>
      <c r="B21" s="27">
        <v>7140494.8710000003</v>
      </c>
      <c r="C21" s="70">
        <v>42252.848189999997</v>
      </c>
      <c r="D21" s="28">
        <f t="shared" si="0"/>
        <v>5.9173557230050413E-3</v>
      </c>
      <c r="E21" s="29">
        <v>2.0006998199949496E-2</v>
      </c>
      <c r="F21" s="5"/>
      <c r="G21" s="36">
        <f t="shared" si="1"/>
        <v>42252.848189999997</v>
      </c>
      <c r="H21" s="10">
        <f t="shared" si="2"/>
        <v>5.9173557230050413E-3</v>
      </c>
      <c r="I21" s="32">
        <v>0</v>
      </c>
      <c r="J21" s="33">
        <f t="shared" si="2"/>
        <v>0</v>
      </c>
      <c r="L21" s="36">
        <v>0</v>
      </c>
      <c r="M21" s="10">
        <f t="shared" si="3"/>
        <v>0</v>
      </c>
      <c r="N21" s="37">
        <f t="shared" si="4"/>
        <v>42252.848189999997</v>
      </c>
      <c r="O21" s="33">
        <f t="shared" si="5"/>
        <v>5.9173557230050413E-3</v>
      </c>
    </row>
    <row r="22" spans="1:22" x14ac:dyDescent="0.25">
      <c r="A22" s="1">
        <v>2002</v>
      </c>
      <c r="B22" s="27">
        <v>7661282.1479999963</v>
      </c>
      <c r="C22" s="70">
        <v>279602.27525999997</v>
      </c>
      <c r="D22" s="28">
        <f t="shared" si="0"/>
        <v>3.649549381665719E-2</v>
      </c>
      <c r="E22" s="29">
        <v>2.1059998105209997E-2</v>
      </c>
      <c r="F22" s="5"/>
      <c r="G22" s="36">
        <f t="shared" si="1"/>
        <v>279602.27525999997</v>
      </c>
      <c r="H22" s="10">
        <f t="shared" si="2"/>
        <v>3.649549381665719E-2</v>
      </c>
      <c r="I22" s="32">
        <v>0</v>
      </c>
      <c r="J22" s="33">
        <f t="shared" si="2"/>
        <v>0</v>
      </c>
      <c r="L22" s="36">
        <v>0</v>
      </c>
      <c r="M22" s="10">
        <f t="shared" si="3"/>
        <v>0</v>
      </c>
      <c r="N22" s="37">
        <f t="shared" si="4"/>
        <v>279602.27525999997</v>
      </c>
      <c r="O22" s="33">
        <f t="shared" si="5"/>
        <v>3.649549381665719E-2</v>
      </c>
    </row>
    <row r="23" spans="1:22" x14ac:dyDescent="0.25">
      <c r="A23" s="1">
        <v>2003</v>
      </c>
      <c r="B23" s="27">
        <v>7648088.3319999985</v>
      </c>
      <c r="C23" s="70">
        <v>4940396.6100300001</v>
      </c>
      <c r="D23" s="28">
        <f t="shared" si="0"/>
        <v>0.64596489940618551</v>
      </c>
      <c r="E23" s="29">
        <v>2.2168419058115785E-2</v>
      </c>
      <c r="F23" s="5"/>
      <c r="G23" s="36">
        <f t="shared" si="1"/>
        <v>4940396.6100300001</v>
      </c>
      <c r="H23" s="10">
        <f t="shared" si="2"/>
        <v>0.64596489940618551</v>
      </c>
      <c r="I23" s="32">
        <v>0</v>
      </c>
      <c r="J23" s="33">
        <f t="shared" si="2"/>
        <v>0</v>
      </c>
      <c r="L23" s="36">
        <v>4989552.23025</v>
      </c>
      <c r="M23" s="10">
        <f t="shared" si="3"/>
        <v>0.6523920767721072</v>
      </c>
      <c r="N23" s="37">
        <f t="shared" si="4"/>
        <v>-49155.620219999924</v>
      </c>
      <c r="O23" s="33">
        <f t="shared" si="5"/>
        <v>-6.4271773659216585E-3</v>
      </c>
    </row>
    <row r="24" spans="1:22" x14ac:dyDescent="0.25">
      <c r="A24" s="1">
        <v>2004</v>
      </c>
      <c r="B24" s="27">
        <v>7553412.111999996</v>
      </c>
      <c r="C24" s="70">
        <v>-2186328.1677299999</v>
      </c>
      <c r="D24" s="28">
        <f t="shared" si="0"/>
        <v>-0.28944907749129856</v>
      </c>
      <c r="E24" s="29">
        <v>2.3335177955911352E-2</v>
      </c>
      <c r="F24" s="5"/>
      <c r="G24" s="36">
        <f t="shared" si="1"/>
        <v>-2186328.1677299999</v>
      </c>
      <c r="H24" s="10">
        <f t="shared" si="2"/>
        <v>-0.28944907749129856</v>
      </c>
      <c r="I24" s="32">
        <v>0</v>
      </c>
      <c r="J24" s="33">
        <f t="shared" si="2"/>
        <v>0</v>
      </c>
      <c r="L24" s="36">
        <v>-2316737.4476400004</v>
      </c>
      <c r="M24" s="10">
        <f t="shared" si="3"/>
        <v>-0.30671402715594365</v>
      </c>
      <c r="N24" s="37">
        <f t="shared" si="4"/>
        <v>130409.27991000051</v>
      </c>
      <c r="O24" s="33">
        <f t="shared" si="5"/>
        <v>1.7264949664645091E-2</v>
      </c>
    </row>
    <row r="25" spans="1:22" x14ac:dyDescent="0.25">
      <c r="A25" s="1">
        <v>2005</v>
      </c>
      <c r="B25" s="27">
        <v>7667837.0709999977</v>
      </c>
      <c r="C25" s="70">
        <v>-249194.83848000001</v>
      </c>
      <c r="D25" s="28">
        <f t="shared" si="0"/>
        <v>-3.2498713284149293E-2</v>
      </c>
      <c r="E25" s="29">
        <v>2.4563345216748793E-2</v>
      </c>
      <c r="F25" s="5"/>
      <c r="G25" s="36">
        <f t="shared" si="1"/>
        <v>-249194.83848000001</v>
      </c>
      <c r="H25" s="10">
        <f t="shared" si="2"/>
        <v>-3.2498713284149293E-2</v>
      </c>
      <c r="I25" s="32">
        <v>0</v>
      </c>
      <c r="J25" s="33">
        <f t="shared" si="2"/>
        <v>0</v>
      </c>
      <c r="L25" s="36">
        <v>-244561.88021999999</v>
      </c>
      <c r="M25" s="10">
        <f t="shared" si="3"/>
        <v>-3.1894506619727321E-2</v>
      </c>
      <c r="N25" s="37">
        <f t="shared" si="4"/>
        <v>-4632.958260000014</v>
      </c>
      <c r="O25" s="33">
        <f t="shared" si="5"/>
        <v>-6.0420666442196702E-4</v>
      </c>
    </row>
    <row r="26" spans="1:22" x14ac:dyDescent="0.25">
      <c r="A26" s="1">
        <v>2006</v>
      </c>
      <c r="B26" s="27">
        <v>8064808.3759999992</v>
      </c>
      <c r="C26" s="70">
        <v>97211.061149999994</v>
      </c>
      <c r="D26" s="28">
        <f t="shared" si="0"/>
        <v>1.2053734771837809E-2</v>
      </c>
      <c r="E26" s="29">
        <v>2.5856152859735571E-2</v>
      </c>
      <c r="F26" s="5"/>
      <c r="G26" s="36">
        <f t="shared" si="1"/>
        <v>97211.061149999994</v>
      </c>
      <c r="H26" s="10">
        <f t="shared" si="2"/>
        <v>1.2053734771837809E-2</v>
      </c>
      <c r="I26" s="32">
        <v>0</v>
      </c>
      <c r="J26" s="33">
        <f t="shared" si="2"/>
        <v>0</v>
      </c>
      <c r="L26" s="36">
        <v>-21270.837</v>
      </c>
      <c r="M26" s="10">
        <f t="shared" si="3"/>
        <v>-2.6374882090564877E-3</v>
      </c>
      <c r="N26" s="37">
        <f t="shared" si="4"/>
        <v>118481.89814999999</v>
      </c>
      <c r="O26" s="33">
        <f t="shared" si="5"/>
        <v>1.4691222980894297E-2</v>
      </c>
    </row>
    <row r="27" spans="1:22" x14ac:dyDescent="0.25">
      <c r="A27" s="1">
        <v>2007</v>
      </c>
      <c r="B27" s="27">
        <v>8637203.231999997</v>
      </c>
      <c r="C27" s="70">
        <v>2563642.0200000005</v>
      </c>
      <c r="D27" s="28">
        <f t="shared" si="0"/>
        <v>0.2968139050499537</v>
      </c>
      <c r="E27" s="29">
        <v>2.7217003010247969E-2</v>
      </c>
      <c r="F27" s="5"/>
      <c r="G27" s="36">
        <f t="shared" si="1"/>
        <v>2563642.0200000005</v>
      </c>
      <c r="H27" s="10">
        <f t="shared" si="2"/>
        <v>0.2968139050499537</v>
      </c>
      <c r="I27" s="32">
        <v>0</v>
      </c>
      <c r="J27" s="33">
        <f t="shared" si="2"/>
        <v>0</v>
      </c>
      <c r="L27" s="36">
        <v>2403745.12</v>
      </c>
      <c r="M27" s="10">
        <f t="shared" si="3"/>
        <v>0.278301326880252</v>
      </c>
      <c r="N27" s="37">
        <f t="shared" si="4"/>
        <v>159896.90000000037</v>
      </c>
      <c r="O27" s="33">
        <f t="shared" si="5"/>
        <v>1.851257816970173E-2</v>
      </c>
    </row>
    <row r="28" spans="1:22" x14ac:dyDescent="0.25">
      <c r="A28" s="1">
        <v>2008</v>
      </c>
      <c r="B28" s="27">
        <v>9693552.4489999972</v>
      </c>
      <c r="C28" s="70">
        <v>2228678.27</v>
      </c>
      <c r="D28" s="28">
        <f t="shared" si="0"/>
        <v>0.22991346895016945</v>
      </c>
      <c r="E28" s="29">
        <v>2.8649476852892604E-2</v>
      </c>
      <c r="F28" s="5"/>
      <c r="G28" s="36">
        <f t="shared" si="1"/>
        <v>2228678.27</v>
      </c>
      <c r="H28" s="10">
        <f t="shared" si="2"/>
        <v>0.22991346895016945</v>
      </c>
      <c r="I28" s="32">
        <v>0</v>
      </c>
      <c r="J28" s="33">
        <f t="shared" si="2"/>
        <v>0</v>
      </c>
      <c r="L28" s="36">
        <v>1849845.03</v>
      </c>
      <c r="M28" s="10">
        <f t="shared" si="3"/>
        <v>0.19083251880386051</v>
      </c>
      <c r="N28" s="37">
        <f t="shared" si="4"/>
        <v>378833.24</v>
      </c>
      <c r="O28" s="33">
        <f t="shared" si="5"/>
        <v>3.9080950146308954E-2</v>
      </c>
    </row>
    <row r="29" spans="1:22" x14ac:dyDescent="0.25">
      <c r="A29" s="1">
        <v>2009</v>
      </c>
      <c r="B29" s="27">
        <v>10579763.636</v>
      </c>
      <c r="C29" s="70">
        <v>-1202039.3600000001</v>
      </c>
      <c r="D29" s="28">
        <f t="shared" si="0"/>
        <v>-0.11361684451151571</v>
      </c>
      <c r="E29" s="29">
        <v>3.0157344055676421E-2</v>
      </c>
      <c r="F29" s="5"/>
      <c r="G29" s="36">
        <f t="shared" si="1"/>
        <v>-1202039.3600000001</v>
      </c>
      <c r="H29" s="10">
        <f t="shared" si="2"/>
        <v>-0.11361684451151571</v>
      </c>
      <c r="I29" s="32">
        <v>0</v>
      </c>
      <c r="J29" s="33">
        <f t="shared" si="2"/>
        <v>0</v>
      </c>
      <c r="L29" s="36">
        <v>-1551750.67</v>
      </c>
      <c r="M29" s="10">
        <f t="shared" si="3"/>
        <v>-0.1466715820304173</v>
      </c>
      <c r="N29" s="37">
        <f t="shared" si="4"/>
        <v>349711.30999999982</v>
      </c>
      <c r="O29" s="33">
        <f t="shared" si="5"/>
        <v>3.3054737518901582E-2</v>
      </c>
    </row>
    <row r="30" spans="1:22" x14ac:dyDescent="0.25">
      <c r="A30" s="1">
        <v>2010</v>
      </c>
      <c r="B30" s="27">
        <v>11215661.30699998</v>
      </c>
      <c r="C30" s="70">
        <v>1100354.9099999999</v>
      </c>
      <c r="D30" s="28">
        <f t="shared" si="0"/>
        <v>9.8108785552684305E-2</v>
      </c>
      <c r="E30" s="29">
        <v>3.1744572690185706E-2</v>
      </c>
      <c r="F30" s="5"/>
      <c r="G30" s="36">
        <f t="shared" si="1"/>
        <v>1100354.9099999999</v>
      </c>
      <c r="H30" s="10">
        <f t="shared" si="2"/>
        <v>9.8108785552684305E-2</v>
      </c>
      <c r="I30" s="32">
        <v>0</v>
      </c>
      <c r="J30" s="33">
        <f t="shared" si="2"/>
        <v>0</v>
      </c>
      <c r="L30" s="36">
        <v>129103.97</v>
      </c>
      <c r="M30" s="10">
        <f t="shared" si="3"/>
        <v>1.1511043929208429E-2</v>
      </c>
      <c r="N30" s="37">
        <f t="shared" si="4"/>
        <v>971250.94</v>
      </c>
      <c r="O30" s="33">
        <f t="shared" si="5"/>
        <v>8.6597741623475874E-2</v>
      </c>
    </row>
    <row r="31" spans="1:22" x14ac:dyDescent="0.25">
      <c r="A31" s="1">
        <v>2011</v>
      </c>
      <c r="B31" s="27">
        <v>11999130.94099999</v>
      </c>
      <c r="C31" s="70">
        <v>-667064.89</v>
      </c>
      <c r="D31" s="28">
        <f t="shared" si="0"/>
        <v>-5.5592766949537749E-2</v>
      </c>
      <c r="E31" s="29">
        <v>3.341533967387969E-2</v>
      </c>
      <c r="F31" s="5"/>
      <c r="G31" s="36">
        <f t="shared" si="1"/>
        <v>-667064.89</v>
      </c>
      <c r="H31" s="10">
        <f t="shared" si="2"/>
        <v>-5.5592766949537749E-2</v>
      </c>
      <c r="I31" s="32">
        <v>0</v>
      </c>
      <c r="J31" s="33">
        <f t="shared" si="2"/>
        <v>0</v>
      </c>
      <c r="L31" s="36">
        <v>-121482.65000000001</v>
      </c>
      <c r="M31" s="10">
        <f t="shared" si="3"/>
        <v>-1.0124287383589116E-2</v>
      </c>
      <c r="N31" s="37">
        <f t="shared" si="4"/>
        <v>-545582.24</v>
      </c>
      <c r="O31" s="33">
        <f t="shared" si="5"/>
        <v>-4.5468479565948627E-2</v>
      </c>
      <c r="U31" s="51"/>
      <c r="V31" s="52"/>
    </row>
    <row r="32" spans="1:22" x14ac:dyDescent="0.25">
      <c r="A32" s="1">
        <v>2012</v>
      </c>
      <c r="B32" s="27">
        <v>13272089.538999969</v>
      </c>
      <c r="C32" s="70">
        <v>397498.13999999996</v>
      </c>
      <c r="D32" s="28">
        <f t="shared" si="0"/>
        <v>2.9949929047114521E-2</v>
      </c>
      <c r="E32" s="29">
        <v>3.5174041761978629E-2</v>
      </c>
      <c r="F32" s="5"/>
      <c r="G32" s="36">
        <f t="shared" si="1"/>
        <v>335463.68999999994</v>
      </c>
      <c r="H32" s="10">
        <f t="shared" si="2"/>
        <v>2.5275876041541277E-2</v>
      </c>
      <c r="I32" s="32">
        <v>62034.45</v>
      </c>
      <c r="J32" s="33">
        <f t="shared" si="2"/>
        <v>4.6740530055732425E-3</v>
      </c>
      <c r="L32" s="36">
        <v>62034.45</v>
      </c>
      <c r="M32" s="10">
        <f t="shared" si="3"/>
        <v>4.6740530055732425E-3</v>
      </c>
      <c r="N32" s="37">
        <f t="shared" si="4"/>
        <v>335463.68999999994</v>
      </c>
      <c r="O32" s="33">
        <f t="shared" si="5"/>
        <v>2.5275876041541277E-2</v>
      </c>
      <c r="U32" s="51"/>
      <c r="V32" s="52"/>
    </row>
    <row r="33" spans="1:24" x14ac:dyDescent="0.25">
      <c r="A33" s="1">
        <v>2013</v>
      </c>
      <c r="B33" s="27">
        <v>14477200.742000001</v>
      </c>
      <c r="C33" s="70">
        <v>163327.76</v>
      </c>
      <c r="D33" s="28">
        <f t="shared" si="0"/>
        <v>1.1281722406885446E-2</v>
      </c>
      <c r="E33" s="29">
        <v>3.702530711787224E-2</v>
      </c>
      <c r="F33" s="5"/>
      <c r="G33" s="36">
        <f t="shared" si="1"/>
        <v>72774.750000000015</v>
      </c>
      <c r="H33" s="10">
        <f t="shared" si="2"/>
        <v>5.0268523105348826E-3</v>
      </c>
      <c r="I33" s="32">
        <v>90553.01</v>
      </c>
      <c r="J33" s="33">
        <f t="shared" si="2"/>
        <v>6.2548700963505639E-3</v>
      </c>
      <c r="L33" s="36">
        <v>100241.43</v>
      </c>
      <c r="M33" s="10">
        <f t="shared" si="3"/>
        <v>6.9240892480815193E-3</v>
      </c>
      <c r="N33" s="37">
        <f t="shared" si="4"/>
        <v>63086.330000000016</v>
      </c>
      <c r="O33" s="33">
        <f t="shared" si="5"/>
        <v>4.3576331588039271E-3</v>
      </c>
      <c r="U33" s="51"/>
      <c r="V33" s="52"/>
    </row>
    <row r="34" spans="1:24" x14ac:dyDescent="0.25">
      <c r="A34" s="1">
        <v>2014</v>
      </c>
      <c r="B34" s="27">
        <v>15541551.589000011</v>
      </c>
      <c r="C34" s="70">
        <v>1382382.5999999999</v>
      </c>
      <c r="D34" s="28">
        <f t="shared" si="0"/>
        <v>8.8947528313609414E-2</v>
      </c>
      <c r="E34" s="29">
        <v>3.897400749249709E-2</v>
      </c>
      <c r="F34" s="5"/>
      <c r="G34" s="36">
        <f t="shared" si="1"/>
        <v>529337.05999999994</v>
      </c>
      <c r="H34" s="10">
        <f t="shared" si="2"/>
        <v>3.405947321081209E-2</v>
      </c>
      <c r="I34" s="32">
        <v>853045.53999999992</v>
      </c>
      <c r="J34" s="33">
        <f t="shared" si="2"/>
        <v>5.4888055102797324E-2</v>
      </c>
      <c r="L34" s="36">
        <v>859229.6399999999</v>
      </c>
      <c r="M34" s="10">
        <f t="shared" si="3"/>
        <v>5.5285962606728717E-2</v>
      </c>
      <c r="N34" s="37">
        <f t="shared" si="4"/>
        <v>523152.95999999996</v>
      </c>
      <c r="O34" s="33">
        <f t="shared" si="5"/>
        <v>3.3661565706880697E-2</v>
      </c>
      <c r="U34" s="51"/>
      <c r="V34" s="52"/>
    </row>
    <row r="35" spans="1:24" x14ac:dyDescent="0.25">
      <c r="A35" s="1">
        <v>2015</v>
      </c>
      <c r="B35" s="27">
        <v>15894591.155000011</v>
      </c>
      <c r="C35" s="70">
        <v>1636541.82</v>
      </c>
      <c r="D35" s="28">
        <f t="shared" si="0"/>
        <v>0.10296218405625288</v>
      </c>
      <c r="E35" s="29">
        <v>4.1025271044733781E-2</v>
      </c>
      <c r="F35" s="5"/>
      <c r="G35" s="36">
        <f t="shared" si="1"/>
        <v>1587554.57</v>
      </c>
      <c r="H35" s="10">
        <f t="shared" si="2"/>
        <v>9.9880176502721685E-2</v>
      </c>
      <c r="I35" s="32">
        <v>48987.25</v>
      </c>
      <c r="J35" s="33">
        <f t="shared" si="2"/>
        <v>3.0820075535311852E-3</v>
      </c>
      <c r="L35" s="36">
        <v>1884171.44</v>
      </c>
      <c r="M35" s="10">
        <f t="shared" si="3"/>
        <v>0.11854167380752605</v>
      </c>
      <c r="N35" s="37">
        <f t="shared" si="4"/>
        <v>-247629.61999999988</v>
      </c>
      <c r="O35" s="33">
        <f t="shared" si="5"/>
        <v>-1.5579489751273172E-2</v>
      </c>
      <c r="U35" s="51"/>
      <c r="V35" s="52"/>
      <c r="X35" s="37"/>
    </row>
    <row r="36" spans="1:24" x14ac:dyDescent="0.25">
      <c r="A36" s="1">
        <v>2016</v>
      </c>
      <c r="B36" s="27">
        <v>16075979.369999999</v>
      </c>
      <c r="C36" s="70">
        <v>720547.78</v>
      </c>
      <c r="D36" s="28">
        <f t="shared" si="0"/>
        <v>4.4821392427551995E-2</v>
      </c>
      <c r="E36" s="29">
        <v>4.3184495836561872E-2</v>
      </c>
      <c r="F36" s="5"/>
      <c r="G36" s="36">
        <f t="shared" si="1"/>
        <v>237875.82000000007</v>
      </c>
      <c r="H36" s="10">
        <f t="shared" si="2"/>
        <v>1.4796972210844538E-2</v>
      </c>
      <c r="I36" s="32">
        <v>482671.95999999996</v>
      </c>
      <c r="J36" s="33">
        <f t="shared" si="2"/>
        <v>3.0024420216707457E-2</v>
      </c>
      <c r="L36" s="36">
        <v>562168.98</v>
      </c>
      <c r="M36" s="10">
        <f t="shared" si="3"/>
        <v>3.4969501208062324E-2</v>
      </c>
      <c r="N36" s="37">
        <f t="shared" si="4"/>
        <v>158378.80000000005</v>
      </c>
      <c r="O36" s="33">
        <f t="shared" si="5"/>
        <v>9.8518912194896693E-3</v>
      </c>
      <c r="U36" s="51"/>
      <c r="V36" s="52"/>
    </row>
    <row r="37" spans="1:24" x14ac:dyDescent="0.25">
      <c r="A37" s="1">
        <v>2017</v>
      </c>
      <c r="B37" s="27">
        <v>17066281.861000039</v>
      </c>
      <c r="C37" s="71">
        <v>76902994.570000008</v>
      </c>
      <c r="D37" s="28">
        <f>C37/B37</f>
        <v>4.5061364388771263</v>
      </c>
      <c r="E37" s="29">
        <v>4.5457364038486187E-2</v>
      </c>
      <c r="F37" s="5"/>
      <c r="G37" s="36">
        <f t="shared" si="1"/>
        <v>76675040.74000001</v>
      </c>
      <c r="H37" s="10">
        <f t="shared" si="2"/>
        <v>4.4927794679881758</v>
      </c>
      <c r="I37" s="32">
        <v>227953.83</v>
      </c>
      <c r="J37" s="33">
        <f t="shared" si="2"/>
        <v>1.3356970888950413E-2</v>
      </c>
      <c r="L37" s="36">
        <v>76149385.88000001</v>
      </c>
      <c r="M37" s="10">
        <f t="shared" si="3"/>
        <v>4.461978684063399</v>
      </c>
      <c r="N37" s="37">
        <f t="shared" si="4"/>
        <v>753608.68999999762</v>
      </c>
      <c r="O37" s="33">
        <f t="shared" si="5"/>
        <v>4.4157754813727079E-2</v>
      </c>
      <c r="U37" s="51"/>
      <c r="V37" s="52"/>
    </row>
    <row r="38" spans="1:24" x14ac:dyDescent="0.25">
      <c r="A38" s="1">
        <v>2018</v>
      </c>
      <c r="B38" s="27">
        <v>18348049.308000039</v>
      </c>
      <c r="C38" s="71">
        <v>-29874047.260000002</v>
      </c>
      <c r="D38" s="28">
        <f t="shared" ref="D38:D42" si="6">C38/B38</f>
        <v>-1.628186558610045</v>
      </c>
      <c r="E38" s="29">
        <v>4.7849856882617038E-2</v>
      </c>
      <c r="F38" s="5"/>
      <c r="G38" s="36">
        <f t="shared" si="1"/>
        <v>-30309690.420000002</v>
      </c>
      <c r="H38" s="10">
        <f t="shared" si="2"/>
        <v>-1.6519298542970722</v>
      </c>
      <c r="I38" s="32">
        <v>435643.16000000003</v>
      </c>
      <c r="J38" s="33">
        <f t="shared" si="2"/>
        <v>2.3743295687027217E-2</v>
      </c>
      <c r="L38" s="36">
        <v>-31802264.310000002</v>
      </c>
      <c r="M38" s="10">
        <f t="shared" si="3"/>
        <v>-1.7332776785232267</v>
      </c>
      <c r="N38" s="37">
        <f t="shared" si="4"/>
        <v>1928217.0500000007</v>
      </c>
      <c r="O38" s="33">
        <f t="shared" si="5"/>
        <v>0.1050911199131816</v>
      </c>
      <c r="U38" s="51"/>
      <c r="V38" s="52"/>
    </row>
    <row r="39" spans="1:24" x14ac:dyDescent="0.25">
      <c r="A39" s="1">
        <v>2019</v>
      </c>
      <c r="B39" s="27">
        <v>18694745.596000001</v>
      </c>
      <c r="C39" s="71">
        <v>-9805337.9200000018</v>
      </c>
      <c r="D39" s="28">
        <f t="shared" si="6"/>
        <v>-0.52449699674426109</v>
      </c>
      <c r="E39" s="29">
        <v>5.0368270402754774E-2</v>
      </c>
      <c r="F39" s="5"/>
      <c r="G39" s="36">
        <f t="shared" si="1"/>
        <v>-9987523.6000000015</v>
      </c>
      <c r="H39" s="10">
        <f t="shared" si="2"/>
        <v>-0.53424228474855362</v>
      </c>
      <c r="I39" s="32">
        <v>182185.68</v>
      </c>
      <c r="J39" s="33">
        <f t="shared" si="2"/>
        <v>9.7452880042925606E-3</v>
      </c>
      <c r="L39" s="36">
        <v>-9793005.7899999991</v>
      </c>
      <c r="M39" s="10">
        <f t="shared" si="3"/>
        <v>-0.52383733919841879</v>
      </c>
      <c r="N39" s="37">
        <f t="shared" si="4"/>
        <v>-12332.130000002682</v>
      </c>
      <c r="O39" s="33">
        <f t="shared" si="5"/>
        <v>-6.5965754584225585E-4</v>
      </c>
      <c r="U39" s="51"/>
      <c r="V39" s="52"/>
    </row>
    <row r="40" spans="1:24" x14ac:dyDescent="0.25">
      <c r="A40" s="1">
        <v>2020</v>
      </c>
      <c r="B40" s="27">
        <v>18820729.633000031</v>
      </c>
      <c r="C40" s="71">
        <v>323233.37999999995</v>
      </c>
      <c r="D40" s="28">
        <f t="shared" si="6"/>
        <v>1.7174327791906994E-2</v>
      </c>
      <c r="E40" s="29">
        <v>5.3019232002899756E-2</v>
      </c>
      <c r="F40" s="5"/>
      <c r="G40" s="36">
        <f t="shared" si="1"/>
        <v>58888.569999999949</v>
      </c>
      <c r="H40" s="10">
        <f t="shared" si="2"/>
        <v>3.1289206714252707E-3</v>
      </c>
      <c r="I40" s="32">
        <v>264344.81</v>
      </c>
      <c r="J40" s="33">
        <f t="shared" si="2"/>
        <v>1.4045407120481723E-2</v>
      </c>
      <c r="L40" s="36">
        <v>651341.55999999994</v>
      </c>
      <c r="M40" s="10">
        <f t="shared" si="3"/>
        <v>3.4607667858845698E-2</v>
      </c>
      <c r="N40" s="37">
        <f t="shared" si="4"/>
        <v>-328108.18</v>
      </c>
      <c r="O40" s="33">
        <f t="shared" si="5"/>
        <v>-1.7433340066938703E-2</v>
      </c>
      <c r="U40" s="51"/>
      <c r="V40" s="52"/>
    </row>
    <row r="41" spans="1:24" x14ac:dyDescent="0.25">
      <c r="A41" s="1">
        <v>2021</v>
      </c>
      <c r="B41" s="27">
        <v>18971546.51800007</v>
      </c>
      <c r="C41" s="71">
        <v>-4496143.46</v>
      </c>
      <c r="D41" s="28">
        <f t="shared" si="6"/>
        <v>-0.23699404029787929</v>
      </c>
      <c r="E41" s="29">
        <v>5.5809717897789227E-2</v>
      </c>
      <c r="F41" s="5"/>
      <c r="G41" s="36">
        <f t="shared" si="1"/>
        <v>-5251136.03</v>
      </c>
      <c r="H41" s="10">
        <f t="shared" si="2"/>
        <v>-0.2767900879887551</v>
      </c>
      <c r="I41" s="32">
        <v>754992.57000000007</v>
      </c>
      <c r="J41" s="33">
        <f t="shared" si="2"/>
        <v>3.979604769087583E-2</v>
      </c>
      <c r="L41" s="36">
        <v>-5960077.9900000002</v>
      </c>
      <c r="M41" s="10">
        <f t="shared" si="3"/>
        <v>-0.31415878427966432</v>
      </c>
      <c r="N41" s="37">
        <f t="shared" si="4"/>
        <v>1463934.5300000003</v>
      </c>
      <c r="O41" s="33">
        <f t="shared" si="5"/>
        <v>7.7164743981785008E-2</v>
      </c>
      <c r="U41" s="51"/>
      <c r="V41" s="52"/>
    </row>
    <row r="42" spans="1:24" x14ac:dyDescent="0.25">
      <c r="A42" s="1">
        <v>2022</v>
      </c>
      <c r="B42" s="27">
        <v>19712275.895000011</v>
      </c>
      <c r="C42" s="71">
        <v>211279.92000000016</v>
      </c>
      <c r="D42" s="28">
        <f t="shared" si="6"/>
        <v>1.0718190082434418E-2</v>
      </c>
      <c r="E42" s="29">
        <v>5.8747071471357083E-2</v>
      </c>
      <c r="F42" s="5"/>
      <c r="G42" s="36">
        <f t="shared" si="1"/>
        <v>-521672.0199999999</v>
      </c>
      <c r="H42" s="10">
        <f t="shared" si="2"/>
        <v>-2.6464322170547606E-2</v>
      </c>
      <c r="I42" s="32">
        <v>732951.94000000006</v>
      </c>
      <c r="J42" s="33">
        <f t="shared" si="2"/>
        <v>3.7182512252982025E-2</v>
      </c>
      <c r="L42" s="36">
        <v>-129803.36999999988</v>
      </c>
      <c r="M42" s="10">
        <f t="shared" si="3"/>
        <v>-6.5849002262049466E-3</v>
      </c>
      <c r="N42" s="37">
        <f t="shared" si="4"/>
        <v>341083.29000000004</v>
      </c>
      <c r="O42" s="33">
        <f t="shared" si="5"/>
        <v>1.7303090308639364E-2</v>
      </c>
      <c r="U42" s="51"/>
      <c r="V42" s="52"/>
    </row>
    <row r="43" spans="1:24" x14ac:dyDescent="0.25">
      <c r="A43" s="2">
        <v>2023</v>
      </c>
      <c r="B43" s="8">
        <v>20264796.60699999</v>
      </c>
      <c r="C43" s="72">
        <v>10679175.649999999</v>
      </c>
      <c r="D43" s="9">
        <f>C43/B43</f>
        <v>0.5269816350543155</v>
      </c>
      <c r="E43" s="30">
        <v>6.1839022601428512E-2</v>
      </c>
      <c r="F43" s="6"/>
      <c r="G43" s="38">
        <f>C43-I43</f>
        <v>10728851.899999999</v>
      </c>
      <c r="H43" s="18">
        <f t="shared" si="2"/>
        <v>0.52943299200417204</v>
      </c>
      <c r="I43" s="34">
        <v>-49676.25</v>
      </c>
      <c r="J43" s="35">
        <f t="shared" si="2"/>
        <v>-2.4513569498566062E-3</v>
      </c>
      <c r="K43" s="50"/>
      <c r="L43" s="38">
        <v>6393451.21</v>
      </c>
      <c r="M43" s="18">
        <f t="shared" si="3"/>
        <v>0.31549545421006275</v>
      </c>
      <c r="N43" s="39">
        <f t="shared" si="4"/>
        <v>4285724.4399999985</v>
      </c>
      <c r="O43" s="35">
        <f t="shared" si="5"/>
        <v>0.21148618084425272</v>
      </c>
      <c r="U43" s="51"/>
      <c r="V43" s="52"/>
      <c r="X43" s="52"/>
    </row>
    <row r="45" spans="1:24" x14ac:dyDescent="0.25">
      <c r="V45" s="52"/>
    </row>
    <row r="46" spans="1:24" x14ac:dyDescent="0.25">
      <c r="A46" t="s">
        <v>17</v>
      </c>
      <c r="D46" s="11">
        <f>SUMPRODUCT(D10:D43,$E$10:$E$43)</f>
        <v>0.16960515581112456</v>
      </c>
      <c r="H46" s="11">
        <f>SUMPRODUCT(H10:H43,$E$10:$E$43)</f>
        <v>0.15841432850249065</v>
      </c>
      <c r="J46" s="11">
        <f>SUMPRODUCT(J10:J43,$E$10:$E$43)</f>
        <v>1.1190827308633907E-2</v>
      </c>
      <c r="M46" s="11">
        <f>SUMPRODUCT(M10:M43,$E$10:$E$43)</f>
        <v>0.13389323808950138</v>
      </c>
      <c r="O46" s="11">
        <f>SUMPRODUCT(O10:O43,$E$10:$E$43)</f>
        <v>3.5711917721623174E-2</v>
      </c>
      <c r="V46" s="52"/>
    </row>
  </sheetData>
  <mergeCells count="4">
    <mergeCell ref="A1:O1"/>
    <mergeCell ref="A2:O2"/>
    <mergeCell ref="A3:O3"/>
    <mergeCell ref="A4:O4"/>
  </mergeCells>
  <printOptions horizontalCentered="1"/>
  <pageMargins left="0.7" right="0.7" top="0.75" bottom="0.75" header="0.3" footer="0.3"/>
  <pageSetup scale="72" orientation="landscape" r:id="rId1"/>
  <headerFooter>
    <oddFooter>&amp;C&amp;8©, Copyright, State Farm Mutual Automobile Insurance Company 2024
No reproduction of this copyrighted material allowed without express written consent from State Farm®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AC92A9-7554-4AAD-8562-5B3510538B2B}">
  <dimension ref="A1:F17"/>
  <sheetViews>
    <sheetView zoomScaleNormal="100" workbookViewId="0">
      <selection activeCell="F37" sqref="F37"/>
    </sheetView>
  </sheetViews>
  <sheetFormatPr defaultRowHeight="15" x14ac:dyDescent="0.25"/>
  <cols>
    <col min="1" max="1" width="30.7109375" bestFit="1" customWidth="1"/>
    <col min="2" max="6" width="12.85546875" customWidth="1"/>
  </cols>
  <sheetData>
    <row r="1" spans="1:6" x14ac:dyDescent="0.25">
      <c r="A1" s="217" t="s">
        <v>96</v>
      </c>
      <c r="B1" s="217"/>
      <c r="C1" s="217"/>
      <c r="D1" s="217"/>
      <c r="E1" s="217"/>
      <c r="F1" s="217"/>
    </row>
    <row r="2" spans="1:6" x14ac:dyDescent="0.25">
      <c r="A2" s="217" t="s">
        <v>92</v>
      </c>
      <c r="B2" s="217"/>
      <c r="C2" s="217"/>
      <c r="D2" s="217"/>
      <c r="E2" s="217"/>
      <c r="F2" s="217"/>
    </row>
    <row r="3" spans="1:6" x14ac:dyDescent="0.25">
      <c r="A3" s="217" t="s">
        <v>93</v>
      </c>
      <c r="B3" s="217"/>
      <c r="C3" s="217"/>
      <c r="D3" s="217"/>
      <c r="E3" s="217"/>
      <c r="F3" s="217"/>
    </row>
    <row r="6" spans="1:6" x14ac:dyDescent="0.25">
      <c r="A6" s="76"/>
      <c r="B6" s="158">
        <v>2024</v>
      </c>
      <c r="C6" s="158">
        <v>2025</v>
      </c>
      <c r="D6" s="158">
        <v>2026</v>
      </c>
      <c r="E6" s="158">
        <v>2027</v>
      </c>
      <c r="F6" s="158">
        <v>2028</v>
      </c>
    </row>
    <row r="7" spans="1:6" x14ac:dyDescent="0.25">
      <c r="A7" s="97" t="s">
        <v>84</v>
      </c>
      <c r="B7" s="98">
        <v>657897750</v>
      </c>
      <c r="C7" s="98">
        <v>587424250</v>
      </c>
      <c r="D7" s="98">
        <v>504875000</v>
      </c>
      <c r="E7" s="98">
        <v>484250000</v>
      </c>
      <c r="F7" s="98">
        <v>482250000</v>
      </c>
    </row>
    <row r="8" spans="1:6" x14ac:dyDescent="0.25">
      <c r="A8" s="97" t="s">
        <v>85</v>
      </c>
      <c r="B8" s="98">
        <v>144700000</v>
      </c>
      <c r="C8" s="98">
        <v>138900000</v>
      </c>
      <c r="D8" s="98">
        <v>130750000</v>
      </c>
      <c r="E8" s="98">
        <v>128250000</v>
      </c>
      <c r="F8" s="98">
        <v>128000000</v>
      </c>
    </row>
    <row r="9" spans="1:6" x14ac:dyDescent="0.25">
      <c r="A9" s="97" t="s">
        <v>86</v>
      </c>
      <c r="B9" s="98">
        <v>35150000</v>
      </c>
      <c r="C9" s="98">
        <v>42185211</v>
      </c>
      <c r="D9" s="98">
        <v>41733906</v>
      </c>
      <c r="E9" s="98">
        <v>41528417</v>
      </c>
      <c r="F9" s="98">
        <v>41404603</v>
      </c>
    </row>
    <row r="10" spans="1:6" x14ac:dyDescent="0.25">
      <c r="A10" s="97" t="s">
        <v>87</v>
      </c>
      <c r="B10" s="98">
        <v>1091296</v>
      </c>
      <c r="C10" s="98">
        <v>1134907</v>
      </c>
      <c r="D10" s="98">
        <v>1123115</v>
      </c>
      <c r="E10" s="98">
        <v>1113255</v>
      </c>
      <c r="F10" s="98">
        <v>1108578</v>
      </c>
    </row>
    <row r="11" spans="1:6" ht="15.75" thickBot="1" x14ac:dyDescent="0.3">
      <c r="A11" s="99" t="s">
        <v>88</v>
      </c>
      <c r="B11" s="100">
        <v>71652859</v>
      </c>
      <c r="C11" s="100">
        <v>75482483</v>
      </c>
      <c r="D11" s="100">
        <v>77911210</v>
      </c>
      <c r="E11" s="100">
        <v>80869635</v>
      </c>
      <c r="F11" s="100">
        <v>84224650</v>
      </c>
    </row>
    <row r="12" spans="1:6" x14ac:dyDescent="0.25">
      <c r="A12" s="97" t="s">
        <v>94</v>
      </c>
      <c r="B12" s="98">
        <f>SUM(B7:B11)</f>
        <v>910491905</v>
      </c>
      <c r="C12" s="98">
        <f>SUM(C7:C11)</f>
        <v>845126851</v>
      </c>
      <c r="D12" s="98">
        <f>SUM(D7:D11)</f>
        <v>756393231</v>
      </c>
      <c r="E12" s="98">
        <f>SUM(E7:E11)</f>
        <v>736011307</v>
      </c>
      <c r="F12" s="98">
        <f>SUM(F7:F11)</f>
        <v>736987831</v>
      </c>
    </row>
    <row r="13" spans="1:6" x14ac:dyDescent="0.25">
      <c r="A13" s="101"/>
      <c r="B13" s="101"/>
      <c r="C13" s="101"/>
      <c r="D13" s="101"/>
      <c r="E13" s="101"/>
      <c r="F13" s="101"/>
    </row>
    <row r="14" spans="1:6" x14ac:dyDescent="0.25">
      <c r="A14" s="97" t="s">
        <v>89</v>
      </c>
      <c r="B14" s="101"/>
      <c r="C14" s="101"/>
      <c r="D14" s="101"/>
      <c r="E14" s="101"/>
      <c r="F14" s="101"/>
    </row>
    <row r="15" spans="1:6" x14ac:dyDescent="0.25">
      <c r="A15" t="s">
        <v>90</v>
      </c>
    </row>
    <row r="17" spans="1:1" x14ac:dyDescent="0.25">
      <c r="A17" t="s">
        <v>95</v>
      </c>
    </row>
  </sheetData>
  <mergeCells count="3">
    <mergeCell ref="A1:F1"/>
    <mergeCell ref="A2:F2"/>
    <mergeCell ref="A3:F3"/>
  </mergeCells>
  <printOptions horizontalCentered="1"/>
  <pageMargins left="0.2" right="0.2" top="0.75" bottom="0.75" header="0.3" footer="0.3"/>
  <pageSetup orientation="portrait" r:id="rId1"/>
  <headerFooter>
    <oddFooter>&amp;C&amp;8©, Copyright, State Farm Mutual Automobile Insurance Company 2024
No reproduction of this copyrighted material allowed without express written consent from State Farm®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3253C-4FB8-4C02-9897-290F09CB188A}">
  <sheetPr>
    <pageSetUpPr fitToPage="1"/>
  </sheetPr>
  <dimension ref="A1:H53"/>
  <sheetViews>
    <sheetView zoomScaleNormal="100" workbookViewId="0">
      <selection activeCell="J26" sqref="J26"/>
    </sheetView>
  </sheetViews>
  <sheetFormatPr defaultRowHeight="15" x14ac:dyDescent="0.25"/>
  <cols>
    <col min="1" max="1" width="13" customWidth="1"/>
    <col min="2" max="2" width="13.7109375" customWidth="1"/>
    <col min="3" max="3" width="11" customWidth="1"/>
    <col min="4" max="4" width="14.7109375" customWidth="1"/>
    <col min="5" max="5" width="18.7109375" customWidth="1"/>
    <col min="6" max="6" width="16.5703125" customWidth="1"/>
    <col min="7" max="7" width="16.85546875" customWidth="1"/>
    <col min="8" max="8" width="15" customWidth="1"/>
  </cols>
  <sheetData>
    <row r="1" spans="1:8" x14ac:dyDescent="0.25">
      <c r="A1" s="217" t="s">
        <v>216</v>
      </c>
      <c r="B1" s="217"/>
      <c r="C1" s="217"/>
      <c r="D1" s="217"/>
      <c r="E1" s="217"/>
      <c r="F1" s="217"/>
      <c r="G1" s="217"/>
      <c r="H1" s="217"/>
    </row>
    <row r="2" spans="1:8" x14ac:dyDescent="0.25">
      <c r="A2" s="217" t="s">
        <v>0</v>
      </c>
      <c r="B2" s="217"/>
      <c r="C2" s="217"/>
      <c r="D2" s="217"/>
      <c r="E2" s="217"/>
      <c r="F2" s="217"/>
      <c r="G2" s="217"/>
      <c r="H2" s="217"/>
    </row>
    <row r="3" spans="1:8" x14ac:dyDescent="0.25">
      <c r="A3" s="217" t="s">
        <v>189</v>
      </c>
      <c r="B3" s="217"/>
      <c r="C3" s="217"/>
      <c r="D3" s="217"/>
      <c r="E3" s="217"/>
      <c r="F3" s="217"/>
      <c r="G3" s="217"/>
      <c r="H3" s="217"/>
    </row>
    <row r="5" spans="1:8" x14ac:dyDescent="0.25">
      <c r="A5" s="233" t="s">
        <v>106</v>
      </c>
      <c r="B5" s="234"/>
      <c r="C5" s="234"/>
      <c r="D5" s="234"/>
      <c r="E5" s="234"/>
      <c r="F5" s="234"/>
      <c r="G5" s="234"/>
      <c r="H5" s="235"/>
    </row>
    <row r="6" spans="1:8" ht="16.5" customHeight="1" x14ac:dyDescent="0.25">
      <c r="A6" s="122" t="s">
        <v>107</v>
      </c>
      <c r="B6" s="123" t="s">
        <v>108</v>
      </c>
      <c r="C6" s="123" t="s">
        <v>109</v>
      </c>
      <c r="D6" s="123" t="s">
        <v>110</v>
      </c>
      <c r="E6" s="123" t="s">
        <v>220</v>
      </c>
      <c r="F6" s="123" t="s">
        <v>111</v>
      </c>
      <c r="G6" s="123" t="s">
        <v>112</v>
      </c>
      <c r="H6" s="79" t="s">
        <v>113</v>
      </c>
    </row>
    <row r="7" spans="1:8" x14ac:dyDescent="0.25">
      <c r="A7" s="124">
        <v>41505</v>
      </c>
      <c r="B7" s="125">
        <v>41697</v>
      </c>
      <c r="C7" s="126" t="s">
        <v>114</v>
      </c>
      <c r="D7" s="125">
        <v>41774</v>
      </c>
      <c r="E7" s="126" t="s">
        <v>115</v>
      </c>
      <c r="F7" s="127" t="s">
        <v>116</v>
      </c>
      <c r="G7" s="127" t="s">
        <v>116</v>
      </c>
      <c r="H7" s="128" t="s">
        <v>117</v>
      </c>
    </row>
    <row r="8" spans="1:8" x14ac:dyDescent="0.25">
      <c r="A8" s="129">
        <v>41977</v>
      </c>
      <c r="B8" s="130">
        <v>42712</v>
      </c>
      <c r="C8" s="7" t="s">
        <v>118</v>
      </c>
      <c r="D8" s="130">
        <v>42712</v>
      </c>
      <c r="E8" s="131" t="s">
        <v>119</v>
      </c>
      <c r="F8" s="132" t="s">
        <v>120</v>
      </c>
      <c r="G8" s="132" t="s">
        <v>116</v>
      </c>
      <c r="H8" s="133" t="s">
        <v>121</v>
      </c>
    </row>
    <row r="9" spans="1:8" x14ac:dyDescent="0.25">
      <c r="A9" s="134">
        <v>43146</v>
      </c>
      <c r="B9" s="135">
        <v>43227</v>
      </c>
      <c r="C9" s="136" t="s">
        <v>122</v>
      </c>
      <c r="D9" s="135">
        <v>43296</v>
      </c>
      <c r="E9" s="137" t="s">
        <v>123</v>
      </c>
      <c r="F9" s="138" t="s">
        <v>124</v>
      </c>
      <c r="G9" s="138" t="s">
        <v>125</v>
      </c>
      <c r="H9" s="139" t="s">
        <v>125</v>
      </c>
    </row>
    <row r="10" spans="1:8" x14ac:dyDescent="0.25">
      <c r="A10" s="129">
        <v>43343</v>
      </c>
      <c r="B10" s="130">
        <v>44034</v>
      </c>
      <c r="C10" s="7" t="s">
        <v>126</v>
      </c>
      <c r="D10" s="130">
        <v>44119</v>
      </c>
      <c r="E10" s="132" t="s">
        <v>127</v>
      </c>
      <c r="F10" s="132" t="s">
        <v>128</v>
      </c>
      <c r="G10" s="132" t="s">
        <v>125</v>
      </c>
      <c r="H10" s="133" t="s">
        <v>125</v>
      </c>
    </row>
    <row r="11" spans="1:8" x14ac:dyDescent="0.25">
      <c r="A11" s="134">
        <v>43615</v>
      </c>
      <c r="B11" s="135">
        <v>44160</v>
      </c>
      <c r="C11" s="136" t="s">
        <v>129</v>
      </c>
      <c r="D11" s="135">
        <v>44287</v>
      </c>
      <c r="E11" s="138" t="s">
        <v>130</v>
      </c>
      <c r="F11" s="138" t="s">
        <v>190</v>
      </c>
      <c r="G11" s="138" t="s">
        <v>132</v>
      </c>
      <c r="H11" s="139" t="s">
        <v>132</v>
      </c>
    </row>
    <row r="12" spans="1:8" x14ac:dyDescent="0.25">
      <c r="A12" s="129">
        <v>44315</v>
      </c>
      <c r="B12" s="130">
        <v>44512</v>
      </c>
      <c r="C12" s="7" t="s">
        <v>133</v>
      </c>
      <c r="D12" s="130">
        <v>44593</v>
      </c>
      <c r="E12" s="132" t="s">
        <v>226</v>
      </c>
      <c r="F12" s="132" t="s">
        <v>228</v>
      </c>
      <c r="G12" s="132" t="s">
        <v>230</v>
      </c>
      <c r="H12" s="133" t="s">
        <v>230</v>
      </c>
    </row>
    <row r="13" spans="1:8" x14ac:dyDescent="0.25">
      <c r="A13" s="134">
        <v>44714</v>
      </c>
      <c r="B13" s="135">
        <v>44956</v>
      </c>
      <c r="C13" s="136" t="s">
        <v>134</v>
      </c>
      <c r="D13" s="135">
        <v>45078</v>
      </c>
      <c r="E13" s="138" t="s">
        <v>227</v>
      </c>
      <c r="F13" s="138" t="s">
        <v>229</v>
      </c>
      <c r="G13" s="138" t="s">
        <v>135</v>
      </c>
      <c r="H13" s="139" t="s">
        <v>135</v>
      </c>
    </row>
    <row r="14" spans="1:8" x14ac:dyDescent="0.25">
      <c r="A14" s="140">
        <v>44985</v>
      </c>
      <c r="B14" s="141">
        <v>45282</v>
      </c>
      <c r="C14" s="19" t="s">
        <v>136</v>
      </c>
      <c r="D14" s="141">
        <v>45366</v>
      </c>
      <c r="E14" s="19" t="s">
        <v>115</v>
      </c>
      <c r="F14" s="142" t="s">
        <v>131</v>
      </c>
      <c r="G14" s="142" t="s">
        <v>137</v>
      </c>
      <c r="H14" s="143" t="s">
        <v>138</v>
      </c>
    </row>
    <row r="15" spans="1:8" x14ac:dyDescent="0.25">
      <c r="A15" t="s">
        <v>221</v>
      </c>
    </row>
    <row r="16" spans="1:8" x14ac:dyDescent="0.25">
      <c r="A16" t="s">
        <v>225</v>
      </c>
    </row>
    <row r="17" spans="1:8" x14ac:dyDescent="0.25">
      <c r="A17" t="s">
        <v>224</v>
      </c>
    </row>
    <row r="20" spans="1:8" ht="16.5" customHeight="1" x14ac:dyDescent="0.25">
      <c r="A20" s="233" t="s">
        <v>98</v>
      </c>
      <c r="B20" s="234"/>
      <c r="C20" s="234"/>
      <c r="D20" s="234"/>
      <c r="E20" s="234"/>
      <c r="F20" s="234"/>
      <c r="G20" s="234"/>
      <c r="H20" s="235"/>
    </row>
    <row r="21" spans="1:8" x14ac:dyDescent="0.25">
      <c r="A21" s="122" t="s">
        <v>107</v>
      </c>
      <c r="B21" s="123" t="s">
        <v>108</v>
      </c>
      <c r="C21" s="123" t="s">
        <v>109</v>
      </c>
      <c r="D21" s="123" t="s">
        <v>110</v>
      </c>
      <c r="E21" s="123" t="s">
        <v>220</v>
      </c>
      <c r="F21" s="123" t="s">
        <v>111</v>
      </c>
      <c r="G21" s="123" t="s">
        <v>112</v>
      </c>
      <c r="H21" s="79" t="s">
        <v>113</v>
      </c>
    </row>
    <row r="22" spans="1:8" x14ac:dyDescent="0.25">
      <c r="A22" s="144">
        <v>42522</v>
      </c>
      <c r="B22" s="125">
        <v>42674</v>
      </c>
      <c r="C22" s="126" t="s">
        <v>139</v>
      </c>
      <c r="D22" s="125">
        <v>42767</v>
      </c>
      <c r="E22" s="145">
        <v>-0.17599999999999999</v>
      </c>
      <c r="F22" s="145">
        <v>-0.26100000000000001</v>
      </c>
      <c r="G22" s="127" t="s">
        <v>140</v>
      </c>
      <c r="H22" s="212">
        <v>-0.4</v>
      </c>
    </row>
    <row r="23" spans="1:8" x14ac:dyDescent="0.25">
      <c r="A23" s="129">
        <v>43220</v>
      </c>
      <c r="B23" s="130">
        <v>43363</v>
      </c>
      <c r="C23" s="7" t="s">
        <v>141</v>
      </c>
      <c r="D23" s="130">
        <v>43449</v>
      </c>
      <c r="E23" s="132" t="s">
        <v>142</v>
      </c>
      <c r="F23" s="132" t="s">
        <v>143</v>
      </c>
      <c r="G23" s="132" t="s">
        <v>116</v>
      </c>
      <c r="H23" s="133" t="s">
        <v>116</v>
      </c>
    </row>
    <row r="24" spans="1:8" x14ac:dyDescent="0.25">
      <c r="A24" s="134">
        <v>43761</v>
      </c>
      <c r="B24" s="135">
        <v>44175</v>
      </c>
      <c r="C24" s="136" t="s">
        <v>144</v>
      </c>
      <c r="D24" s="135">
        <v>44287</v>
      </c>
      <c r="E24" s="138" t="s">
        <v>145</v>
      </c>
      <c r="F24" s="138" t="s">
        <v>146</v>
      </c>
      <c r="G24" s="138" t="s">
        <v>116</v>
      </c>
      <c r="H24" s="139" t="s">
        <v>116</v>
      </c>
    </row>
    <row r="25" spans="1:8" x14ac:dyDescent="0.25">
      <c r="A25" s="140">
        <v>44985</v>
      </c>
      <c r="B25" s="141">
        <v>45247</v>
      </c>
      <c r="C25" s="19" t="s">
        <v>147</v>
      </c>
      <c r="D25" s="141">
        <v>45323</v>
      </c>
      <c r="E25" s="19" t="s">
        <v>115</v>
      </c>
      <c r="F25" s="142" t="s">
        <v>148</v>
      </c>
      <c r="G25" s="142" t="s">
        <v>138</v>
      </c>
      <c r="H25" s="143" t="s">
        <v>149</v>
      </c>
    </row>
    <row r="26" spans="1:8" x14ac:dyDescent="0.25">
      <c r="A26" t="s">
        <v>221</v>
      </c>
    </row>
    <row r="28" spans="1:8" ht="16.5" customHeight="1" x14ac:dyDescent="0.25"/>
    <row r="29" spans="1:8" x14ac:dyDescent="0.25">
      <c r="A29" s="233" t="s">
        <v>150</v>
      </c>
      <c r="B29" s="234"/>
      <c r="C29" s="234"/>
      <c r="D29" s="234"/>
      <c r="E29" s="234"/>
      <c r="F29" s="234"/>
      <c r="G29" s="234"/>
      <c r="H29" s="235"/>
    </row>
    <row r="30" spans="1:8" x14ac:dyDescent="0.25">
      <c r="A30" s="122" t="s">
        <v>107</v>
      </c>
      <c r="B30" s="123" t="s">
        <v>108</v>
      </c>
      <c r="C30" s="123" t="s">
        <v>109</v>
      </c>
      <c r="D30" s="123" t="s">
        <v>110</v>
      </c>
      <c r="E30" s="123" t="s">
        <v>220</v>
      </c>
      <c r="F30" s="123" t="s">
        <v>111</v>
      </c>
      <c r="G30" s="123" t="s">
        <v>112</v>
      </c>
      <c r="H30" s="79" t="s">
        <v>113</v>
      </c>
    </row>
    <row r="31" spans="1:8" x14ac:dyDescent="0.25">
      <c r="A31" s="144" t="s">
        <v>151</v>
      </c>
      <c r="B31" s="125">
        <v>42593</v>
      </c>
      <c r="C31" s="126" t="s">
        <v>152</v>
      </c>
      <c r="D31" s="125">
        <v>42689</v>
      </c>
      <c r="E31" s="127" t="s">
        <v>138</v>
      </c>
      <c r="F31" s="127" t="s">
        <v>231</v>
      </c>
      <c r="G31" s="127" t="s">
        <v>153</v>
      </c>
      <c r="H31" s="128" t="s">
        <v>154</v>
      </c>
    </row>
    <row r="32" spans="1:8" x14ac:dyDescent="0.25">
      <c r="A32" s="129" t="s">
        <v>155</v>
      </c>
      <c r="B32" s="130">
        <v>42593</v>
      </c>
      <c r="C32" s="7" t="s">
        <v>156</v>
      </c>
      <c r="D32" s="130">
        <v>42689</v>
      </c>
      <c r="E32" s="132" t="s">
        <v>238</v>
      </c>
      <c r="F32" s="132" t="s">
        <v>232</v>
      </c>
      <c r="G32" s="132" t="s">
        <v>154</v>
      </c>
      <c r="H32" s="133" t="s">
        <v>157</v>
      </c>
    </row>
    <row r="33" spans="1:8" x14ac:dyDescent="0.25">
      <c r="A33" s="146" t="s">
        <v>158</v>
      </c>
      <c r="B33" s="135">
        <v>42593</v>
      </c>
      <c r="C33" s="136" t="s">
        <v>159</v>
      </c>
      <c r="D33" s="135">
        <v>42689</v>
      </c>
      <c r="E33" s="138" t="s">
        <v>239</v>
      </c>
      <c r="F33" s="138" t="s">
        <v>233</v>
      </c>
      <c r="G33" s="138" t="s">
        <v>160</v>
      </c>
      <c r="H33" s="139" t="s">
        <v>161</v>
      </c>
    </row>
    <row r="34" spans="1:8" x14ac:dyDescent="0.25">
      <c r="A34" s="129" t="s">
        <v>162</v>
      </c>
      <c r="B34" s="130">
        <v>43301</v>
      </c>
      <c r="C34" s="7" t="s">
        <v>234</v>
      </c>
      <c r="D34" s="130">
        <v>43449</v>
      </c>
      <c r="E34" s="132" t="s">
        <v>240</v>
      </c>
      <c r="F34" s="132" t="s">
        <v>235</v>
      </c>
      <c r="G34" s="132" t="s">
        <v>164</v>
      </c>
      <c r="H34" s="133" t="s">
        <v>164</v>
      </c>
    </row>
    <row r="35" spans="1:8" x14ac:dyDescent="0.25">
      <c r="A35" s="134" t="s">
        <v>165</v>
      </c>
      <c r="B35" s="135">
        <v>43301</v>
      </c>
      <c r="C35" s="136" t="s">
        <v>163</v>
      </c>
      <c r="D35" s="135">
        <v>43449</v>
      </c>
      <c r="E35" s="138" t="s">
        <v>241</v>
      </c>
      <c r="F35" s="138" t="s">
        <v>236</v>
      </c>
      <c r="G35" s="138" t="s">
        <v>164</v>
      </c>
      <c r="H35" s="139" t="s">
        <v>164</v>
      </c>
    </row>
    <row r="36" spans="1:8" x14ac:dyDescent="0.25">
      <c r="A36" s="129" t="s">
        <v>166</v>
      </c>
      <c r="B36" s="130">
        <v>43301</v>
      </c>
      <c r="C36" s="7" t="s">
        <v>167</v>
      </c>
      <c r="D36" s="130">
        <v>43449</v>
      </c>
      <c r="E36" s="132" t="s">
        <v>124</v>
      </c>
      <c r="F36" s="132" t="s">
        <v>168</v>
      </c>
      <c r="G36" s="132" t="s">
        <v>149</v>
      </c>
      <c r="H36" s="133" t="s">
        <v>149</v>
      </c>
    </row>
    <row r="37" spans="1:8" x14ac:dyDescent="0.25">
      <c r="A37" s="134">
        <v>44795</v>
      </c>
      <c r="B37" s="135">
        <v>45275</v>
      </c>
      <c r="C37" s="136" t="s">
        <v>169</v>
      </c>
      <c r="D37" s="135">
        <v>45366</v>
      </c>
      <c r="E37" s="136" t="s">
        <v>115</v>
      </c>
      <c r="F37" s="138" t="s">
        <v>237</v>
      </c>
      <c r="G37" s="138" t="s">
        <v>170</v>
      </c>
      <c r="H37" s="139" t="s">
        <v>171</v>
      </c>
    </row>
    <row r="38" spans="1:8" x14ac:dyDescent="0.25">
      <c r="A38" s="140">
        <v>45351</v>
      </c>
      <c r="B38" s="141" t="s">
        <v>211</v>
      </c>
      <c r="C38" s="19" t="s">
        <v>210</v>
      </c>
      <c r="D38" s="141" t="s">
        <v>211</v>
      </c>
      <c r="E38" s="19" t="s">
        <v>115</v>
      </c>
      <c r="F38" s="211" t="s">
        <v>212</v>
      </c>
      <c r="G38" s="142" t="s">
        <v>213</v>
      </c>
      <c r="H38" s="143" t="s">
        <v>211</v>
      </c>
    </row>
    <row r="39" spans="1:8" x14ac:dyDescent="0.25">
      <c r="A39" t="s">
        <v>221</v>
      </c>
    </row>
    <row r="40" spans="1:8" x14ac:dyDescent="0.25">
      <c r="A40" t="s">
        <v>222</v>
      </c>
    </row>
    <row r="41" spans="1:8" x14ac:dyDescent="0.25">
      <c r="A41" t="s">
        <v>223</v>
      </c>
    </row>
    <row r="42" spans="1:8" ht="16.5" customHeight="1" x14ac:dyDescent="0.25">
      <c r="A42" t="s">
        <v>172</v>
      </c>
    </row>
    <row r="43" spans="1:8" x14ac:dyDescent="0.25">
      <c r="A43" t="s">
        <v>215</v>
      </c>
    </row>
    <row r="46" spans="1:8" x14ac:dyDescent="0.25">
      <c r="A46" s="233" t="s">
        <v>173</v>
      </c>
      <c r="B46" s="234"/>
      <c r="C46" s="234"/>
      <c r="D46" s="234"/>
      <c r="E46" s="234"/>
      <c r="F46" s="234"/>
      <c r="G46" s="234"/>
      <c r="H46" s="235"/>
    </row>
    <row r="47" spans="1:8" x14ac:dyDescent="0.25">
      <c r="A47" s="122" t="s">
        <v>107</v>
      </c>
      <c r="B47" s="123" t="s">
        <v>108</v>
      </c>
      <c r="C47" s="123" t="s">
        <v>109</v>
      </c>
      <c r="D47" s="123" t="s">
        <v>110</v>
      </c>
      <c r="E47" s="123" t="s">
        <v>220</v>
      </c>
      <c r="F47" s="123" t="s">
        <v>111</v>
      </c>
      <c r="G47" s="123" t="s">
        <v>112</v>
      </c>
      <c r="H47" s="79" t="s">
        <v>113</v>
      </c>
    </row>
    <row r="48" spans="1:8" x14ac:dyDescent="0.25">
      <c r="A48" s="144">
        <v>42930</v>
      </c>
      <c r="B48" s="125">
        <v>43048</v>
      </c>
      <c r="C48" s="126" t="s">
        <v>174</v>
      </c>
      <c r="D48" s="125">
        <v>43160</v>
      </c>
      <c r="E48" s="127" t="s">
        <v>175</v>
      </c>
      <c r="F48" s="127" t="s">
        <v>176</v>
      </c>
      <c r="G48" s="127" t="s">
        <v>116</v>
      </c>
      <c r="H48" s="128" t="s">
        <v>116</v>
      </c>
    </row>
    <row r="49" spans="1:8" x14ac:dyDescent="0.25">
      <c r="A49" s="129">
        <v>43068</v>
      </c>
      <c r="B49" s="130">
        <v>43206</v>
      </c>
      <c r="C49" s="7" t="s">
        <v>177</v>
      </c>
      <c r="D49" s="130">
        <v>43296</v>
      </c>
      <c r="E49" s="132" t="s">
        <v>178</v>
      </c>
      <c r="F49" s="132" t="s">
        <v>179</v>
      </c>
      <c r="G49" s="132" t="s">
        <v>116</v>
      </c>
      <c r="H49" s="133" t="s">
        <v>116</v>
      </c>
    </row>
    <row r="50" spans="1:8" x14ac:dyDescent="0.25">
      <c r="A50" s="134">
        <v>43707</v>
      </c>
      <c r="B50" s="135">
        <v>43840</v>
      </c>
      <c r="C50" s="136" t="s">
        <v>180</v>
      </c>
      <c r="D50" s="135">
        <v>43936</v>
      </c>
      <c r="E50" s="136" t="s">
        <v>115</v>
      </c>
      <c r="F50" s="138" t="s">
        <v>181</v>
      </c>
      <c r="G50" s="138" t="s">
        <v>116</v>
      </c>
      <c r="H50" s="139" t="s">
        <v>182</v>
      </c>
    </row>
    <row r="51" spans="1:8" x14ac:dyDescent="0.25">
      <c r="A51" s="129">
        <v>44985</v>
      </c>
      <c r="B51" s="130">
        <v>45218</v>
      </c>
      <c r="C51" s="7" t="s">
        <v>183</v>
      </c>
      <c r="D51" s="130">
        <v>45323</v>
      </c>
      <c r="E51" s="7" t="s">
        <v>115</v>
      </c>
      <c r="F51" s="132" t="s">
        <v>184</v>
      </c>
      <c r="G51" s="132" t="s">
        <v>138</v>
      </c>
      <c r="H51" s="133" t="s">
        <v>185</v>
      </c>
    </row>
    <row r="52" spans="1:8" x14ac:dyDescent="0.25">
      <c r="A52" s="147">
        <v>45288</v>
      </c>
      <c r="B52" s="148">
        <v>45460</v>
      </c>
      <c r="C52" s="149" t="s">
        <v>186</v>
      </c>
      <c r="D52" s="148">
        <v>45536</v>
      </c>
      <c r="E52" s="149" t="s">
        <v>115</v>
      </c>
      <c r="F52" s="150" t="s">
        <v>187</v>
      </c>
      <c r="G52" s="150" t="s">
        <v>188</v>
      </c>
      <c r="H52" s="151" t="s">
        <v>188</v>
      </c>
    </row>
    <row r="53" spans="1:8" x14ac:dyDescent="0.25">
      <c r="A53" t="s">
        <v>221</v>
      </c>
    </row>
  </sheetData>
  <mergeCells count="7">
    <mergeCell ref="A29:H29"/>
    <mergeCell ref="A46:H46"/>
    <mergeCell ref="A1:H1"/>
    <mergeCell ref="A2:H2"/>
    <mergeCell ref="A3:H3"/>
    <mergeCell ref="A5:H5"/>
    <mergeCell ref="A20:H20"/>
  </mergeCells>
  <printOptions horizontalCentered="1"/>
  <pageMargins left="0.2" right="0.2" top="0.75" bottom="0.75" header="0.3" footer="0.3"/>
  <pageSetup scale="86" orientation="portrait" r:id="rId1"/>
  <headerFooter>
    <oddFooter>&amp;C&amp;8©, Copyright, State Farm Mutual Automobile Insurance Company 2024
No reproduction of this copyrighted material allowed without express written consent from State Farm®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D35A0-C60D-42F1-8933-ED0E34411616}">
  <sheetPr>
    <pageSetUpPr fitToPage="1"/>
  </sheetPr>
  <dimension ref="A1:V19"/>
  <sheetViews>
    <sheetView zoomScaleNormal="100" workbookViewId="0">
      <selection activeCell="E67" sqref="E67"/>
    </sheetView>
  </sheetViews>
  <sheetFormatPr defaultColWidth="9.140625" defaultRowHeight="15" x14ac:dyDescent="0.25"/>
  <cols>
    <col min="1" max="1" width="14" style="102" bestFit="1" customWidth="1"/>
    <col min="2" max="2" width="19.42578125" style="102" bestFit="1" customWidth="1"/>
    <col min="3" max="6" width="13" style="102" customWidth="1"/>
    <col min="7" max="7" width="12.42578125" style="102" customWidth="1"/>
    <col min="8" max="11" width="13" style="102" customWidth="1"/>
    <col min="12" max="12" width="12.42578125" style="102" customWidth="1"/>
    <col min="13" max="22" width="8.42578125" style="102" customWidth="1"/>
    <col min="23" max="16384" width="9.140625" style="102"/>
  </cols>
  <sheetData>
    <row r="1" spans="1:22" x14ac:dyDescent="0.25">
      <c r="A1" s="236" t="s">
        <v>101</v>
      </c>
      <c r="B1" s="236"/>
      <c r="C1" s="236"/>
      <c r="D1" s="236"/>
      <c r="E1" s="236"/>
      <c r="F1" s="236"/>
      <c r="G1" s="236"/>
      <c r="H1" s="236"/>
      <c r="I1" s="236"/>
      <c r="J1" s="236"/>
      <c r="K1" s="236"/>
      <c r="L1" s="236"/>
    </row>
    <row r="2" spans="1:22" x14ac:dyDescent="0.25">
      <c r="A2" s="236" t="s">
        <v>0</v>
      </c>
      <c r="B2" s="236"/>
      <c r="C2" s="236"/>
      <c r="D2" s="236"/>
      <c r="E2" s="236"/>
      <c r="F2" s="236"/>
      <c r="G2" s="236"/>
      <c r="H2" s="236"/>
      <c r="I2" s="236"/>
      <c r="J2" s="236"/>
      <c r="K2" s="236"/>
      <c r="L2" s="236"/>
    </row>
    <row r="3" spans="1:22" x14ac:dyDescent="0.25">
      <c r="A3" s="236" t="s">
        <v>54</v>
      </c>
      <c r="B3" s="236"/>
      <c r="C3" s="236"/>
      <c r="D3" s="236"/>
      <c r="E3" s="236"/>
      <c r="F3" s="236"/>
      <c r="G3" s="236"/>
      <c r="H3" s="236"/>
      <c r="I3" s="236"/>
      <c r="J3" s="236"/>
      <c r="K3" s="236"/>
      <c r="L3" s="236"/>
    </row>
    <row r="4" spans="1:22" x14ac:dyDescent="0.25">
      <c r="A4" s="106"/>
      <c r="B4" s="106"/>
      <c r="C4" s="106"/>
      <c r="D4" s="106"/>
      <c r="E4" s="106"/>
      <c r="F4" s="106"/>
      <c r="G4" s="106"/>
      <c r="H4" s="106"/>
      <c r="I4" s="106"/>
      <c r="J4" s="106"/>
      <c r="K4" s="106"/>
      <c r="L4" s="106"/>
      <c r="M4" s="106"/>
      <c r="N4" s="106"/>
      <c r="O4" s="106"/>
      <c r="P4" s="106"/>
      <c r="Q4" s="106"/>
      <c r="R4" s="106"/>
      <c r="S4" s="106"/>
      <c r="T4" s="106"/>
      <c r="U4" s="106"/>
      <c r="V4" s="106"/>
    </row>
    <row r="5" spans="1:22" x14ac:dyDescent="0.25">
      <c r="A5" s="106"/>
      <c r="B5" s="106"/>
      <c r="C5" s="106"/>
      <c r="D5" s="106"/>
      <c r="E5" s="106"/>
      <c r="F5" s="106"/>
      <c r="G5" s="106"/>
      <c r="H5" s="106"/>
      <c r="I5" s="106"/>
      <c r="J5" s="106"/>
      <c r="K5" s="106"/>
      <c r="L5" s="106"/>
      <c r="M5" s="106"/>
      <c r="N5" s="106"/>
      <c r="O5" s="106"/>
      <c r="P5" s="106"/>
      <c r="Q5" s="106"/>
      <c r="R5" s="106"/>
      <c r="S5" s="106"/>
      <c r="T5" s="106"/>
      <c r="U5" s="106"/>
      <c r="V5" s="106"/>
    </row>
    <row r="6" spans="1:22" x14ac:dyDescent="0.25">
      <c r="B6" s="109"/>
      <c r="C6" s="237" t="s">
        <v>56</v>
      </c>
      <c r="D6" s="238"/>
      <c r="E6" s="238"/>
      <c r="F6" s="238"/>
      <c r="G6" s="239"/>
      <c r="H6" s="245" t="s">
        <v>57</v>
      </c>
      <c r="I6" s="246"/>
      <c r="J6" s="246"/>
      <c r="K6" s="246"/>
      <c r="L6" s="247"/>
    </row>
    <row r="7" spans="1:22" s="107" customFormat="1" ht="21.75" customHeight="1" x14ac:dyDescent="0.25">
      <c r="A7" s="110"/>
      <c r="B7" s="118" t="s">
        <v>55</v>
      </c>
      <c r="C7" s="240" t="s">
        <v>100</v>
      </c>
      <c r="D7" s="241"/>
      <c r="E7" s="241"/>
      <c r="F7" s="242"/>
      <c r="G7" s="243" t="s">
        <v>54</v>
      </c>
      <c r="H7" s="240" t="s">
        <v>100</v>
      </c>
      <c r="I7" s="241"/>
      <c r="J7" s="241"/>
      <c r="K7" s="242"/>
      <c r="L7" s="243" t="s">
        <v>54</v>
      </c>
    </row>
    <row r="8" spans="1:22" s="107" customFormat="1" ht="21.75" customHeight="1" x14ac:dyDescent="0.25">
      <c r="A8" s="115" t="s">
        <v>97</v>
      </c>
      <c r="B8" s="115" t="s">
        <v>99</v>
      </c>
      <c r="C8" s="115" t="s">
        <v>58</v>
      </c>
      <c r="D8" s="116" t="s">
        <v>59</v>
      </c>
      <c r="E8" s="116" t="s">
        <v>98</v>
      </c>
      <c r="F8" s="117" t="s">
        <v>60</v>
      </c>
      <c r="G8" s="244"/>
      <c r="H8" s="115" t="s">
        <v>58</v>
      </c>
      <c r="I8" s="116" t="s">
        <v>59</v>
      </c>
      <c r="J8" s="116" t="s">
        <v>98</v>
      </c>
      <c r="K8" s="117" t="s">
        <v>60</v>
      </c>
      <c r="L8" s="244"/>
    </row>
    <row r="9" spans="1:22" x14ac:dyDescent="0.25">
      <c r="A9" s="119">
        <v>2014</v>
      </c>
      <c r="B9" s="103">
        <v>3821</v>
      </c>
      <c r="C9" s="103">
        <v>1051</v>
      </c>
      <c r="D9" s="102">
        <v>153</v>
      </c>
      <c r="E9" s="102">
        <v>239</v>
      </c>
      <c r="F9" s="105">
        <v>609</v>
      </c>
      <c r="G9" s="111">
        <f t="shared" ref="G9:G18" si="0">B9/SUM(C9:F9)</f>
        <v>1.8620857699805069</v>
      </c>
      <c r="H9" s="103">
        <v>961</v>
      </c>
      <c r="I9" s="102">
        <v>153</v>
      </c>
      <c r="J9" s="102">
        <v>222</v>
      </c>
      <c r="K9" s="105">
        <v>557</v>
      </c>
      <c r="L9" s="111">
        <f>B9/SUM(H9:K9)</f>
        <v>2.0184891706286319</v>
      </c>
    </row>
    <row r="10" spans="1:22" x14ac:dyDescent="0.25">
      <c r="A10" s="119">
        <f>A9+1</f>
        <v>2015</v>
      </c>
      <c r="B10" s="103">
        <v>3991</v>
      </c>
      <c r="C10" s="103">
        <v>1018</v>
      </c>
      <c r="D10" s="102">
        <v>164</v>
      </c>
      <c r="E10" s="102">
        <v>247</v>
      </c>
      <c r="F10" s="105">
        <v>615</v>
      </c>
      <c r="G10" s="111">
        <f t="shared" si="0"/>
        <v>1.9525440313111546</v>
      </c>
      <c r="H10" s="103">
        <v>944</v>
      </c>
      <c r="I10" s="102">
        <v>164</v>
      </c>
      <c r="J10" s="102">
        <v>232</v>
      </c>
      <c r="K10" s="105">
        <v>564</v>
      </c>
      <c r="L10" s="111">
        <f t="shared" ref="L10:L18" si="1">B10/SUM(H10:K10)</f>
        <v>2.0961134453781511</v>
      </c>
    </row>
    <row r="11" spans="1:22" x14ac:dyDescent="0.25">
      <c r="A11" s="119">
        <f t="shared" ref="A11:A18" si="2">A10+1</f>
        <v>2016</v>
      </c>
      <c r="B11" s="103">
        <v>4076</v>
      </c>
      <c r="C11" s="103">
        <v>1043</v>
      </c>
      <c r="D11" s="102">
        <v>170</v>
      </c>
      <c r="E11" s="102">
        <v>248</v>
      </c>
      <c r="F11" s="105">
        <v>618</v>
      </c>
      <c r="G11" s="111">
        <f t="shared" si="0"/>
        <v>1.9605579605579606</v>
      </c>
      <c r="H11" s="103">
        <v>964</v>
      </c>
      <c r="I11" s="102">
        <v>170</v>
      </c>
      <c r="J11" s="102">
        <v>233</v>
      </c>
      <c r="K11" s="105">
        <v>564</v>
      </c>
      <c r="L11" s="111">
        <f t="shared" si="1"/>
        <v>2.1108234075608494</v>
      </c>
    </row>
    <row r="12" spans="1:22" x14ac:dyDescent="0.25">
      <c r="A12" s="119">
        <f t="shared" si="2"/>
        <v>2017</v>
      </c>
      <c r="B12" s="103">
        <v>3187</v>
      </c>
      <c r="C12" s="103">
        <v>1016</v>
      </c>
      <c r="D12" s="102">
        <v>149</v>
      </c>
      <c r="E12" s="102">
        <v>158</v>
      </c>
      <c r="F12" s="105">
        <v>610</v>
      </c>
      <c r="G12" s="111">
        <f t="shared" si="0"/>
        <v>1.6487325400931194</v>
      </c>
      <c r="H12" s="103">
        <v>933</v>
      </c>
      <c r="I12" s="102">
        <v>149</v>
      </c>
      <c r="J12" s="102">
        <v>139</v>
      </c>
      <c r="K12" s="105">
        <v>560</v>
      </c>
      <c r="L12" s="111">
        <f t="shared" si="1"/>
        <v>1.789444132509826</v>
      </c>
    </row>
    <row r="13" spans="1:22" x14ac:dyDescent="0.25">
      <c r="A13" s="119">
        <f t="shared" si="2"/>
        <v>2018</v>
      </c>
      <c r="B13" s="103">
        <v>2463</v>
      </c>
      <c r="C13" s="103">
        <v>1108</v>
      </c>
      <c r="D13" s="102">
        <v>158</v>
      </c>
      <c r="E13" s="102">
        <v>159</v>
      </c>
      <c r="F13" s="105">
        <v>628</v>
      </c>
      <c r="G13" s="111">
        <f t="shared" si="0"/>
        <v>1.1997077447637603</v>
      </c>
      <c r="H13" s="103">
        <v>1000</v>
      </c>
      <c r="I13" s="102">
        <v>158</v>
      </c>
      <c r="J13" s="102">
        <v>143</v>
      </c>
      <c r="K13" s="105">
        <v>571</v>
      </c>
      <c r="L13" s="111">
        <f t="shared" si="1"/>
        <v>1.3157051282051282</v>
      </c>
    </row>
    <row r="14" spans="1:22" x14ac:dyDescent="0.25">
      <c r="A14" s="119">
        <f t="shared" si="2"/>
        <v>2019</v>
      </c>
      <c r="B14" s="103">
        <v>2552</v>
      </c>
      <c r="C14" s="103">
        <v>1214</v>
      </c>
      <c r="D14" s="102">
        <v>164</v>
      </c>
      <c r="E14" s="102">
        <v>178</v>
      </c>
      <c r="F14" s="105">
        <v>682</v>
      </c>
      <c r="G14" s="111">
        <f t="shared" si="0"/>
        <v>1.1403038427167114</v>
      </c>
      <c r="H14" s="103">
        <v>1075</v>
      </c>
      <c r="I14" s="102">
        <v>164</v>
      </c>
      <c r="J14" s="102">
        <v>159</v>
      </c>
      <c r="K14" s="105">
        <v>618</v>
      </c>
      <c r="L14" s="111">
        <f t="shared" si="1"/>
        <v>1.2658730158730158</v>
      </c>
    </row>
    <row r="15" spans="1:22" x14ac:dyDescent="0.25">
      <c r="A15" s="119">
        <f t="shared" si="2"/>
        <v>2020</v>
      </c>
      <c r="B15" s="103">
        <v>2145</v>
      </c>
      <c r="C15" s="103">
        <v>1355</v>
      </c>
      <c r="D15" s="102">
        <v>171</v>
      </c>
      <c r="E15" s="102">
        <v>188</v>
      </c>
      <c r="F15" s="105">
        <v>736</v>
      </c>
      <c r="G15" s="111">
        <f t="shared" si="0"/>
        <v>0.8755102040816326</v>
      </c>
      <c r="H15" s="103">
        <v>1176</v>
      </c>
      <c r="I15" s="102">
        <v>172</v>
      </c>
      <c r="J15" s="102">
        <v>163</v>
      </c>
      <c r="K15" s="105">
        <v>657</v>
      </c>
      <c r="L15" s="111">
        <f t="shared" si="1"/>
        <v>0.98939114391143912</v>
      </c>
    </row>
    <row r="16" spans="1:22" x14ac:dyDescent="0.25">
      <c r="A16" s="119">
        <f t="shared" si="2"/>
        <v>2021</v>
      </c>
      <c r="B16" s="103">
        <v>2301</v>
      </c>
      <c r="C16" s="103">
        <v>1711</v>
      </c>
      <c r="D16" s="102">
        <v>187</v>
      </c>
      <c r="E16" s="102">
        <v>213</v>
      </c>
      <c r="F16" s="105">
        <v>827</v>
      </c>
      <c r="G16" s="111">
        <f t="shared" si="0"/>
        <v>0.7831858407079646</v>
      </c>
      <c r="H16" s="103">
        <v>1415</v>
      </c>
      <c r="I16" s="102">
        <v>187</v>
      </c>
      <c r="J16" s="102">
        <v>175</v>
      </c>
      <c r="K16" s="105">
        <v>711</v>
      </c>
      <c r="L16" s="111">
        <f t="shared" si="1"/>
        <v>0.92483922829581988</v>
      </c>
    </row>
    <row r="17" spans="1:12" x14ac:dyDescent="0.25">
      <c r="A17" s="119">
        <f t="shared" si="2"/>
        <v>2022</v>
      </c>
      <c r="B17" s="103">
        <v>2238</v>
      </c>
      <c r="C17" s="103">
        <v>2064</v>
      </c>
      <c r="D17" s="102">
        <v>203</v>
      </c>
      <c r="E17" s="102">
        <v>234</v>
      </c>
      <c r="F17" s="105">
        <v>932</v>
      </c>
      <c r="G17" s="111">
        <f t="shared" si="0"/>
        <v>0.65190795222837172</v>
      </c>
      <c r="H17" s="103">
        <v>1729</v>
      </c>
      <c r="I17" s="102">
        <v>203</v>
      </c>
      <c r="J17" s="102">
        <v>191</v>
      </c>
      <c r="K17" s="105">
        <v>785</v>
      </c>
      <c r="L17" s="111">
        <f t="shared" si="1"/>
        <v>0.76960110041265473</v>
      </c>
    </row>
    <row r="18" spans="1:12" x14ac:dyDescent="0.25">
      <c r="A18" s="120">
        <f t="shared" si="2"/>
        <v>2023</v>
      </c>
      <c r="B18" s="104">
        <v>1342</v>
      </c>
      <c r="C18" s="104">
        <v>2231</v>
      </c>
      <c r="D18" s="112">
        <v>199</v>
      </c>
      <c r="E18" s="112">
        <v>237</v>
      </c>
      <c r="F18" s="114">
        <v>1038</v>
      </c>
      <c r="G18" s="113">
        <f t="shared" si="0"/>
        <v>0.36221322537112011</v>
      </c>
      <c r="H18" s="104">
        <v>1616</v>
      </c>
      <c r="I18" s="112">
        <v>200</v>
      </c>
      <c r="J18" s="112">
        <v>163</v>
      </c>
      <c r="K18" s="114">
        <v>808</v>
      </c>
      <c r="L18" s="113">
        <f t="shared" si="1"/>
        <v>0.48152134912091854</v>
      </c>
    </row>
    <row r="19" spans="1:12" x14ac:dyDescent="0.25">
      <c r="A19" s="108"/>
      <c r="B19" s="108"/>
    </row>
  </sheetData>
  <mergeCells count="9">
    <mergeCell ref="A1:L1"/>
    <mergeCell ref="A2:L2"/>
    <mergeCell ref="A3:L3"/>
    <mergeCell ref="C6:G6"/>
    <mergeCell ref="C7:F7"/>
    <mergeCell ref="G7:G8"/>
    <mergeCell ref="H6:L6"/>
    <mergeCell ref="H7:K7"/>
    <mergeCell ref="L7:L8"/>
  </mergeCells>
  <printOptions horizontalCentered="1"/>
  <pageMargins left="0.2" right="0.2" top="0.75" bottom="0.75" header="0.3" footer="0.3"/>
  <pageSetup scale="83" fitToHeight="0" orientation="landscape" r:id="rId1"/>
  <headerFooter>
    <oddFooter>&amp;C&amp;8©, Copyright, State Farm Mutual Automobile Insurance Company 2024
No reproduction of this copyrighted material allowed without express written consent from State Farm®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42B43-22A0-4CC0-AE05-C0E619785A13}">
  <sheetPr>
    <pageSetUpPr fitToPage="1"/>
  </sheetPr>
  <dimension ref="A1:I33"/>
  <sheetViews>
    <sheetView zoomScaleNormal="100" workbookViewId="0">
      <selection activeCell="D34" sqref="D34"/>
    </sheetView>
  </sheetViews>
  <sheetFormatPr defaultRowHeight="15" x14ac:dyDescent="0.25"/>
  <cols>
    <col min="2" max="2" width="16.85546875" bestFit="1" customWidth="1"/>
    <col min="3" max="5" width="15.42578125" bestFit="1" customWidth="1"/>
    <col min="6" max="6" width="16.85546875" bestFit="1" customWidth="1"/>
    <col min="7" max="8" width="15.42578125" bestFit="1" customWidth="1"/>
    <col min="9" max="9" width="17" bestFit="1" customWidth="1"/>
  </cols>
  <sheetData>
    <row r="1" spans="1:9" x14ac:dyDescent="0.25">
      <c r="A1" s="217" t="s">
        <v>217</v>
      </c>
      <c r="B1" s="217"/>
      <c r="C1" s="217"/>
      <c r="D1" s="217"/>
      <c r="E1" s="217"/>
      <c r="F1" s="217"/>
      <c r="G1" s="217"/>
      <c r="H1" s="217"/>
      <c r="I1" s="217"/>
    </row>
    <row r="2" spans="1:9" x14ac:dyDescent="0.25">
      <c r="A2" s="217" t="s">
        <v>0</v>
      </c>
      <c r="B2" s="217"/>
      <c r="C2" s="217"/>
      <c r="D2" s="217"/>
      <c r="E2" s="217"/>
      <c r="F2" s="217"/>
      <c r="G2" s="217"/>
      <c r="H2" s="217"/>
      <c r="I2" s="217"/>
    </row>
    <row r="3" spans="1:9" x14ac:dyDescent="0.25">
      <c r="A3" s="217" t="s">
        <v>202</v>
      </c>
      <c r="B3" s="217"/>
      <c r="C3" s="217"/>
      <c r="D3" s="217"/>
      <c r="E3" s="217"/>
      <c r="F3" s="217"/>
      <c r="G3" s="217"/>
      <c r="H3" s="217"/>
      <c r="I3" s="217"/>
    </row>
    <row r="6" spans="1:9" x14ac:dyDescent="0.25">
      <c r="A6" s="205" t="s">
        <v>204</v>
      </c>
    </row>
    <row r="7" spans="1:9" x14ac:dyDescent="0.25">
      <c r="A7" s="7"/>
      <c r="B7" s="248" t="s">
        <v>206</v>
      </c>
      <c r="C7" s="249"/>
      <c r="D7" s="249"/>
      <c r="E7" s="249"/>
      <c r="F7" s="248" t="s">
        <v>207</v>
      </c>
      <c r="G7" s="249"/>
      <c r="H7" s="249"/>
      <c r="I7" s="250"/>
    </row>
    <row r="8" spans="1:9" x14ac:dyDescent="0.25">
      <c r="A8" s="122" t="s">
        <v>5</v>
      </c>
      <c r="B8" s="122" t="s">
        <v>58</v>
      </c>
      <c r="C8" s="183" t="s">
        <v>59</v>
      </c>
      <c r="D8" s="183" t="s">
        <v>98</v>
      </c>
      <c r="E8" s="183" t="s">
        <v>60</v>
      </c>
      <c r="F8" s="122" t="s">
        <v>58</v>
      </c>
      <c r="G8" s="183" t="s">
        <v>59</v>
      </c>
      <c r="H8" s="183" t="s">
        <v>98</v>
      </c>
      <c r="I8" s="184" t="s">
        <v>60</v>
      </c>
    </row>
    <row r="9" spans="1:9" x14ac:dyDescent="0.25">
      <c r="A9" s="13">
        <v>2014</v>
      </c>
      <c r="B9" s="206">
        <v>482396938.02999896</v>
      </c>
      <c r="C9" s="15">
        <v>78523148.499999911</v>
      </c>
      <c r="D9" s="15">
        <v>78988754.310000017</v>
      </c>
      <c r="E9" s="15">
        <v>264130162.69999981</v>
      </c>
      <c r="F9" s="206">
        <v>451085343.02999896</v>
      </c>
      <c r="G9" s="15">
        <v>79203745.49999994</v>
      </c>
      <c r="H9" s="15">
        <v>72197843.310000077</v>
      </c>
      <c r="I9" s="77">
        <v>224519091.69999984</v>
      </c>
    </row>
    <row r="10" spans="1:9" x14ac:dyDescent="0.25">
      <c r="A10" s="13">
        <v>2015</v>
      </c>
      <c r="B10" s="206">
        <v>472190776.00999904</v>
      </c>
      <c r="C10" s="15">
        <v>83166061.469999984</v>
      </c>
      <c r="D10" s="15">
        <v>76692082.509999976</v>
      </c>
      <c r="E10" s="15">
        <v>286454976.75000018</v>
      </c>
      <c r="F10" s="206">
        <v>432986508.00999898</v>
      </c>
      <c r="G10" s="15">
        <v>80165053.469999999</v>
      </c>
      <c r="H10" s="15">
        <v>80340491.509999976</v>
      </c>
      <c r="I10" s="77">
        <v>294694678.75</v>
      </c>
    </row>
    <row r="11" spans="1:9" x14ac:dyDescent="0.25">
      <c r="A11" s="13">
        <v>2016</v>
      </c>
      <c r="B11" s="206">
        <v>531729844.83999902</v>
      </c>
      <c r="C11" s="15">
        <v>97020917.910000011</v>
      </c>
      <c r="D11" s="15">
        <v>85623061.769999951</v>
      </c>
      <c r="E11" s="15">
        <v>340840580.71000016</v>
      </c>
      <c r="F11" s="206">
        <v>546152686.83999884</v>
      </c>
      <c r="G11" s="15">
        <v>100804000.90999998</v>
      </c>
      <c r="H11" s="15">
        <v>86357769.769999966</v>
      </c>
      <c r="I11" s="77">
        <v>406512729.71000004</v>
      </c>
    </row>
    <row r="12" spans="1:9" x14ac:dyDescent="0.25">
      <c r="A12" s="13">
        <v>2017</v>
      </c>
      <c r="B12" s="206">
        <v>535849745.80999929</v>
      </c>
      <c r="C12" s="15">
        <v>99908799.149999961</v>
      </c>
      <c r="D12" s="15">
        <v>83789052.970000014</v>
      </c>
      <c r="E12" s="15">
        <v>324004475.99999982</v>
      </c>
      <c r="F12" s="206">
        <v>541645932.80999887</v>
      </c>
      <c r="G12" s="15">
        <v>100482735.14999996</v>
      </c>
      <c r="H12" s="15">
        <v>74959816.969999999</v>
      </c>
      <c r="I12" s="77">
        <v>346444080</v>
      </c>
    </row>
    <row r="13" spans="1:9" x14ac:dyDescent="0.25">
      <c r="A13" s="13">
        <v>2018</v>
      </c>
      <c r="B13" s="206">
        <v>520584907.77999914</v>
      </c>
      <c r="C13" s="15">
        <v>98985722.040000021</v>
      </c>
      <c r="D13" s="15">
        <v>80010670.409999967</v>
      </c>
      <c r="E13" s="15">
        <v>348033607.23000038</v>
      </c>
      <c r="F13" s="206">
        <v>549041152.77999878</v>
      </c>
      <c r="G13" s="15">
        <v>104887948.04000001</v>
      </c>
      <c r="H13" s="15">
        <v>80744942.409999952</v>
      </c>
      <c r="I13" s="77">
        <v>394940712.23000032</v>
      </c>
    </row>
    <row r="14" spans="1:9" x14ac:dyDescent="0.25">
      <c r="A14" s="13">
        <v>2019</v>
      </c>
      <c r="B14" s="206">
        <v>575658922.32999873</v>
      </c>
      <c r="C14" s="15">
        <v>106615828.58999996</v>
      </c>
      <c r="D14" s="15">
        <v>76808580.409999967</v>
      </c>
      <c r="E14" s="15">
        <v>362323044.75999993</v>
      </c>
      <c r="F14" s="206">
        <v>625888675.32999837</v>
      </c>
      <c r="G14" s="15">
        <v>109715087.59</v>
      </c>
      <c r="H14" s="15">
        <v>74662606.409999967</v>
      </c>
      <c r="I14" s="77">
        <v>387434986.76000023</v>
      </c>
    </row>
    <row r="15" spans="1:9" x14ac:dyDescent="0.25">
      <c r="A15" s="13">
        <v>2020</v>
      </c>
      <c r="B15" s="206">
        <v>650763447.4899987</v>
      </c>
      <c r="C15" s="15">
        <v>96454017.719999999</v>
      </c>
      <c r="D15" s="15">
        <v>79398800.159999952</v>
      </c>
      <c r="E15" s="15">
        <v>373533906.54000044</v>
      </c>
      <c r="F15" s="206">
        <v>689061155.48999894</v>
      </c>
      <c r="G15" s="15">
        <v>98929873.719999999</v>
      </c>
      <c r="H15" s="15">
        <v>81964812.159999996</v>
      </c>
      <c r="I15" s="77">
        <v>398670135.54000008</v>
      </c>
    </row>
    <row r="16" spans="1:9" x14ac:dyDescent="0.25">
      <c r="A16" s="13">
        <v>2021</v>
      </c>
      <c r="B16" s="206">
        <v>770058607.82999873</v>
      </c>
      <c r="C16" s="15">
        <v>107575739.23999991</v>
      </c>
      <c r="D16" s="15">
        <v>103688536.60999994</v>
      </c>
      <c r="E16" s="15">
        <v>457233770.28999984</v>
      </c>
      <c r="F16" s="206">
        <v>810916246.82999897</v>
      </c>
      <c r="G16" s="15">
        <v>109438298.23999992</v>
      </c>
      <c r="H16" s="15">
        <v>113022409.60999998</v>
      </c>
      <c r="I16" s="77">
        <v>521173646.29000014</v>
      </c>
    </row>
    <row r="17" spans="1:9" x14ac:dyDescent="0.25">
      <c r="A17" s="13">
        <v>2022</v>
      </c>
      <c r="B17" s="206">
        <v>837174337.47999811</v>
      </c>
      <c r="C17" s="15">
        <v>125508489.44999985</v>
      </c>
      <c r="D17" s="15">
        <v>106467359.58999997</v>
      </c>
      <c r="E17" s="15">
        <v>539676278.31000006</v>
      </c>
      <c r="F17" s="206">
        <v>955249227.47999835</v>
      </c>
      <c r="G17" s="15">
        <v>143256689.44999996</v>
      </c>
      <c r="H17" s="15">
        <v>138708058.59000006</v>
      </c>
      <c r="I17" s="77">
        <v>710420509.31000054</v>
      </c>
    </row>
    <row r="18" spans="1:9" x14ac:dyDescent="0.25">
      <c r="A18" s="16">
        <v>2023</v>
      </c>
      <c r="B18" s="207">
        <v>832275541.45999861</v>
      </c>
      <c r="C18" s="17">
        <v>130908209.74999994</v>
      </c>
      <c r="D18" s="17">
        <v>99756222.739999935</v>
      </c>
      <c r="E18" s="17">
        <v>677624304.55000091</v>
      </c>
      <c r="F18" s="207">
        <v>897968482.45999897</v>
      </c>
      <c r="G18" s="17">
        <v>164181000.75000006</v>
      </c>
      <c r="H18" s="17">
        <v>117643295.73999999</v>
      </c>
      <c r="I18" s="78">
        <v>1199227550.5500011</v>
      </c>
    </row>
    <row r="21" spans="1:9" x14ac:dyDescent="0.25">
      <c r="A21" s="205" t="s">
        <v>205</v>
      </c>
    </row>
    <row r="22" spans="1:9" x14ac:dyDescent="0.25">
      <c r="B22" s="248" t="s">
        <v>206</v>
      </c>
      <c r="C22" s="249"/>
      <c r="D22" s="249"/>
      <c r="E22" s="249"/>
      <c r="F22" s="249" t="s">
        <v>207</v>
      </c>
      <c r="G22" s="249"/>
      <c r="H22" s="249"/>
      <c r="I22" s="250"/>
    </row>
    <row r="23" spans="1:9" x14ac:dyDescent="0.25">
      <c r="A23" s="122" t="s">
        <v>5</v>
      </c>
      <c r="B23" s="183" t="s">
        <v>58</v>
      </c>
      <c r="C23" s="183" t="s">
        <v>59</v>
      </c>
      <c r="D23" s="183" t="s">
        <v>98</v>
      </c>
      <c r="E23" s="183" t="s">
        <v>60</v>
      </c>
      <c r="F23" s="183" t="s">
        <v>58</v>
      </c>
      <c r="G23" s="183" t="s">
        <v>59</v>
      </c>
      <c r="H23" s="183" t="s">
        <v>98</v>
      </c>
      <c r="I23" s="184" t="s">
        <v>60</v>
      </c>
    </row>
    <row r="24" spans="1:9" x14ac:dyDescent="0.25">
      <c r="A24" s="12">
        <v>2014</v>
      </c>
      <c r="B24" s="208">
        <v>15676086.989999982</v>
      </c>
      <c r="C24" s="208">
        <v>1142668.49</v>
      </c>
      <c r="D24" s="208">
        <v>3746321.32</v>
      </c>
      <c r="E24" s="209">
        <v>4847515.4600000037</v>
      </c>
      <c r="F24" s="210">
        <v>25533987.989999976</v>
      </c>
      <c r="G24" s="208">
        <v>2242727.4899999998</v>
      </c>
      <c r="H24" s="208">
        <v>4376777.3199999984</v>
      </c>
      <c r="I24" s="209">
        <v>6532957.4600000009</v>
      </c>
    </row>
    <row r="25" spans="1:9" x14ac:dyDescent="0.25">
      <c r="A25" s="13">
        <v>2015</v>
      </c>
      <c r="B25" s="15">
        <v>138449910.17999977</v>
      </c>
      <c r="C25" s="15">
        <v>1645155.8299999998</v>
      </c>
      <c r="D25" s="15">
        <v>12699979.49</v>
      </c>
      <c r="E25" s="77">
        <v>10722832.910000002</v>
      </c>
      <c r="F25" s="206">
        <v>217199337.18000007</v>
      </c>
      <c r="G25" s="15">
        <v>1344955.8300000017</v>
      </c>
      <c r="H25" s="15">
        <v>18790351.490000002</v>
      </c>
      <c r="I25" s="77">
        <v>13581698.909999995</v>
      </c>
    </row>
    <row r="26" spans="1:9" x14ac:dyDescent="0.25">
      <c r="A26" s="13">
        <v>2016</v>
      </c>
      <c r="B26" s="15">
        <v>62325457.74999997</v>
      </c>
      <c r="C26" s="15">
        <v>1125622.7</v>
      </c>
      <c r="D26" s="15">
        <v>3740240.2399999998</v>
      </c>
      <c r="E26" s="77">
        <v>7463007.2799999965</v>
      </c>
      <c r="F26" s="206">
        <v>46984560.749999978</v>
      </c>
      <c r="G26" s="15">
        <v>913032.7</v>
      </c>
      <c r="H26" s="15">
        <v>788273.24</v>
      </c>
      <c r="I26" s="77">
        <v>5251034.2799999984</v>
      </c>
    </row>
    <row r="27" spans="1:9" x14ac:dyDescent="0.25">
      <c r="A27" s="13">
        <v>2017</v>
      </c>
      <c r="B27" s="15">
        <v>724572678.04999578</v>
      </c>
      <c r="C27" s="15">
        <v>14313811.32</v>
      </c>
      <c r="D27" s="15">
        <v>73406789.749999791</v>
      </c>
      <c r="E27" s="77">
        <v>30857393.059999987</v>
      </c>
      <c r="F27" s="206">
        <v>2791555332.0500002</v>
      </c>
      <c r="G27" s="15">
        <v>103114376.32000002</v>
      </c>
      <c r="H27" s="15">
        <v>248783792.74999982</v>
      </c>
      <c r="I27" s="77">
        <v>137973592.06</v>
      </c>
    </row>
    <row r="28" spans="1:9" x14ac:dyDescent="0.25">
      <c r="A28" s="13">
        <v>2018</v>
      </c>
      <c r="B28" s="15">
        <v>1484547995.3899915</v>
      </c>
      <c r="C28" s="15">
        <v>19404038.77</v>
      </c>
      <c r="D28" s="15">
        <v>63714128.909999996</v>
      </c>
      <c r="E28" s="77">
        <v>57243477.790000014</v>
      </c>
      <c r="F28" s="206">
        <v>479951412.39000773</v>
      </c>
      <c r="G28" s="15">
        <v>-36824854.229999878</v>
      </c>
      <c r="H28" s="15">
        <v>-11587656.089999799</v>
      </c>
      <c r="I28" s="77">
        <v>74509248.789999992</v>
      </c>
    </row>
    <row r="29" spans="1:9" x14ac:dyDescent="0.25">
      <c r="A29" s="13">
        <v>2019</v>
      </c>
      <c r="B29" s="15">
        <v>983706554.84999812</v>
      </c>
      <c r="C29" s="15">
        <v>16017164.859999998</v>
      </c>
      <c r="D29" s="15">
        <v>74293299.029999927</v>
      </c>
      <c r="E29" s="77">
        <v>60460300.82</v>
      </c>
      <c r="F29" s="206">
        <v>111451700.84999986</v>
      </c>
      <c r="G29" s="15">
        <v>-10420761.139999988</v>
      </c>
      <c r="H29" s="15">
        <v>-12761271.969999999</v>
      </c>
      <c r="I29" s="77">
        <v>-47191011.179999895</v>
      </c>
    </row>
    <row r="30" spans="1:9" x14ac:dyDescent="0.25">
      <c r="A30" s="13">
        <v>2020</v>
      </c>
      <c r="B30" s="15">
        <v>-629871736.83999681</v>
      </c>
      <c r="C30" s="15">
        <v>-4790738.4199999953</v>
      </c>
      <c r="D30" s="15">
        <v>-49292257.009999894</v>
      </c>
      <c r="E30" s="77">
        <v>-10479764.11000005</v>
      </c>
      <c r="F30" s="206">
        <v>-343451885.83999753</v>
      </c>
      <c r="G30" s="15">
        <v>-535712.4199999969</v>
      </c>
      <c r="H30" s="15">
        <v>-42670070.009999894</v>
      </c>
      <c r="I30" s="77">
        <v>-13183027.110000022</v>
      </c>
    </row>
    <row r="31" spans="1:9" x14ac:dyDescent="0.25">
      <c r="A31" s="13">
        <v>2021</v>
      </c>
      <c r="B31" s="15">
        <v>88765080.769999519</v>
      </c>
      <c r="C31" s="15">
        <v>-222540.20999999935</v>
      </c>
      <c r="D31" s="15">
        <v>-2404371.83</v>
      </c>
      <c r="E31" s="77">
        <v>20182804.420000017</v>
      </c>
      <c r="F31" s="206">
        <v>-133419311.22999981</v>
      </c>
      <c r="G31" s="15">
        <v>-5766646.209999999</v>
      </c>
      <c r="H31" s="15">
        <v>-12557154.830000009</v>
      </c>
      <c r="I31" s="77">
        <v>36981590.419999987</v>
      </c>
    </row>
    <row r="32" spans="1:9" x14ac:dyDescent="0.25">
      <c r="A32" s="13">
        <v>2022</v>
      </c>
      <c r="B32" s="15">
        <v>99277500.319999844</v>
      </c>
      <c r="C32" s="15">
        <v>3097813.9199999995</v>
      </c>
      <c r="D32" s="15">
        <v>7156712.5</v>
      </c>
      <c r="E32" s="77">
        <v>3961374.59</v>
      </c>
      <c r="F32" s="206">
        <v>-30569327.679999992</v>
      </c>
      <c r="G32" s="15">
        <v>2282307.92</v>
      </c>
      <c r="H32" s="15">
        <v>1306051.5000000002</v>
      </c>
      <c r="I32" s="77">
        <v>-16953981.409999996</v>
      </c>
    </row>
    <row r="33" spans="1:9" x14ac:dyDescent="0.25">
      <c r="A33" s="16">
        <v>2023</v>
      </c>
      <c r="B33" s="17">
        <v>280508148.78999901</v>
      </c>
      <c r="C33" s="17">
        <v>13222008.500000002</v>
      </c>
      <c r="D33" s="17">
        <v>25128828.37999998</v>
      </c>
      <c r="E33" s="78">
        <v>61350648.440000035</v>
      </c>
      <c r="F33" s="207">
        <v>249375057.7899999</v>
      </c>
      <c r="G33" s="17">
        <v>27604453.499999996</v>
      </c>
      <c r="H33" s="17">
        <v>27100251.380000003</v>
      </c>
      <c r="I33" s="78">
        <v>86530157.439999998</v>
      </c>
    </row>
  </sheetData>
  <mergeCells count="7">
    <mergeCell ref="B7:E7"/>
    <mergeCell ref="F7:I7"/>
    <mergeCell ref="B22:E22"/>
    <mergeCell ref="F22:I22"/>
    <mergeCell ref="A1:I1"/>
    <mergeCell ref="A2:I2"/>
    <mergeCell ref="A3:I3"/>
  </mergeCells>
  <printOptions horizontalCentered="1"/>
  <pageMargins left="0.2" right="0.2" top="0.75" bottom="0.75" header="0.3" footer="0.3"/>
  <pageSetup scale="98" orientation="landscape" r:id="rId1"/>
  <headerFooter>
    <oddFooter>&amp;C&amp;8©, Copyright, State Farm Mutual Automobile Insurance Company 2024
No reproduction of this copyrighted material allowed without express written consent from State Farm®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F6613-4533-45DB-A552-778896A91077}">
  <sheetPr>
    <pageSetUpPr fitToPage="1"/>
  </sheetPr>
  <dimension ref="A1:I34"/>
  <sheetViews>
    <sheetView zoomScaleNormal="100" workbookViewId="0">
      <selection activeCell="C36" sqref="C36"/>
    </sheetView>
  </sheetViews>
  <sheetFormatPr defaultRowHeight="15" x14ac:dyDescent="0.25"/>
  <cols>
    <col min="2" max="2" width="16.85546875" bestFit="1" customWidth="1"/>
    <col min="3" max="3" width="15.42578125" bestFit="1" customWidth="1"/>
    <col min="4" max="4" width="16" bestFit="1" customWidth="1"/>
    <col min="5" max="5" width="15.42578125" bestFit="1" customWidth="1"/>
    <col min="6" max="6" width="16.85546875" bestFit="1" customWidth="1"/>
    <col min="7" max="7" width="15.42578125" bestFit="1" customWidth="1"/>
    <col min="8" max="8" width="17.7109375" bestFit="1" customWidth="1"/>
    <col min="9" max="9" width="17" bestFit="1" customWidth="1"/>
  </cols>
  <sheetData>
    <row r="1" spans="1:9" x14ac:dyDescent="0.25">
      <c r="A1" s="217" t="s">
        <v>218</v>
      </c>
      <c r="B1" s="217"/>
      <c r="C1" s="217"/>
      <c r="D1" s="217"/>
      <c r="E1" s="217"/>
      <c r="F1" s="217"/>
      <c r="G1" s="217"/>
      <c r="H1" s="217"/>
      <c r="I1" s="217"/>
    </row>
    <row r="2" spans="1:9" x14ac:dyDescent="0.25">
      <c r="A2" s="217" t="s">
        <v>0</v>
      </c>
      <c r="B2" s="217"/>
      <c r="C2" s="217"/>
      <c r="D2" s="217"/>
      <c r="E2" s="217"/>
      <c r="F2" s="217"/>
      <c r="G2" s="217"/>
      <c r="H2" s="217"/>
      <c r="I2" s="217"/>
    </row>
    <row r="3" spans="1:9" x14ac:dyDescent="0.25">
      <c r="A3" s="217" t="s">
        <v>203</v>
      </c>
      <c r="B3" s="217"/>
      <c r="C3" s="217"/>
      <c r="D3" s="217"/>
      <c r="E3" s="217"/>
      <c r="F3" s="217"/>
      <c r="G3" s="217"/>
      <c r="H3" s="217"/>
      <c r="I3" s="217"/>
    </row>
    <row r="7" spans="1:9" x14ac:dyDescent="0.25">
      <c r="A7" s="205" t="s">
        <v>204</v>
      </c>
    </row>
    <row r="8" spans="1:9" x14ac:dyDescent="0.25">
      <c r="B8" s="248" t="s">
        <v>208</v>
      </c>
      <c r="C8" s="249"/>
      <c r="D8" s="249"/>
      <c r="E8" s="249"/>
      <c r="F8" s="249" t="s">
        <v>209</v>
      </c>
      <c r="G8" s="249"/>
      <c r="H8" s="249"/>
      <c r="I8" s="250"/>
    </row>
    <row r="9" spans="1:9" x14ac:dyDescent="0.25">
      <c r="A9" s="122" t="s">
        <v>5</v>
      </c>
      <c r="B9" s="122" t="s">
        <v>58</v>
      </c>
      <c r="C9" s="183" t="s">
        <v>59</v>
      </c>
      <c r="D9" s="183" t="s">
        <v>98</v>
      </c>
      <c r="E9" s="184" t="s">
        <v>60</v>
      </c>
      <c r="F9" s="183" t="s">
        <v>58</v>
      </c>
      <c r="G9" s="183" t="s">
        <v>59</v>
      </c>
      <c r="H9" s="183" t="s">
        <v>98</v>
      </c>
      <c r="I9" s="184" t="s">
        <v>60</v>
      </c>
    </row>
    <row r="10" spans="1:9" x14ac:dyDescent="0.25">
      <c r="A10" s="13">
        <v>2014</v>
      </c>
      <c r="B10" s="206">
        <v>482139515.69999915</v>
      </c>
      <c r="C10" s="15">
        <v>78523400.549999878</v>
      </c>
      <c r="D10" s="15">
        <v>75256246.549999967</v>
      </c>
      <c r="E10" s="77">
        <v>257839691.25999981</v>
      </c>
      <c r="F10" s="15">
        <v>448972920.69999915</v>
      </c>
      <c r="G10" s="15">
        <v>79212497.549999908</v>
      </c>
      <c r="H10" s="15">
        <v>69664678.550000027</v>
      </c>
      <c r="I10" s="77">
        <v>219219151.25999987</v>
      </c>
    </row>
    <row r="11" spans="1:9" x14ac:dyDescent="0.25">
      <c r="A11" s="13">
        <v>2015</v>
      </c>
      <c r="B11" s="206">
        <v>469726713.64999902</v>
      </c>
      <c r="C11" s="15">
        <v>83166645.359999985</v>
      </c>
      <c r="D11" s="15">
        <v>72245160.569999978</v>
      </c>
      <c r="E11" s="77">
        <v>280667942.63000005</v>
      </c>
      <c r="F11" s="15">
        <v>432261778.64999902</v>
      </c>
      <c r="G11" s="15">
        <v>80159637.359999999</v>
      </c>
      <c r="H11" s="15">
        <v>70710413.569999978</v>
      </c>
      <c r="I11" s="77">
        <v>282816108.62999994</v>
      </c>
    </row>
    <row r="12" spans="1:9" x14ac:dyDescent="0.25">
      <c r="A12" s="13">
        <v>2016</v>
      </c>
      <c r="B12" s="206">
        <v>531797193.13999903</v>
      </c>
      <c r="C12" s="15">
        <v>97020067.100000024</v>
      </c>
      <c r="D12" s="15">
        <v>82832773.859999955</v>
      </c>
      <c r="E12" s="77">
        <v>329478466.18000001</v>
      </c>
      <c r="F12" s="15">
        <v>545320295.13999891</v>
      </c>
      <c r="G12" s="15">
        <v>100809150.09999998</v>
      </c>
      <c r="H12" s="15">
        <v>84353250.859999955</v>
      </c>
      <c r="I12" s="77">
        <v>400849244.17999989</v>
      </c>
    </row>
    <row r="13" spans="1:9" x14ac:dyDescent="0.25">
      <c r="A13" s="13">
        <v>2017</v>
      </c>
      <c r="B13" s="206">
        <v>531366637.74999928</v>
      </c>
      <c r="C13" s="15">
        <v>99908991.979999959</v>
      </c>
      <c r="D13" s="15">
        <v>82115582.460000008</v>
      </c>
      <c r="E13" s="77">
        <v>317241268.37999994</v>
      </c>
      <c r="F13" s="15">
        <v>535257902.74999893</v>
      </c>
      <c r="G13" s="15">
        <v>100484927.97999997</v>
      </c>
      <c r="H13" s="15">
        <v>79387963.459999979</v>
      </c>
      <c r="I13" s="77">
        <v>339660814.38000005</v>
      </c>
    </row>
    <row r="14" spans="1:9" x14ac:dyDescent="0.25">
      <c r="A14" s="13">
        <v>2018</v>
      </c>
      <c r="B14" s="206">
        <v>518797157.11999917</v>
      </c>
      <c r="C14" s="15">
        <v>98985735.440000027</v>
      </c>
      <c r="D14" s="15">
        <v>76815532.169999957</v>
      </c>
      <c r="E14" s="77">
        <v>340896920.0200004</v>
      </c>
      <c r="F14" s="15">
        <v>538133510.11999881</v>
      </c>
      <c r="G14" s="15">
        <v>104887961.44000001</v>
      </c>
      <c r="H14" s="15">
        <v>82353836.169999957</v>
      </c>
      <c r="I14" s="77">
        <v>389284228.02000034</v>
      </c>
    </row>
    <row r="15" spans="1:9" x14ac:dyDescent="0.25">
      <c r="A15" s="13">
        <v>2019</v>
      </c>
      <c r="B15" s="206">
        <v>575166060.73999882</v>
      </c>
      <c r="C15" s="15">
        <v>106612415.43999995</v>
      </c>
      <c r="D15" s="15">
        <v>76172772.039999962</v>
      </c>
      <c r="E15" s="77">
        <v>355070879.96999979</v>
      </c>
      <c r="F15" s="15">
        <v>623927475.73999846</v>
      </c>
      <c r="G15" s="15">
        <v>109707674.43999998</v>
      </c>
      <c r="H15" s="15">
        <v>78093093.039999992</v>
      </c>
      <c r="I15" s="77">
        <v>379433124.97000015</v>
      </c>
    </row>
    <row r="16" spans="1:9" x14ac:dyDescent="0.25">
      <c r="A16" s="13">
        <v>2020</v>
      </c>
      <c r="B16" s="206">
        <v>648456948.69999874</v>
      </c>
      <c r="C16" s="15">
        <v>96453870.660000011</v>
      </c>
      <c r="D16" s="15">
        <v>79113864.109999955</v>
      </c>
      <c r="E16" s="77">
        <v>366386354.0000003</v>
      </c>
      <c r="F16" s="15">
        <v>691947166.69999897</v>
      </c>
      <c r="G16" s="15">
        <v>98930332.660000011</v>
      </c>
      <c r="H16" s="15">
        <v>81836650.109999999</v>
      </c>
      <c r="I16" s="77">
        <v>388860610.00000006</v>
      </c>
    </row>
    <row r="17" spans="1:9" x14ac:dyDescent="0.25">
      <c r="A17" s="13">
        <v>2021</v>
      </c>
      <c r="B17" s="206">
        <v>763963980.61999869</v>
      </c>
      <c r="C17" s="15">
        <v>107567136.65999992</v>
      </c>
      <c r="D17" s="15">
        <v>103538378.02999994</v>
      </c>
      <c r="E17" s="77">
        <v>442798106.18999988</v>
      </c>
      <c r="F17" s="15">
        <v>804335747.61999893</v>
      </c>
      <c r="G17" s="15">
        <v>109433389.65999989</v>
      </c>
      <c r="H17" s="15">
        <v>112937251.02999999</v>
      </c>
      <c r="I17" s="77">
        <v>502396327.19000012</v>
      </c>
    </row>
    <row r="18" spans="1:9" x14ac:dyDescent="0.25">
      <c r="A18" s="13">
        <v>2022</v>
      </c>
      <c r="B18" s="206">
        <v>813463120.53999853</v>
      </c>
      <c r="C18" s="15">
        <v>125458552.59000002</v>
      </c>
      <c r="D18" s="15">
        <v>106406030</v>
      </c>
      <c r="E18" s="77">
        <v>531314556.24999946</v>
      </c>
      <c r="F18" s="15">
        <v>894846371.53999877</v>
      </c>
      <c r="G18" s="15">
        <v>143206752.58999997</v>
      </c>
      <c r="H18" s="15">
        <v>138665229</v>
      </c>
      <c r="I18" s="77">
        <v>684987550.24999928</v>
      </c>
    </row>
    <row r="19" spans="1:9" x14ac:dyDescent="0.25">
      <c r="A19" s="16">
        <v>2023</v>
      </c>
      <c r="B19" s="207">
        <v>805001504.56999886</v>
      </c>
      <c r="C19" s="17">
        <v>130826118.44999985</v>
      </c>
      <c r="D19" s="17">
        <v>99760172.699999943</v>
      </c>
      <c r="E19" s="78">
        <v>645720700.01000094</v>
      </c>
      <c r="F19" s="17">
        <v>897977932.56999898</v>
      </c>
      <c r="G19" s="17">
        <v>164100609.44999984</v>
      </c>
      <c r="H19" s="17">
        <v>117599264.69999999</v>
      </c>
      <c r="I19" s="78">
        <v>1152557890.0100014</v>
      </c>
    </row>
    <row r="20" spans="1:9" x14ac:dyDescent="0.25">
      <c r="B20" s="7"/>
      <c r="C20" s="7"/>
      <c r="D20" s="7"/>
      <c r="E20" s="7"/>
      <c r="F20" s="7"/>
      <c r="G20" s="7"/>
      <c r="H20" s="7"/>
      <c r="I20" s="7"/>
    </row>
    <row r="21" spans="1:9" x14ac:dyDescent="0.25">
      <c r="B21" s="7"/>
      <c r="C21" s="7"/>
      <c r="D21" s="7"/>
      <c r="E21" s="7"/>
      <c r="F21" s="7"/>
      <c r="G21" s="7"/>
      <c r="H21" s="7"/>
      <c r="I21" s="7"/>
    </row>
    <row r="22" spans="1:9" x14ac:dyDescent="0.25">
      <c r="A22" s="205" t="s">
        <v>205</v>
      </c>
      <c r="B22" s="7"/>
      <c r="C22" s="7"/>
      <c r="D22" s="7"/>
      <c r="E22" s="7"/>
      <c r="F22" s="7"/>
      <c r="G22" s="7"/>
      <c r="H22" s="7"/>
      <c r="I22" s="7"/>
    </row>
    <row r="23" spans="1:9" x14ac:dyDescent="0.25">
      <c r="B23" s="248" t="s">
        <v>208</v>
      </c>
      <c r="C23" s="249"/>
      <c r="D23" s="249"/>
      <c r="E23" s="249"/>
      <c r="F23" s="249" t="s">
        <v>209</v>
      </c>
      <c r="G23" s="249"/>
      <c r="H23" s="249"/>
      <c r="I23" s="250"/>
    </row>
    <row r="24" spans="1:9" x14ac:dyDescent="0.25">
      <c r="A24" s="122" t="s">
        <v>5</v>
      </c>
      <c r="B24" s="122" t="s">
        <v>58</v>
      </c>
      <c r="C24" s="183" t="s">
        <v>59</v>
      </c>
      <c r="D24" s="183" t="s">
        <v>98</v>
      </c>
      <c r="E24" s="184" t="s">
        <v>60</v>
      </c>
      <c r="F24" s="183" t="s">
        <v>58</v>
      </c>
      <c r="G24" s="183" t="s">
        <v>59</v>
      </c>
      <c r="H24" s="183" t="s">
        <v>98</v>
      </c>
      <c r="I24" s="184" t="s">
        <v>60</v>
      </c>
    </row>
    <row r="25" spans="1:9" x14ac:dyDescent="0.25">
      <c r="A25" s="13">
        <v>2014</v>
      </c>
      <c r="B25" s="206">
        <v>15676086.989999982</v>
      </c>
      <c r="C25" s="15">
        <v>1142668.49</v>
      </c>
      <c r="D25" s="15">
        <v>3746321.32</v>
      </c>
      <c r="E25" s="77">
        <v>3668884.0100000026</v>
      </c>
      <c r="F25" s="15">
        <v>25534180.989999976</v>
      </c>
      <c r="G25" s="15">
        <v>2242727.4899999998</v>
      </c>
      <c r="H25" s="15">
        <v>4376122.3199999984</v>
      </c>
      <c r="I25" s="77">
        <v>6107503.0100000007</v>
      </c>
    </row>
    <row r="26" spans="1:9" x14ac:dyDescent="0.25">
      <c r="A26" s="13">
        <v>2015</v>
      </c>
      <c r="B26" s="206">
        <v>138431910.17999977</v>
      </c>
      <c r="C26" s="15">
        <v>1645155.8299999998</v>
      </c>
      <c r="D26" s="15">
        <v>12699979.49</v>
      </c>
      <c r="E26" s="77">
        <v>9623811.4200000018</v>
      </c>
      <c r="F26" s="15">
        <v>217181292.18000007</v>
      </c>
      <c r="G26" s="15">
        <v>1344955.8300000017</v>
      </c>
      <c r="H26" s="15">
        <v>18790522.490000002</v>
      </c>
      <c r="I26" s="77">
        <v>12716307.419999998</v>
      </c>
    </row>
    <row r="27" spans="1:9" x14ac:dyDescent="0.25">
      <c r="A27" s="13">
        <v>2016</v>
      </c>
      <c r="B27" s="206">
        <v>62343457.74999997</v>
      </c>
      <c r="C27" s="15">
        <v>1125622.7</v>
      </c>
      <c r="D27" s="15">
        <v>3740240.2399999998</v>
      </c>
      <c r="E27" s="77">
        <v>5730040.9299999988</v>
      </c>
      <c r="F27" s="15">
        <v>47002516.749999978</v>
      </c>
      <c r="G27" s="15">
        <v>913032.7</v>
      </c>
      <c r="H27" s="15">
        <v>788058.24</v>
      </c>
      <c r="I27" s="77">
        <v>3468882.9299999997</v>
      </c>
    </row>
    <row r="28" spans="1:9" x14ac:dyDescent="0.25">
      <c r="A28" s="13">
        <v>2017</v>
      </c>
      <c r="B28" s="206">
        <v>723394846.0099957</v>
      </c>
      <c r="C28" s="15">
        <v>14313811.32</v>
      </c>
      <c r="D28" s="15">
        <v>73406789.749999791</v>
      </c>
      <c r="E28" s="77">
        <v>28872363.859999988</v>
      </c>
      <c r="F28" s="15">
        <v>2733555377.0100002</v>
      </c>
      <c r="G28" s="15">
        <v>103114376.32000002</v>
      </c>
      <c r="H28" s="15">
        <v>-1413244532.25</v>
      </c>
      <c r="I28" s="77">
        <v>135931252.86000001</v>
      </c>
    </row>
    <row r="29" spans="1:9" x14ac:dyDescent="0.25">
      <c r="A29" s="13">
        <v>2018</v>
      </c>
      <c r="B29" s="206">
        <v>1427472985.6799912</v>
      </c>
      <c r="C29" s="15">
        <v>19404038.77</v>
      </c>
      <c r="D29" s="15">
        <v>-567945543.85999954</v>
      </c>
      <c r="E29" s="77">
        <v>56065530.980000027</v>
      </c>
      <c r="F29" s="15">
        <v>433570518.68000782</v>
      </c>
      <c r="G29" s="15">
        <v>-36824854.229999878</v>
      </c>
      <c r="H29" s="15">
        <v>557665276.13999963</v>
      </c>
      <c r="I29" s="77">
        <v>73426279.979999974</v>
      </c>
    </row>
    <row r="30" spans="1:9" x14ac:dyDescent="0.25">
      <c r="A30" s="13">
        <v>2019</v>
      </c>
      <c r="B30" s="206">
        <v>931897309.88999808</v>
      </c>
      <c r="C30" s="15">
        <v>16017164.859999998</v>
      </c>
      <c r="D30" s="15">
        <v>-169958758.11000022</v>
      </c>
      <c r="E30" s="77">
        <v>58761231.670000002</v>
      </c>
      <c r="F30" s="15">
        <v>103748090.88999984</v>
      </c>
      <c r="G30" s="15">
        <v>-10420761.139999988</v>
      </c>
      <c r="H30" s="15">
        <v>21901363.890000056</v>
      </c>
      <c r="I30" s="77">
        <v>-48612678.329999879</v>
      </c>
    </row>
    <row r="31" spans="1:9" x14ac:dyDescent="0.25">
      <c r="A31" s="13">
        <v>2020</v>
      </c>
      <c r="B31" s="206">
        <v>-599597384.63999748</v>
      </c>
      <c r="C31" s="15">
        <v>-4790738.4199999953</v>
      </c>
      <c r="D31" s="15">
        <v>699589342.93999994</v>
      </c>
      <c r="E31" s="77">
        <v>-38132874.370000027</v>
      </c>
      <c r="F31" s="15">
        <v>-315510393.63999748</v>
      </c>
      <c r="G31" s="15">
        <v>-535712.4199999969</v>
      </c>
      <c r="H31" s="15">
        <v>879465983.93999994</v>
      </c>
      <c r="I31" s="77">
        <v>-43857249.37000002</v>
      </c>
    </row>
    <row r="32" spans="1:9" x14ac:dyDescent="0.25">
      <c r="A32" s="13">
        <v>2021</v>
      </c>
      <c r="B32" s="206">
        <v>96369975.419999421</v>
      </c>
      <c r="C32" s="15">
        <v>-222540.20999999935</v>
      </c>
      <c r="D32" s="15">
        <v>15799133.680000015</v>
      </c>
      <c r="E32" s="77">
        <v>-9479437.010000011</v>
      </c>
      <c r="F32" s="15">
        <v>-130122472.57999983</v>
      </c>
      <c r="G32" s="15">
        <v>-5766646.209999999</v>
      </c>
      <c r="H32" s="15">
        <v>-3065101.3199999956</v>
      </c>
      <c r="I32" s="77">
        <v>-12297393.009999994</v>
      </c>
    </row>
    <row r="33" spans="1:9" x14ac:dyDescent="0.25">
      <c r="A33" s="13">
        <v>2022</v>
      </c>
      <c r="B33" s="206">
        <v>76706875.129999831</v>
      </c>
      <c r="C33" s="15">
        <v>3097813.92</v>
      </c>
      <c r="D33" s="15">
        <v>24438442.890000027</v>
      </c>
      <c r="E33" s="77">
        <v>9567040.1500000041</v>
      </c>
      <c r="F33" s="15">
        <v>-50761828.869999975</v>
      </c>
      <c r="G33" s="15">
        <v>2282307.9200000004</v>
      </c>
      <c r="H33" s="15">
        <v>24421519.890000015</v>
      </c>
      <c r="I33" s="77">
        <v>5826722.1500000013</v>
      </c>
    </row>
    <row r="34" spans="1:9" x14ac:dyDescent="0.25">
      <c r="A34" s="16">
        <v>2023</v>
      </c>
      <c r="B34" s="207">
        <v>279885730.12999898</v>
      </c>
      <c r="C34" s="17">
        <v>13222008.500000002</v>
      </c>
      <c r="D34" s="17">
        <v>33091481.439999979</v>
      </c>
      <c r="E34" s="78">
        <v>55440532.360000029</v>
      </c>
      <c r="F34" s="17">
        <v>252609445.12999994</v>
      </c>
      <c r="G34" s="17">
        <v>27604453.500000011</v>
      </c>
      <c r="H34" s="17">
        <v>30715407.440000001</v>
      </c>
      <c r="I34" s="78">
        <v>73093222.35999997</v>
      </c>
    </row>
  </sheetData>
  <mergeCells count="7">
    <mergeCell ref="B23:E23"/>
    <mergeCell ref="F23:I23"/>
    <mergeCell ref="A1:I1"/>
    <mergeCell ref="A2:I2"/>
    <mergeCell ref="A3:I3"/>
    <mergeCell ref="B8:E8"/>
    <mergeCell ref="F8:I8"/>
  </mergeCells>
  <printOptions horizontalCentered="1"/>
  <pageMargins left="0.2" right="0.2" top="0.75" bottom="0.75" header="0.3" footer="0.3"/>
  <pageSetup scale="96" orientation="landscape" r:id="rId1"/>
  <headerFooter>
    <oddFooter>&amp;C&amp;8©, Copyright, State Farm Mutual Automobile Insurance Company 2024
No reproduction of this copyrighted material allowed without express written consent from State Farm®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2176B-39CD-48A4-B253-00AFCB11E642}">
  <sheetPr>
    <pageSetUpPr fitToPage="1"/>
  </sheetPr>
  <dimension ref="A1:J36"/>
  <sheetViews>
    <sheetView zoomScaleNormal="100" workbookViewId="0">
      <selection activeCell="A8" sqref="A8"/>
    </sheetView>
  </sheetViews>
  <sheetFormatPr defaultColWidth="8.7109375" defaultRowHeight="15" x14ac:dyDescent="0.25"/>
  <cols>
    <col min="1" max="1" width="12.28515625" style="67" customWidth="1"/>
    <col min="2" max="9" width="14.7109375" style="67" customWidth="1"/>
    <col min="10" max="16384" width="8.7109375" style="67"/>
  </cols>
  <sheetData>
    <row r="1" spans="1:10" x14ac:dyDescent="0.25">
      <c r="A1" s="257" t="s">
        <v>214</v>
      </c>
      <c r="B1" s="257"/>
      <c r="C1" s="257"/>
      <c r="D1" s="257"/>
      <c r="E1" s="257"/>
      <c r="F1" s="257"/>
      <c r="G1" s="257"/>
      <c r="H1" s="257"/>
      <c r="I1" s="257"/>
    </row>
    <row r="2" spans="1:10" x14ac:dyDescent="0.25">
      <c r="A2" s="257" t="s">
        <v>0</v>
      </c>
      <c r="B2" s="257"/>
      <c r="C2" s="257"/>
      <c r="D2" s="257"/>
      <c r="E2" s="257"/>
      <c r="F2" s="257"/>
      <c r="G2" s="257"/>
      <c r="H2" s="257"/>
      <c r="I2" s="257"/>
    </row>
    <row r="3" spans="1:10" x14ac:dyDescent="0.25">
      <c r="A3" s="257" t="s">
        <v>53</v>
      </c>
      <c r="B3" s="257"/>
      <c r="C3" s="257"/>
      <c r="D3" s="257"/>
      <c r="E3" s="257"/>
      <c r="F3" s="257"/>
      <c r="G3" s="257"/>
      <c r="H3" s="257"/>
      <c r="I3" s="257"/>
    </row>
    <row r="5" spans="1:10" x14ac:dyDescent="0.25">
      <c r="A5"/>
      <c r="B5" s="163"/>
    </row>
    <row r="6" spans="1:10" x14ac:dyDescent="0.25">
      <c r="A6" s="185"/>
      <c r="B6" s="185"/>
      <c r="C6" s="186"/>
      <c r="D6" s="186"/>
      <c r="E6" s="186"/>
      <c r="F6" s="186"/>
      <c r="G6" s="186"/>
      <c r="H6" s="186"/>
      <c r="I6" s="186"/>
      <c r="J6" s="186"/>
    </row>
    <row r="7" spans="1:10" x14ac:dyDescent="0.25">
      <c r="A7" s="186"/>
      <c r="B7" s="251" t="s">
        <v>204</v>
      </c>
      <c r="C7" s="252"/>
      <c r="D7" s="252"/>
      <c r="E7" s="253"/>
      <c r="F7" s="254" t="s">
        <v>205</v>
      </c>
      <c r="G7" s="255"/>
      <c r="H7" s="255"/>
      <c r="I7" s="256"/>
      <c r="J7" s="186"/>
    </row>
    <row r="8" spans="1:10" x14ac:dyDescent="0.25">
      <c r="A8" s="196" t="s">
        <v>5</v>
      </c>
      <c r="B8" s="201" t="s">
        <v>58</v>
      </c>
      <c r="C8" s="202" t="s">
        <v>59</v>
      </c>
      <c r="D8" s="202" t="s">
        <v>98</v>
      </c>
      <c r="E8" s="203" t="s">
        <v>60</v>
      </c>
      <c r="F8" s="204" t="s">
        <v>58</v>
      </c>
      <c r="G8" s="202" t="s">
        <v>59</v>
      </c>
      <c r="H8" s="202" t="s">
        <v>98</v>
      </c>
      <c r="I8" s="203" t="s">
        <v>60</v>
      </c>
      <c r="J8" s="186"/>
    </row>
    <row r="9" spans="1:10" x14ac:dyDescent="0.25">
      <c r="A9" s="197">
        <v>2014</v>
      </c>
      <c r="B9" s="189">
        <v>283719892</v>
      </c>
      <c r="C9" s="190">
        <v>52173081</v>
      </c>
      <c r="D9" s="190">
        <v>38465784</v>
      </c>
      <c r="E9" s="191">
        <v>381941972</v>
      </c>
      <c r="F9" s="199">
        <v>22876637</v>
      </c>
      <c r="G9" s="190">
        <v>1481125</v>
      </c>
      <c r="H9" s="190">
        <v>3413151</v>
      </c>
      <c r="I9" s="191">
        <v>4263627</v>
      </c>
      <c r="J9" s="186"/>
    </row>
    <row r="10" spans="1:10" x14ac:dyDescent="0.25">
      <c r="A10" s="197">
        <v>2015</v>
      </c>
      <c r="B10" s="192">
        <v>246254957</v>
      </c>
      <c r="C10" s="190">
        <v>49166073</v>
      </c>
      <c r="D10" s="190">
        <v>36931037</v>
      </c>
      <c r="E10" s="191">
        <v>384090138</v>
      </c>
      <c r="F10" s="199">
        <v>101626019</v>
      </c>
      <c r="G10" s="190">
        <v>1180925</v>
      </c>
      <c r="H10" s="190">
        <v>9503694</v>
      </c>
      <c r="I10" s="191">
        <v>7356123</v>
      </c>
      <c r="J10" s="186"/>
    </row>
    <row r="11" spans="1:10" x14ac:dyDescent="0.25">
      <c r="A11" s="197">
        <v>2016</v>
      </c>
      <c r="B11" s="189">
        <v>259778059</v>
      </c>
      <c r="C11" s="190">
        <v>52955156</v>
      </c>
      <c r="D11" s="190">
        <v>38451514</v>
      </c>
      <c r="E11" s="191">
        <v>455460916</v>
      </c>
      <c r="F11" s="199">
        <v>86285078</v>
      </c>
      <c r="G11" s="190">
        <v>968335</v>
      </c>
      <c r="H11" s="190">
        <v>6551512</v>
      </c>
      <c r="I11" s="191">
        <v>5094965</v>
      </c>
      <c r="J11" s="186"/>
    </row>
    <row r="12" spans="1:10" x14ac:dyDescent="0.25">
      <c r="A12" s="197">
        <v>2017</v>
      </c>
      <c r="B12" s="189">
        <v>263669324</v>
      </c>
      <c r="C12" s="190">
        <v>53531092</v>
      </c>
      <c r="D12" s="190">
        <v>35723895</v>
      </c>
      <c r="E12" s="191">
        <v>477880462</v>
      </c>
      <c r="F12" s="199">
        <v>2096445609</v>
      </c>
      <c r="G12" s="190">
        <v>89768900</v>
      </c>
      <c r="H12" s="190">
        <v>-1480099810</v>
      </c>
      <c r="I12" s="191">
        <v>112153854</v>
      </c>
      <c r="J12" s="186"/>
    </row>
    <row r="13" spans="1:10" x14ac:dyDescent="0.25">
      <c r="A13" s="197">
        <v>2018</v>
      </c>
      <c r="B13" s="192">
        <v>283005677</v>
      </c>
      <c r="C13" s="190">
        <v>59433318</v>
      </c>
      <c r="D13" s="190">
        <v>41262199</v>
      </c>
      <c r="E13" s="191">
        <v>526267770</v>
      </c>
      <c r="F13" s="199">
        <v>1102543142</v>
      </c>
      <c r="G13" s="190">
        <v>33540007</v>
      </c>
      <c r="H13" s="190">
        <v>-354488990</v>
      </c>
      <c r="I13" s="191">
        <v>129514603</v>
      </c>
      <c r="J13" s="186"/>
    </row>
    <row r="14" spans="1:10" x14ac:dyDescent="0.25">
      <c r="A14" s="197">
        <v>2019</v>
      </c>
      <c r="B14" s="189">
        <v>331767092</v>
      </c>
      <c r="C14" s="190">
        <v>62528577</v>
      </c>
      <c r="D14" s="190">
        <v>43182520</v>
      </c>
      <c r="E14" s="191">
        <v>550630015</v>
      </c>
      <c r="F14" s="199">
        <v>274393923</v>
      </c>
      <c r="G14" s="190">
        <v>7102081</v>
      </c>
      <c r="H14" s="190">
        <v>-162628868</v>
      </c>
      <c r="I14" s="191">
        <v>22140693</v>
      </c>
      <c r="J14" s="186"/>
    </row>
    <row r="15" spans="1:10" x14ac:dyDescent="0.25">
      <c r="A15" s="197">
        <v>2020</v>
      </c>
      <c r="B15" s="189">
        <v>375257310</v>
      </c>
      <c r="C15" s="190">
        <v>65005039</v>
      </c>
      <c r="D15" s="190">
        <v>45905306</v>
      </c>
      <c r="E15" s="191">
        <v>573104271</v>
      </c>
      <c r="F15" s="199">
        <v>558480914</v>
      </c>
      <c r="G15" s="190">
        <v>11357107</v>
      </c>
      <c r="H15" s="190">
        <v>17247773</v>
      </c>
      <c r="I15" s="191">
        <v>16416318</v>
      </c>
      <c r="J15" s="186"/>
    </row>
    <row r="16" spans="1:10" x14ac:dyDescent="0.25">
      <c r="A16" s="197">
        <v>2021</v>
      </c>
      <c r="B16" s="192">
        <v>415629077</v>
      </c>
      <c r="C16" s="190">
        <v>66871292</v>
      </c>
      <c r="D16" s="190">
        <v>55304179</v>
      </c>
      <c r="E16" s="191">
        <v>632702492</v>
      </c>
      <c r="F16" s="199">
        <v>331988466</v>
      </c>
      <c r="G16" s="190">
        <v>5813001</v>
      </c>
      <c r="H16" s="190">
        <v>-1616462</v>
      </c>
      <c r="I16" s="191">
        <v>13598362</v>
      </c>
      <c r="J16" s="186"/>
    </row>
    <row r="17" spans="1:10" x14ac:dyDescent="0.25">
      <c r="A17" s="197">
        <v>2022</v>
      </c>
      <c r="B17" s="189">
        <v>497012328</v>
      </c>
      <c r="C17" s="190">
        <v>84619492</v>
      </c>
      <c r="D17" s="190">
        <v>87563378</v>
      </c>
      <c r="E17" s="191">
        <v>786375486</v>
      </c>
      <c r="F17" s="199">
        <v>204519762</v>
      </c>
      <c r="G17" s="190">
        <v>4997495</v>
      </c>
      <c r="H17" s="190">
        <v>-1633385</v>
      </c>
      <c r="I17" s="191">
        <v>9858044</v>
      </c>
      <c r="J17" s="186"/>
    </row>
    <row r="18" spans="1:10" x14ac:dyDescent="0.25">
      <c r="A18" s="198">
        <v>2023</v>
      </c>
      <c r="B18" s="193">
        <v>589988756</v>
      </c>
      <c r="C18" s="194">
        <v>117893983</v>
      </c>
      <c r="D18" s="194">
        <v>105402470</v>
      </c>
      <c r="E18" s="195">
        <v>1293212676</v>
      </c>
      <c r="F18" s="200">
        <v>177243477</v>
      </c>
      <c r="G18" s="194">
        <v>19379940</v>
      </c>
      <c r="H18" s="194">
        <v>-4009459</v>
      </c>
      <c r="I18" s="195">
        <v>27510734</v>
      </c>
      <c r="J18" s="186"/>
    </row>
    <row r="19" spans="1:10" x14ac:dyDescent="0.25">
      <c r="A19" s="186"/>
      <c r="B19" s="187"/>
      <c r="C19" s="186"/>
      <c r="D19" s="186"/>
      <c r="E19" s="186"/>
      <c r="F19" s="186"/>
      <c r="G19" s="186"/>
      <c r="H19" s="186"/>
      <c r="I19" s="186"/>
      <c r="J19" s="186"/>
    </row>
    <row r="20" spans="1:10" x14ac:dyDescent="0.25">
      <c r="A20" s="186"/>
      <c r="B20" s="188"/>
      <c r="C20" s="186"/>
      <c r="D20" s="186"/>
      <c r="E20" s="186"/>
      <c r="F20" s="186"/>
      <c r="G20" s="186"/>
      <c r="H20" s="186"/>
      <c r="I20" s="186"/>
      <c r="J20" s="186"/>
    </row>
    <row r="21" spans="1:10" x14ac:dyDescent="0.25">
      <c r="A21" s="186"/>
      <c r="B21" s="188"/>
      <c r="C21" s="186"/>
      <c r="D21" s="186"/>
      <c r="E21" s="186"/>
      <c r="F21" s="186"/>
      <c r="G21" s="186"/>
      <c r="H21" s="186"/>
      <c r="I21" s="186"/>
      <c r="J21" s="186"/>
    </row>
    <row r="22" spans="1:10" x14ac:dyDescent="0.25">
      <c r="A22" s="186"/>
      <c r="B22" s="187"/>
      <c r="C22" s="186"/>
      <c r="D22" s="186"/>
      <c r="E22" s="186"/>
      <c r="F22" s="186"/>
      <c r="G22" s="186"/>
      <c r="H22" s="186"/>
      <c r="I22" s="186"/>
      <c r="J22" s="186"/>
    </row>
    <row r="23" spans="1:10" x14ac:dyDescent="0.25">
      <c r="A23" s="186"/>
      <c r="B23" s="188"/>
      <c r="C23" s="186"/>
      <c r="D23" s="186"/>
      <c r="E23" s="186"/>
      <c r="F23" s="186"/>
      <c r="G23" s="186"/>
      <c r="H23" s="186"/>
      <c r="I23" s="186"/>
      <c r="J23" s="186"/>
    </row>
    <row r="24" spans="1:10" x14ac:dyDescent="0.25">
      <c r="A24" s="186"/>
      <c r="B24" s="188"/>
      <c r="C24" s="186"/>
      <c r="D24" s="186"/>
      <c r="E24" s="186"/>
      <c r="F24" s="186"/>
      <c r="G24" s="186"/>
      <c r="H24" s="186"/>
      <c r="I24" s="186"/>
      <c r="J24" s="186"/>
    </row>
    <row r="25" spans="1:10" x14ac:dyDescent="0.25">
      <c r="A25" s="68"/>
      <c r="B25" s="161"/>
    </row>
    <row r="26" spans="1:10" x14ac:dyDescent="0.25">
      <c r="A26" s="159"/>
      <c r="B26" s="160"/>
    </row>
    <row r="27" spans="1:10" x14ac:dyDescent="0.25">
      <c r="A27" s="159"/>
      <c r="B27" s="160"/>
    </row>
    <row r="28" spans="1:10" x14ac:dyDescent="0.25">
      <c r="A28" s="68"/>
      <c r="B28" s="161"/>
    </row>
    <row r="29" spans="1:10" x14ac:dyDescent="0.25">
      <c r="A29" s="159"/>
      <c r="B29" s="160"/>
    </row>
    <row r="30" spans="1:10" x14ac:dyDescent="0.25">
      <c r="A30" s="159"/>
      <c r="B30" s="160"/>
    </row>
    <row r="31" spans="1:10" x14ac:dyDescent="0.25">
      <c r="A31" s="68"/>
      <c r="B31" s="161"/>
    </row>
    <row r="32" spans="1:10" x14ac:dyDescent="0.25">
      <c r="A32" s="159"/>
      <c r="B32" s="160"/>
    </row>
    <row r="33" spans="1:2" x14ac:dyDescent="0.25">
      <c r="A33" s="159"/>
      <c r="B33" s="160"/>
    </row>
    <row r="34" spans="1:2" x14ac:dyDescent="0.25">
      <c r="A34" s="68"/>
      <c r="B34" s="161"/>
    </row>
    <row r="35" spans="1:2" x14ac:dyDescent="0.25">
      <c r="A35" s="162"/>
      <c r="B35" s="160"/>
    </row>
    <row r="36" spans="1:2" x14ac:dyDescent="0.25">
      <c r="A36" s="159"/>
      <c r="B36" s="160"/>
    </row>
  </sheetData>
  <mergeCells count="5">
    <mergeCell ref="B7:E7"/>
    <mergeCell ref="F7:I7"/>
    <mergeCell ref="A1:I1"/>
    <mergeCell ref="A2:I2"/>
    <mergeCell ref="A3:I3"/>
  </mergeCells>
  <printOptions horizontalCentered="1"/>
  <pageMargins left="0.2" right="0.2" top="0.75" bottom="0.75" header="0.3" footer="0.3"/>
  <pageSetup orientation="landscape" r:id="rId1"/>
  <headerFooter>
    <oddFooter>&amp;C&amp;8©, Copyright, State Farm Mutual Automobile Insurance Company 2024
No reproduction of this copyrighted material allowed without express written consent from State Farm®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25F2A-E16B-4005-832B-C4DF7E7694D3}">
  <sheetPr>
    <pageSetUpPr fitToPage="1"/>
  </sheetPr>
  <dimension ref="A1:O35"/>
  <sheetViews>
    <sheetView zoomScaleNormal="100" workbookViewId="0">
      <selection activeCell="B34" sqref="B34"/>
    </sheetView>
  </sheetViews>
  <sheetFormatPr defaultRowHeight="15" x14ac:dyDescent="0.25"/>
  <cols>
    <col min="1" max="9" width="19.28515625" customWidth="1"/>
    <col min="13" max="15" width="11.140625" bestFit="1" customWidth="1"/>
  </cols>
  <sheetData>
    <row r="1" spans="1:13" x14ac:dyDescent="0.25">
      <c r="A1" s="217" t="s">
        <v>219</v>
      </c>
      <c r="B1" s="217"/>
      <c r="C1" s="217"/>
      <c r="D1" s="217"/>
      <c r="E1" s="217"/>
      <c r="F1" s="217"/>
      <c r="G1" s="217"/>
      <c r="H1" s="217"/>
      <c r="I1" s="217"/>
    </row>
    <row r="2" spans="1:13" x14ac:dyDescent="0.25">
      <c r="A2" s="217" t="s">
        <v>0</v>
      </c>
      <c r="B2" s="217"/>
      <c r="C2" s="217"/>
      <c r="D2" s="217"/>
      <c r="E2" s="217"/>
      <c r="F2" s="217"/>
      <c r="G2" s="217"/>
      <c r="H2" s="217"/>
      <c r="I2" s="217"/>
    </row>
    <row r="3" spans="1:13" x14ac:dyDescent="0.25">
      <c r="A3" s="217" t="s">
        <v>61</v>
      </c>
      <c r="B3" s="217"/>
      <c r="C3" s="217"/>
      <c r="D3" s="217"/>
      <c r="E3" s="217"/>
      <c r="F3" s="217"/>
      <c r="G3" s="217"/>
      <c r="H3" s="217"/>
      <c r="I3" s="217"/>
    </row>
    <row r="5" spans="1:13" x14ac:dyDescent="0.25">
      <c r="A5" s="164"/>
      <c r="B5" s="258" t="s">
        <v>62</v>
      </c>
      <c r="C5" s="259"/>
      <c r="D5" s="260" t="s">
        <v>63</v>
      </c>
      <c r="E5" s="260"/>
      <c r="F5" s="258" t="s">
        <v>64</v>
      </c>
      <c r="G5" s="259"/>
      <c r="H5" s="260" t="s">
        <v>65</v>
      </c>
      <c r="I5" s="259"/>
    </row>
    <row r="6" spans="1:13" x14ac:dyDescent="0.25">
      <c r="A6" s="179" t="s">
        <v>66</v>
      </c>
      <c r="B6" s="169" t="s">
        <v>67</v>
      </c>
      <c r="C6" s="178" t="s">
        <v>68</v>
      </c>
      <c r="D6" s="172" t="s">
        <v>69</v>
      </c>
      <c r="E6" s="172" t="s">
        <v>70</v>
      </c>
      <c r="F6" s="169" t="s">
        <v>67</v>
      </c>
      <c r="G6" s="178" t="s">
        <v>68</v>
      </c>
      <c r="H6" s="172" t="s">
        <v>69</v>
      </c>
      <c r="I6" s="178" t="s">
        <v>70</v>
      </c>
      <c r="M6" s="73"/>
    </row>
    <row r="7" spans="1:13" x14ac:dyDescent="0.25">
      <c r="A7" s="165">
        <v>2015</v>
      </c>
      <c r="B7" s="174">
        <v>1000000000</v>
      </c>
      <c r="C7" s="175">
        <v>1900000000</v>
      </c>
      <c r="D7" s="166">
        <v>87637500</v>
      </c>
      <c r="E7" s="167" t="s">
        <v>71</v>
      </c>
      <c r="F7" s="174">
        <v>1500000000</v>
      </c>
      <c r="G7" s="175" t="s">
        <v>72</v>
      </c>
      <c r="H7" s="166">
        <v>10250000</v>
      </c>
      <c r="I7" s="168" t="s">
        <v>71</v>
      </c>
    </row>
    <row r="8" spans="1:13" x14ac:dyDescent="0.25">
      <c r="A8" s="165">
        <v>2016</v>
      </c>
      <c r="B8" s="174">
        <v>1000000000</v>
      </c>
      <c r="C8" s="175">
        <v>2100000000</v>
      </c>
      <c r="D8" s="166">
        <v>97912500</v>
      </c>
      <c r="E8" s="167" t="s">
        <v>71</v>
      </c>
      <c r="F8" s="174">
        <v>1500000000</v>
      </c>
      <c r="G8" s="175">
        <v>500000000</v>
      </c>
      <c r="H8" s="166">
        <v>11250000</v>
      </c>
      <c r="I8" s="168" t="s">
        <v>71</v>
      </c>
    </row>
    <row r="9" spans="1:13" x14ac:dyDescent="0.25">
      <c r="A9" s="165">
        <v>2017</v>
      </c>
      <c r="B9" s="174">
        <v>1000000000</v>
      </c>
      <c r="C9" s="175">
        <v>2100000000</v>
      </c>
      <c r="D9" s="166">
        <v>100852500</v>
      </c>
      <c r="E9" s="167" t="s">
        <v>71</v>
      </c>
      <c r="F9" s="174">
        <v>1500000000</v>
      </c>
      <c r="G9" s="175">
        <v>500000000</v>
      </c>
      <c r="H9" s="166">
        <v>10750000</v>
      </c>
      <c r="I9" s="168" t="s">
        <v>71</v>
      </c>
    </row>
    <row r="10" spans="1:13" x14ac:dyDescent="0.25">
      <c r="A10" s="165">
        <v>2018</v>
      </c>
      <c r="B10" s="174">
        <v>1000000000</v>
      </c>
      <c r="C10" s="175">
        <v>2600000000</v>
      </c>
      <c r="D10" s="166">
        <v>121225000</v>
      </c>
      <c r="E10" s="167">
        <v>87467900</v>
      </c>
      <c r="F10" s="174">
        <v>1500000000</v>
      </c>
      <c r="G10" s="175">
        <v>500000000</v>
      </c>
      <c r="H10" s="166">
        <v>14750000</v>
      </c>
      <c r="I10" s="168" t="s">
        <v>71</v>
      </c>
    </row>
    <row r="11" spans="1:13" x14ac:dyDescent="0.25">
      <c r="A11" s="165">
        <v>2019</v>
      </c>
      <c r="B11" s="174">
        <v>750000000</v>
      </c>
      <c r="C11" s="175">
        <v>3150000000</v>
      </c>
      <c r="D11" s="166">
        <v>156662500</v>
      </c>
      <c r="E11" s="167" t="s">
        <v>71</v>
      </c>
      <c r="F11" s="174">
        <v>1250000000</v>
      </c>
      <c r="G11" s="175">
        <v>600000000</v>
      </c>
      <c r="H11" s="166">
        <v>20400000</v>
      </c>
      <c r="I11" s="168" t="s">
        <v>71</v>
      </c>
    </row>
    <row r="12" spans="1:13" x14ac:dyDescent="0.25">
      <c r="A12" s="165">
        <v>2020</v>
      </c>
      <c r="B12" s="174">
        <v>750000000</v>
      </c>
      <c r="C12" s="175">
        <v>3850000000</v>
      </c>
      <c r="D12" s="166">
        <v>206250000</v>
      </c>
      <c r="E12" s="167" t="s">
        <v>71</v>
      </c>
      <c r="F12" s="174">
        <v>1250000000</v>
      </c>
      <c r="G12" s="175">
        <v>600000000</v>
      </c>
      <c r="H12" s="166">
        <v>24000000</v>
      </c>
      <c r="I12" s="168" t="s">
        <v>71</v>
      </c>
    </row>
    <row r="13" spans="1:13" x14ac:dyDescent="0.25">
      <c r="A13" s="165">
        <v>2021</v>
      </c>
      <c r="B13" s="174">
        <v>500000000</v>
      </c>
      <c r="C13" s="175">
        <v>5200000000</v>
      </c>
      <c r="D13" s="166">
        <v>317950000</v>
      </c>
      <c r="E13" s="166" t="s">
        <v>71</v>
      </c>
      <c r="F13" s="174">
        <v>750000000</v>
      </c>
      <c r="G13" s="175">
        <v>600000000</v>
      </c>
      <c r="H13" s="166">
        <v>62700000</v>
      </c>
      <c r="I13" s="168" t="s">
        <v>71</v>
      </c>
    </row>
    <row r="14" spans="1:13" x14ac:dyDescent="0.25">
      <c r="A14" s="165">
        <v>2022</v>
      </c>
      <c r="B14" s="174">
        <v>500000000</v>
      </c>
      <c r="C14" s="175">
        <v>6400000000</v>
      </c>
      <c r="D14" s="166">
        <v>374950000</v>
      </c>
      <c r="E14" s="167" t="s">
        <v>71</v>
      </c>
      <c r="F14" s="174">
        <v>750000000</v>
      </c>
      <c r="G14" s="175">
        <v>600000000</v>
      </c>
      <c r="H14" s="166">
        <v>74700000</v>
      </c>
      <c r="I14" s="168" t="s">
        <v>71</v>
      </c>
    </row>
    <row r="15" spans="1:13" x14ac:dyDescent="0.25">
      <c r="A15" s="165">
        <v>2023</v>
      </c>
      <c r="B15" s="174">
        <v>250000000</v>
      </c>
      <c r="C15" s="175">
        <v>8850000000</v>
      </c>
      <c r="D15" s="166">
        <v>665197000</v>
      </c>
      <c r="E15" s="167" t="s">
        <v>71</v>
      </c>
      <c r="F15" s="174">
        <v>375000000</v>
      </c>
      <c r="G15" s="175">
        <v>600000000</v>
      </c>
      <c r="H15" s="166">
        <v>144600000</v>
      </c>
      <c r="I15" s="168" t="s">
        <v>71</v>
      </c>
    </row>
    <row r="16" spans="1:13" x14ac:dyDescent="0.25">
      <c r="A16" s="169">
        <v>2024</v>
      </c>
      <c r="B16" s="176">
        <v>250000000</v>
      </c>
      <c r="C16" s="177">
        <v>8920000000</v>
      </c>
      <c r="D16" s="170">
        <v>637598000</v>
      </c>
      <c r="E16" s="171" t="s">
        <v>71</v>
      </c>
      <c r="F16" s="176">
        <v>375000000</v>
      </c>
      <c r="G16" s="177">
        <v>600000000</v>
      </c>
      <c r="H16" s="170">
        <v>167100000</v>
      </c>
      <c r="I16" s="173" t="s">
        <v>71</v>
      </c>
    </row>
    <row r="17" spans="1:15" x14ac:dyDescent="0.25">
      <c r="A17" s="121"/>
    </row>
    <row r="19" spans="1:15" x14ac:dyDescent="0.25">
      <c r="A19" s="180"/>
      <c r="B19" s="258" t="s">
        <v>102</v>
      </c>
      <c r="C19" s="259"/>
      <c r="D19" s="260" t="s">
        <v>103</v>
      </c>
      <c r="E19" s="259"/>
    </row>
    <row r="20" spans="1:15" x14ac:dyDescent="0.25">
      <c r="A20" s="179" t="s">
        <v>66</v>
      </c>
      <c r="B20" s="169" t="s">
        <v>69</v>
      </c>
      <c r="C20" s="178" t="s">
        <v>70</v>
      </c>
      <c r="D20" s="172" t="s">
        <v>69</v>
      </c>
      <c r="E20" s="178" t="s">
        <v>70</v>
      </c>
    </row>
    <row r="21" spans="1:15" x14ac:dyDescent="0.25">
      <c r="A21" s="165">
        <v>2015</v>
      </c>
      <c r="B21" s="36">
        <v>14400000</v>
      </c>
      <c r="C21" s="181">
        <v>418013.16</v>
      </c>
      <c r="D21" s="32">
        <v>770247.99</v>
      </c>
      <c r="E21" s="181">
        <v>0</v>
      </c>
    </row>
    <row r="22" spans="1:15" x14ac:dyDescent="0.25">
      <c r="A22" s="165">
        <v>2016</v>
      </c>
      <c r="B22" s="36">
        <v>11295000</v>
      </c>
      <c r="C22" s="181">
        <v>2924033.01</v>
      </c>
      <c r="D22" s="32">
        <v>925769.66</v>
      </c>
      <c r="E22" s="181">
        <v>0</v>
      </c>
    </row>
    <row r="23" spans="1:15" x14ac:dyDescent="0.25">
      <c r="A23" s="165">
        <v>2017</v>
      </c>
      <c r="B23" s="36">
        <v>11525000</v>
      </c>
      <c r="C23" s="181">
        <v>28049028.350000009</v>
      </c>
      <c r="D23" s="32">
        <v>789993.5</v>
      </c>
      <c r="E23" s="181">
        <v>0</v>
      </c>
    </row>
    <row r="24" spans="1:15" x14ac:dyDescent="0.25">
      <c r="A24" s="165">
        <v>2018</v>
      </c>
      <c r="B24" s="36">
        <v>16100000</v>
      </c>
      <c r="C24" s="181">
        <v>38279907.639999963</v>
      </c>
      <c r="D24" s="32">
        <v>704072.61</v>
      </c>
      <c r="E24" s="181">
        <v>381045</v>
      </c>
    </row>
    <row r="25" spans="1:15" x14ac:dyDescent="0.25">
      <c r="A25" s="165">
        <v>2019</v>
      </c>
      <c r="B25" s="36">
        <v>15500000</v>
      </c>
      <c r="C25" s="181">
        <v>9798295.6699999962</v>
      </c>
      <c r="D25" s="32">
        <v>735033.16</v>
      </c>
      <c r="E25" s="181">
        <v>3619</v>
      </c>
    </row>
    <row r="26" spans="1:15" x14ac:dyDescent="0.25">
      <c r="A26" s="165">
        <v>2020</v>
      </c>
      <c r="B26" s="36">
        <v>16400000</v>
      </c>
      <c r="C26" s="181">
        <v>63550974.020000003</v>
      </c>
      <c r="D26" s="32">
        <v>769422.49</v>
      </c>
      <c r="E26" s="181">
        <v>64.150000000000006</v>
      </c>
      <c r="M26" s="74"/>
      <c r="N26" s="75"/>
      <c r="O26" s="75"/>
    </row>
    <row r="27" spans="1:15" x14ac:dyDescent="0.25">
      <c r="A27" s="165">
        <v>2021</v>
      </c>
      <c r="B27" s="36">
        <v>19000000</v>
      </c>
      <c r="C27" s="181">
        <v>15473078.699999997</v>
      </c>
      <c r="D27" s="32">
        <v>829313.94</v>
      </c>
      <c r="E27" s="181">
        <v>14905580</v>
      </c>
      <c r="M27" s="74"/>
      <c r="N27" s="75"/>
      <c r="O27" s="75"/>
    </row>
    <row r="28" spans="1:15" x14ac:dyDescent="0.25">
      <c r="A28" s="165">
        <v>2022</v>
      </c>
      <c r="B28" s="36">
        <v>20700000</v>
      </c>
      <c r="C28" s="181">
        <v>41742037.149999999</v>
      </c>
      <c r="D28" s="32">
        <v>955966.83</v>
      </c>
      <c r="E28" s="181">
        <v>0</v>
      </c>
      <c r="M28" s="74"/>
      <c r="N28" s="75"/>
      <c r="O28" s="75"/>
    </row>
    <row r="29" spans="1:15" x14ac:dyDescent="0.25">
      <c r="A29" s="165">
        <v>2023</v>
      </c>
      <c r="B29" s="36">
        <v>27800000</v>
      </c>
      <c r="C29" s="181">
        <v>15164632.689999998</v>
      </c>
      <c r="D29" s="32">
        <v>1144652.3</v>
      </c>
      <c r="E29" s="181">
        <v>0</v>
      </c>
      <c r="M29" s="74"/>
      <c r="N29" s="75"/>
      <c r="O29" s="75"/>
    </row>
    <row r="30" spans="1:15" x14ac:dyDescent="0.25">
      <c r="A30" s="169">
        <v>2024</v>
      </c>
      <c r="B30" s="38">
        <v>42500000</v>
      </c>
      <c r="C30" s="182">
        <v>0</v>
      </c>
      <c r="D30" s="17" t="s">
        <v>104</v>
      </c>
      <c r="E30" s="182"/>
      <c r="M30" s="74"/>
      <c r="N30" s="75"/>
      <c r="O30" s="75"/>
    </row>
    <row r="31" spans="1:15" x14ac:dyDescent="0.25">
      <c r="M31" s="74"/>
      <c r="N31" s="75"/>
      <c r="O31" s="75"/>
    </row>
    <row r="32" spans="1:15" x14ac:dyDescent="0.25">
      <c r="A32" t="s">
        <v>105</v>
      </c>
      <c r="M32" s="74"/>
      <c r="N32" s="75"/>
      <c r="O32" s="75"/>
    </row>
    <row r="33" spans="13:15" x14ac:dyDescent="0.25">
      <c r="M33" s="74"/>
      <c r="N33" s="75"/>
      <c r="O33" s="75"/>
    </row>
    <row r="34" spans="13:15" x14ac:dyDescent="0.25">
      <c r="M34" s="74"/>
      <c r="N34" s="75"/>
      <c r="O34" s="75"/>
    </row>
    <row r="35" spans="13:15" x14ac:dyDescent="0.25">
      <c r="M35" s="74"/>
      <c r="N35" s="75"/>
      <c r="O35" s="75"/>
    </row>
  </sheetData>
  <mergeCells count="9">
    <mergeCell ref="B19:C19"/>
    <mergeCell ref="D19:E19"/>
    <mergeCell ref="A1:I1"/>
    <mergeCell ref="A2:I2"/>
    <mergeCell ref="A3:I3"/>
    <mergeCell ref="B5:C5"/>
    <mergeCell ref="D5:E5"/>
    <mergeCell ref="F5:G5"/>
    <mergeCell ref="H5:I5"/>
  </mergeCells>
  <printOptions horizontalCentered="1"/>
  <pageMargins left="0.2" right="0.2" top="0.75" bottom="0.75" header="0.3" footer="0.3"/>
  <pageSetup scale="77" orientation="landscape" r:id="rId1"/>
  <headerFooter>
    <oddFooter>&amp;C&amp;8©, Copyright, State Farm Mutual Automobile Insurance Company 2024
No reproduction of this copyrighted material allowed without express written consent from State Farm®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0033C-A06A-45BA-AD37-FC03B10A958D}">
  <dimension ref="A2:E20"/>
  <sheetViews>
    <sheetView workbookViewId="0">
      <selection activeCell="B7" sqref="B7"/>
    </sheetView>
  </sheetViews>
  <sheetFormatPr defaultRowHeight="15" x14ac:dyDescent="0.25"/>
  <cols>
    <col min="2" max="2" width="10.85546875" customWidth="1"/>
    <col min="3" max="3" width="17.85546875" customWidth="1"/>
  </cols>
  <sheetData>
    <row r="2" spans="1:5" x14ac:dyDescent="0.25">
      <c r="A2" s="217" t="s">
        <v>37</v>
      </c>
      <c r="B2" s="217"/>
      <c r="C2" s="217"/>
      <c r="D2" s="217"/>
      <c r="E2" s="64"/>
    </row>
    <row r="3" spans="1:5" x14ac:dyDescent="0.25">
      <c r="A3" s="217" t="s">
        <v>0</v>
      </c>
      <c r="B3" s="217"/>
      <c r="C3" s="217"/>
      <c r="D3" s="217"/>
      <c r="E3" s="64"/>
    </row>
    <row r="4" spans="1:5" x14ac:dyDescent="0.25">
      <c r="A4" s="217" t="s">
        <v>41</v>
      </c>
      <c r="B4" s="217"/>
      <c r="C4" s="217"/>
      <c r="D4" s="217"/>
      <c r="E4" s="64"/>
    </row>
    <row r="5" spans="1:5" x14ac:dyDescent="0.25">
      <c r="A5" s="64"/>
      <c r="B5" s="64"/>
      <c r="C5" s="64"/>
      <c r="D5" s="64"/>
      <c r="E5" s="64"/>
    </row>
    <row r="7" spans="1:5" ht="42.75" customHeight="1" x14ac:dyDescent="0.25">
      <c r="B7" s="80" t="s">
        <v>38</v>
      </c>
      <c r="C7" s="79" t="s">
        <v>39</v>
      </c>
    </row>
    <row r="8" spans="1:5" hidden="1" x14ac:dyDescent="0.25">
      <c r="B8" s="81">
        <v>2013</v>
      </c>
      <c r="C8" s="77">
        <v>1620</v>
      </c>
    </row>
    <row r="9" spans="1:5" x14ac:dyDescent="0.25">
      <c r="B9" s="81">
        <f>B8+1</f>
        <v>2014</v>
      </c>
      <c r="C9" s="77">
        <v>1640</v>
      </c>
    </row>
    <row r="10" spans="1:5" x14ac:dyDescent="0.25">
      <c r="B10" s="81">
        <f t="shared" ref="B10:B18" si="0">B9+1</f>
        <v>2015</v>
      </c>
      <c r="C10" s="77">
        <v>4975</v>
      </c>
    </row>
    <row r="11" spans="1:5" x14ac:dyDescent="0.25">
      <c r="B11" s="81">
        <f t="shared" si="0"/>
        <v>2016</v>
      </c>
      <c r="C11" s="77">
        <v>1625</v>
      </c>
    </row>
    <row r="12" spans="1:5" x14ac:dyDescent="0.25">
      <c r="B12" s="81">
        <f t="shared" si="0"/>
        <v>2017</v>
      </c>
      <c r="C12" s="77">
        <v>2471348</v>
      </c>
    </row>
    <row r="13" spans="1:5" x14ac:dyDescent="0.25">
      <c r="B13" s="81">
        <f t="shared" si="0"/>
        <v>2018</v>
      </c>
      <c r="C13" s="77">
        <v>2084932</v>
      </c>
    </row>
    <row r="14" spans="1:5" x14ac:dyDescent="0.25">
      <c r="B14" s="81">
        <f t="shared" si="0"/>
        <v>2019</v>
      </c>
      <c r="C14" s="77">
        <v>1569554</v>
      </c>
    </row>
    <row r="15" spans="1:5" x14ac:dyDescent="0.25">
      <c r="B15" s="81">
        <f t="shared" si="0"/>
        <v>2020</v>
      </c>
      <c r="C15" s="77">
        <v>1366103</v>
      </c>
    </row>
    <row r="16" spans="1:5" x14ac:dyDescent="0.25">
      <c r="B16" s="81">
        <f t="shared" si="0"/>
        <v>2021</v>
      </c>
      <c r="C16" s="77">
        <v>733122</v>
      </c>
    </row>
    <row r="17" spans="2:3" x14ac:dyDescent="0.25">
      <c r="B17" s="81">
        <f t="shared" si="0"/>
        <v>2022</v>
      </c>
      <c r="C17" s="77">
        <v>354990</v>
      </c>
    </row>
    <row r="18" spans="2:3" x14ac:dyDescent="0.25">
      <c r="B18" s="81">
        <f t="shared" si="0"/>
        <v>2023</v>
      </c>
      <c r="C18" s="77">
        <v>1736445</v>
      </c>
    </row>
    <row r="19" spans="2:3" ht="6" customHeight="1" x14ac:dyDescent="0.25">
      <c r="B19" s="83"/>
      <c r="C19" s="84"/>
    </row>
    <row r="20" spans="2:3" x14ac:dyDescent="0.25">
      <c r="B20" s="82" t="s">
        <v>40</v>
      </c>
      <c r="C20" s="78">
        <f>SUM(C9:C18)</f>
        <v>10324734</v>
      </c>
    </row>
  </sheetData>
  <mergeCells count="3">
    <mergeCell ref="A2:D2"/>
    <mergeCell ref="A3:D3"/>
    <mergeCell ref="A4:D4"/>
  </mergeCells>
  <printOptions horizontalCentered="1"/>
  <pageMargins left="0.7" right="0.7" top="0.75" bottom="0.75" header="0.3" footer="0.3"/>
  <pageSetup orientation="portrait" r:id="rId1"/>
  <headerFooter>
    <oddFooter>&amp;C&amp;8©, Copyright, State Farm Mutual Automobile Insurance Company 2024
No reproduction of this copyrighted material allowed without express written consent from State Farm®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4AF43-9185-486C-9986-0F84D35C38EF}">
  <sheetPr>
    <pageSetUpPr fitToPage="1"/>
  </sheetPr>
  <dimension ref="A1:X46"/>
  <sheetViews>
    <sheetView zoomScaleNormal="100" workbookViewId="0">
      <selection activeCell="C28" sqref="C28"/>
    </sheetView>
  </sheetViews>
  <sheetFormatPr defaultRowHeight="15" x14ac:dyDescent="0.25"/>
  <cols>
    <col min="1" max="1" width="14.140625" customWidth="1"/>
    <col min="2" max="2" width="13.85546875" bestFit="1" customWidth="1"/>
    <col min="3" max="3" width="14.140625" bestFit="1" customWidth="1"/>
    <col min="4" max="4" width="10" bestFit="1" customWidth="1"/>
    <col min="5" max="5" width="6.85546875" bestFit="1" customWidth="1"/>
    <col min="6" max="6" width="2.85546875" customWidth="1"/>
    <col min="7" max="7" width="15.42578125" bestFit="1" customWidth="1"/>
    <col min="9" max="9" width="15.28515625" bestFit="1" customWidth="1"/>
    <col min="10" max="10" width="12" bestFit="1" customWidth="1"/>
    <col min="11" max="11" width="2.28515625" customWidth="1"/>
    <col min="12" max="12" width="16.85546875" bestFit="1" customWidth="1"/>
    <col min="13" max="13" width="10.5703125" bestFit="1" customWidth="1"/>
    <col min="14" max="14" width="15" bestFit="1" customWidth="1"/>
    <col min="15" max="15" width="10.5703125" bestFit="1" customWidth="1"/>
    <col min="18" max="18" width="64.7109375" bestFit="1" customWidth="1"/>
    <col min="21" max="21" width="15.28515625" bestFit="1" customWidth="1"/>
    <col min="22" max="22" width="17.85546875" customWidth="1"/>
    <col min="24" max="24" width="16.85546875" bestFit="1" customWidth="1"/>
  </cols>
  <sheetData>
    <row r="1" spans="1:15" x14ac:dyDescent="0.25">
      <c r="A1" s="217" t="s">
        <v>36</v>
      </c>
      <c r="B1" s="217"/>
      <c r="C1" s="217"/>
      <c r="D1" s="217"/>
      <c r="E1" s="217"/>
      <c r="F1" s="217"/>
      <c r="G1" s="217"/>
      <c r="H1" s="217"/>
      <c r="I1" s="217"/>
      <c r="J1" s="217"/>
      <c r="K1" s="217"/>
      <c r="L1" s="217"/>
      <c r="M1" s="217"/>
      <c r="N1" s="217"/>
      <c r="O1" s="217"/>
    </row>
    <row r="2" spans="1:15" x14ac:dyDescent="0.25">
      <c r="A2" s="217" t="s">
        <v>0</v>
      </c>
      <c r="B2" s="217"/>
      <c r="C2" s="217"/>
      <c r="D2" s="217"/>
      <c r="E2" s="217"/>
      <c r="F2" s="217"/>
      <c r="G2" s="217"/>
      <c r="H2" s="217"/>
      <c r="I2" s="217"/>
      <c r="J2" s="217"/>
      <c r="K2" s="217"/>
      <c r="L2" s="217"/>
      <c r="M2" s="217"/>
      <c r="N2" s="217"/>
      <c r="O2" s="217"/>
    </row>
    <row r="3" spans="1:15" x14ac:dyDescent="0.25">
      <c r="A3" s="217" t="s">
        <v>42</v>
      </c>
      <c r="B3" s="217"/>
      <c r="C3" s="217"/>
      <c r="D3" s="217"/>
      <c r="E3" s="217"/>
      <c r="F3" s="217"/>
      <c r="G3" s="217"/>
      <c r="H3" s="217"/>
      <c r="I3" s="217"/>
      <c r="J3" s="217"/>
      <c r="K3" s="217"/>
      <c r="L3" s="217"/>
      <c r="M3" s="217"/>
      <c r="N3" s="217"/>
      <c r="O3" s="217"/>
    </row>
    <row r="4" spans="1:15" x14ac:dyDescent="0.25">
      <c r="A4" s="217" t="s">
        <v>1</v>
      </c>
      <c r="B4" s="217"/>
      <c r="C4" s="217"/>
      <c r="D4" s="217"/>
      <c r="E4" s="217"/>
      <c r="F4" s="217"/>
      <c r="G4" s="217"/>
      <c r="H4" s="217"/>
      <c r="I4" s="217"/>
      <c r="J4" s="217"/>
      <c r="K4" s="217"/>
      <c r="L4" s="217"/>
      <c r="M4" s="217"/>
      <c r="N4" s="217"/>
      <c r="O4" s="217"/>
    </row>
    <row r="6" spans="1:15" x14ac:dyDescent="0.25">
      <c r="A6" s="21" t="s">
        <v>11</v>
      </c>
      <c r="B6" s="22" t="s">
        <v>12</v>
      </c>
      <c r="C6" s="22" t="s">
        <v>13</v>
      </c>
      <c r="D6" s="22" t="s">
        <v>14</v>
      </c>
      <c r="E6" s="23" t="s">
        <v>15</v>
      </c>
      <c r="F6" s="22"/>
      <c r="G6" s="21" t="s">
        <v>16</v>
      </c>
      <c r="H6" s="22" t="s">
        <v>22</v>
      </c>
      <c r="I6" s="22" t="s">
        <v>23</v>
      </c>
      <c r="J6" s="23" t="s">
        <v>24</v>
      </c>
      <c r="K6" s="31"/>
      <c r="L6" s="21" t="s">
        <v>25</v>
      </c>
      <c r="M6" s="22" t="s">
        <v>26</v>
      </c>
      <c r="N6" s="22" t="s">
        <v>27</v>
      </c>
      <c r="O6" s="23" t="s">
        <v>28</v>
      </c>
    </row>
    <row r="7" spans="1:15" x14ac:dyDescent="0.25">
      <c r="A7" s="13"/>
      <c r="B7" s="7"/>
      <c r="C7" s="7" t="s">
        <v>10</v>
      </c>
      <c r="D7" s="7"/>
      <c r="E7" s="14"/>
      <c r="F7" s="7"/>
      <c r="G7" s="13" t="s">
        <v>18</v>
      </c>
      <c r="H7" s="7"/>
      <c r="I7" s="7" t="s">
        <v>32</v>
      </c>
      <c r="J7" s="14"/>
      <c r="K7" s="7"/>
      <c r="L7" s="13" t="s">
        <v>33</v>
      </c>
      <c r="M7" s="7"/>
      <c r="N7" s="7" t="s">
        <v>35</v>
      </c>
      <c r="O7" s="14"/>
    </row>
    <row r="8" spans="1:15" x14ac:dyDescent="0.25">
      <c r="A8" s="1" t="s">
        <v>2</v>
      </c>
      <c r="B8" s="24"/>
      <c r="C8" s="24" t="s">
        <v>3</v>
      </c>
      <c r="D8" s="24" t="s">
        <v>4</v>
      </c>
      <c r="E8" s="25"/>
      <c r="F8" s="24"/>
      <c r="G8" s="13" t="s">
        <v>19</v>
      </c>
      <c r="H8" s="7" t="s">
        <v>4</v>
      </c>
      <c r="I8" s="7" t="s">
        <v>3</v>
      </c>
      <c r="J8" s="14" t="s">
        <v>4</v>
      </c>
      <c r="K8" s="7"/>
      <c r="L8" s="13" t="s">
        <v>34</v>
      </c>
      <c r="M8" s="7" t="s">
        <v>4</v>
      </c>
      <c r="N8" s="7" t="s">
        <v>34</v>
      </c>
      <c r="O8" s="14" t="s">
        <v>4</v>
      </c>
    </row>
    <row r="9" spans="1:15" x14ac:dyDescent="0.25">
      <c r="A9" s="2" t="s">
        <v>5</v>
      </c>
      <c r="B9" s="3" t="s">
        <v>6</v>
      </c>
      <c r="C9" s="3" t="s">
        <v>7</v>
      </c>
      <c r="D9" s="4" t="s">
        <v>8</v>
      </c>
      <c r="E9" s="26" t="s">
        <v>9</v>
      </c>
      <c r="F9" s="3"/>
      <c r="G9" s="2" t="s">
        <v>20</v>
      </c>
      <c r="H9" s="19" t="s">
        <v>21</v>
      </c>
      <c r="I9" s="19" t="s">
        <v>7</v>
      </c>
      <c r="J9" s="20" t="s">
        <v>29</v>
      </c>
      <c r="K9" s="19"/>
      <c r="L9" s="16" t="s">
        <v>20</v>
      </c>
      <c r="M9" s="19" t="s">
        <v>30</v>
      </c>
      <c r="N9" s="19" t="s">
        <v>20</v>
      </c>
      <c r="O9" s="20" t="s">
        <v>31</v>
      </c>
    </row>
    <row r="10" spans="1:15" x14ac:dyDescent="0.25">
      <c r="A10" s="40">
        <v>1990</v>
      </c>
      <c r="B10" s="41">
        <v>4399626.6999999983</v>
      </c>
      <c r="C10" s="69">
        <v>447039.61029000004</v>
      </c>
      <c r="D10" s="42">
        <f>C10/B10</f>
        <v>0.10160853198977091</v>
      </c>
      <c r="E10" s="43">
        <v>1.2434586548051834E-2</v>
      </c>
      <c r="F10" s="44"/>
      <c r="G10" s="48">
        <f>C10-I10</f>
        <v>447039.61029000004</v>
      </c>
      <c r="H10" s="45">
        <f>G10/$B10</f>
        <v>0.10160853198977091</v>
      </c>
      <c r="I10" s="46">
        <v>0</v>
      </c>
      <c r="J10" s="47">
        <f>I10/$B10</f>
        <v>0</v>
      </c>
      <c r="K10" s="31"/>
      <c r="L10" s="48">
        <v>350902.54332</v>
      </c>
      <c r="M10" s="45">
        <f>L10/$B10</f>
        <v>7.9757344712904882E-2</v>
      </c>
      <c r="N10" s="49">
        <f>C10-L10</f>
        <v>96137.066970000044</v>
      </c>
      <c r="O10" s="47">
        <f>N10/$B10</f>
        <v>2.1851187276866031E-2</v>
      </c>
    </row>
    <row r="11" spans="1:15" x14ac:dyDescent="0.25">
      <c r="A11" s="1">
        <v>1991</v>
      </c>
      <c r="B11" s="27">
        <v>4875958.1999999993</v>
      </c>
      <c r="C11" s="70">
        <v>1799216.9076</v>
      </c>
      <c r="D11" s="28">
        <f t="shared" ref="D11:D36" si="0">C11/B11</f>
        <v>0.36899760699343165</v>
      </c>
      <c r="E11" s="29">
        <v>1.2434586548051834E-2</v>
      </c>
      <c r="F11" s="5"/>
      <c r="G11" s="36">
        <f t="shared" ref="G11:G43" si="1">C11-I11</f>
        <v>1799216.9076</v>
      </c>
      <c r="H11" s="10">
        <f t="shared" ref="H11:J43" si="2">G11/$B11</f>
        <v>0.36899760699343165</v>
      </c>
      <c r="I11" s="32">
        <v>0</v>
      </c>
      <c r="J11" s="33">
        <f t="shared" si="2"/>
        <v>0</v>
      </c>
      <c r="L11" s="36">
        <v>673774.81961999997</v>
      </c>
      <c r="M11" s="10">
        <f t="shared" ref="M11:M43" si="3">L11/$B11</f>
        <v>0.13818305899751152</v>
      </c>
      <c r="N11" s="37">
        <f t="shared" ref="N11:N43" si="4">C11-L11</f>
        <v>1125442.0879800001</v>
      </c>
      <c r="O11" s="33">
        <f t="shared" ref="O11:O43" si="5">N11/$B11</f>
        <v>0.23081454799592011</v>
      </c>
    </row>
    <row r="12" spans="1:15" x14ac:dyDescent="0.25">
      <c r="A12" s="1">
        <v>1992</v>
      </c>
      <c r="B12" s="27">
        <v>5345066.0999999996</v>
      </c>
      <c r="C12" s="70">
        <v>979722.96744000015</v>
      </c>
      <c r="D12" s="28">
        <f t="shared" si="0"/>
        <v>0.18329482725012516</v>
      </c>
      <c r="E12" s="29">
        <v>1.2434586548051834E-2</v>
      </c>
      <c r="F12" s="5"/>
      <c r="G12" s="36">
        <f t="shared" si="1"/>
        <v>979722.96744000015</v>
      </c>
      <c r="H12" s="10">
        <f t="shared" si="2"/>
        <v>0.18329482725012516</v>
      </c>
      <c r="I12" s="32">
        <v>0</v>
      </c>
      <c r="J12" s="33">
        <f t="shared" si="2"/>
        <v>0</v>
      </c>
      <c r="L12" s="36">
        <v>656987.10441000003</v>
      </c>
      <c r="M12" s="10">
        <f t="shared" si="3"/>
        <v>0.12291468283432455</v>
      </c>
      <c r="N12" s="37">
        <f t="shared" si="4"/>
        <v>322735.86303000012</v>
      </c>
      <c r="O12" s="33">
        <f t="shared" si="5"/>
        <v>6.0380144415800613E-2</v>
      </c>
    </row>
    <row r="13" spans="1:15" x14ac:dyDescent="0.25">
      <c r="A13" s="1">
        <v>1993</v>
      </c>
      <c r="B13" s="27">
        <v>5734597.2999999998</v>
      </c>
      <c r="C13" s="70">
        <v>658929.07626</v>
      </c>
      <c r="D13" s="28">
        <f t="shared" si="0"/>
        <v>0.11490415835476364</v>
      </c>
      <c r="E13" s="29">
        <v>1.2434586548051834E-2</v>
      </c>
      <c r="F13" s="5"/>
      <c r="G13" s="36">
        <f t="shared" si="1"/>
        <v>658929.07626</v>
      </c>
      <c r="H13" s="10">
        <f t="shared" si="2"/>
        <v>0.11490415835476364</v>
      </c>
      <c r="I13" s="32">
        <v>0</v>
      </c>
      <c r="J13" s="33">
        <f t="shared" si="2"/>
        <v>0</v>
      </c>
      <c r="L13" s="36">
        <v>80713.089660000012</v>
      </c>
      <c r="M13" s="10">
        <f t="shared" si="3"/>
        <v>1.4074761563466718E-2</v>
      </c>
      <c r="N13" s="37">
        <f t="shared" si="4"/>
        <v>578215.98659999995</v>
      </c>
      <c r="O13" s="33">
        <f t="shared" si="5"/>
        <v>0.10082939679129692</v>
      </c>
    </row>
    <row r="14" spans="1:15" x14ac:dyDescent="0.25">
      <c r="A14" s="1">
        <v>1994</v>
      </c>
      <c r="B14" s="27">
        <v>6077315.6999999983</v>
      </c>
      <c r="C14" s="70">
        <v>196076.14677000014</v>
      </c>
      <c r="D14" s="28">
        <f t="shared" si="0"/>
        <v>3.226361052298142E-2</v>
      </c>
      <c r="E14" s="29">
        <v>1.2434586548051834E-2</v>
      </c>
      <c r="F14" s="5"/>
      <c r="G14" s="36">
        <f t="shared" si="1"/>
        <v>196076.14677000014</v>
      </c>
      <c r="H14" s="10">
        <f t="shared" si="2"/>
        <v>3.226361052298142E-2</v>
      </c>
      <c r="I14" s="32">
        <v>0</v>
      </c>
      <c r="J14" s="33">
        <f t="shared" si="2"/>
        <v>0</v>
      </c>
      <c r="L14" s="36">
        <v>187123.1586</v>
      </c>
      <c r="M14" s="10">
        <f t="shared" si="3"/>
        <v>3.0790429169246555E-2</v>
      </c>
      <c r="N14" s="37">
        <f t="shared" si="4"/>
        <v>8952.9881700001424</v>
      </c>
      <c r="O14" s="33">
        <f t="shared" si="5"/>
        <v>1.4731813537348644E-3</v>
      </c>
    </row>
    <row r="15" spans="1:15" x14ac:dyDescent="0.25">
      <c r="A15" s="1">
        <v>1995</v>
      </c>
      <c r="B15" s="27">
        <v>6180373.0979999974</v>
      </c>
      <c r="C15" s="70">
        <v>2132534.7332099997</v>
      </c>
      <c r="D15" s="28">
        <f t="shared" si="0"/>
        <v>0.34504951390395827</v>
      </c>
      <c r="E15" s="29">
        <v>1.2434586548051834E-2</v>
      </c>
      <c r="F15" s="5"/>
      <c r="G15" s="36">
        <f t="shared" si="1"/>
        <v>2132534.7332099997</v>
      </c>
      <c r="H15" s="10">
        <f t="shared" si="2"/>
        <v>0.34504951390395827</v>
      </c>
      <c r="I15" s="32">
        <v>0</v>
      </c>
      <c r="J15" s="33">
        <f t="shared" si="2"/>
        <v>0</v>
      </c>
      <c r="L15" s="36">
        <v>-80156.737500000003</v>
      </c>
      <c r="M15" s="10">
        <f t="shared" si="3"/>
        <v>-1.2969562877351071E-2</v>
      </c>
      <c r="N15" s="37">
        <f t="shared" si="4"/>
        <v>2212691.4707099996</v>
      </c>
      <c r="O15" s="33">
        <f t="shared" si="5"/>
        <v>0.35801907678130929</v>
      </c>
    </row>
    <row r="16" spans="1:15" x14ac:dyDescent="0.25">
      <c r="A16" s="1">
        <v>1996</v>
      </c>
      <c r="B16" s="27">
        <v>6122744.5820000032</v>
      </c>
      <c r="C16" s="70">
        <v>96593.544599999994</v>
      </c>
      <c r="D16" s="28">
        <f t="shared" si="0"/>
        <v>1.5776183916600288E-2</v>
      </c>
      <c r="E16" s="29">
        <v>1.2434586548051834E-2</v>
      </c>
      <c r="F16" s="5"/>
      <c r="G16" s="36">
        <f t="shared" si="1"/>
        <v>96593.544599999994</v>
      </c>
      <c r="H16" s="10">
        <f t="shared" si="2"/>
        <v>1.5776183916600288E-2</v>
      </c>
      <c r="I16" s="32">
        <v>0</v>
      </c>
      <c r="J16" s="33">
        <f t="shared" si="2"/>
        <v>0</v>
      </c>
      <c r="L16" s="36">
        <v>41833.205399999999</v>
      </c>
      <c r="M16" s="10">
        <f t="shared" si="3"/>
        <v>6.832427000627082E-3</v>
      </c>
      <c r="N16" s="37">
        <f t="shared" si="4"/>
        <v>54760.339199999995</v>
      </c>
      <c r="O16" s="33">
        <f t="shared" si="5"/>
        <v>8.9437569159732042E-3</v>
      </c>
    </row>
    <row r="17" spans="1:22" x14ac:dyDescent="0.25">
      <c r="A17" s="1">
        <v>1997</v>
      </c>
      <c r="B17" s="27">
        <v>6148419.4830000112</v>
      </c>
      <c r="C17" s="70">
        <v>374051.88806999999</v>
      </c>
      <c r="D17" s="28">
        <f t="shared" si="0"/>
        <v>6.0837080017755729E-2</v>
      </c>
      <c r="E17" s="29">
        <v>1.2434586548051834E-2</v>
      </c>
      <c r="F17" s="5"/>
      <c r="G17" s="36">
        <f t="shared" si="1"/>
        <v>374051.88806999999</v>
      </c>
      <c r="H17" s="10">
        <f t="shared" si="2"/>
        <v>6.0837080017755729E-2</v>
      </c>
      <c r="I17" s="32">
        <v>0</v>
      </c>
      <c r="J17" s="33">
        <f t="shared" si="2"/>
        <v>0</v>
      </c>
      <c r="L17" s="36">
        <v>32716.089</v>
      </c>
      <c r="M17" s="10">
        <f t="shared" si="3"/>
        <v>5.3210567513257518E-3</v>
      </c>
      <c r="N17" s="37">
        <f t="shared" si="4"/>
        <v>341335.79907000001</v>
      </c>
      <c r="O17" s="33">
        <f t="shared" si="5"/>
        <v>5.551602326642998E-2</v>
      </c>
    </row>
    <row r="18" spans="1:22" x14ac:dyDescent="0.25">
      <c r="A18" s="1">
        <v>1998</v>
      </c>
      <c r="B18" s="27">
        <v>6230552.3400000008</v>
      </c>
      <c r="C18" s="70">
        <v>654496.02497999987</v>
      </c>
      <c r="D18" s="28">
        <f t="shared" si="0"/>
        <v>0.10504622853067948</v>
      </c>
      <c r="E18" s="29">
        <v>1.2434586548051834E-2</v>
      </c>
      <c r="F18" s="5"/>
      <c r="G18" s="36">
        <f t="shared" si="1"/>
        <v>654496.02497999987</v>
      </c>
      <c r="H18" s="10">
        <f t="shared" si="2"/>
        <v>0.10504622853067948</v>
      </c>
      <c r="I18" s="32">
        <v>0</v>
      </c>
      <c r="J18" s="33">
        <f t="shared" si="2"/>
        <v>0</v>
      </c>
      <c r="L18" s="36">
        <v>-76591.446750000003</v>
      </c>
      <c r="M18" s="10">
        <f t="shared" si="3"/>
        <v>-1.2292882327347562E-2</v>
      </c>
      <c r="N18" s="37">
        <f t="shared" si="4"/>
        <v>731087.47172999987</v>
      </c>
      <c r="O18" s="33">
        <f t="shared" si="5"/>
        <v>0.11733911085802703</v>
      </c>
    </row>
    <row r="19" spans="1:22" x14ac:dyDescent="0.25">
      <c r="A19" s="1">
        <v>1999</v>
      </c>
      <c r="B19" s="27">
        <v>6507198.1420000028</v>
      </c>
      <c r="C19" s="70">
        <v>86375.745540000018</v>
      </c>
      <c r="D19" s="28">
        <f t="shared" si="0"/>
        <v>1.3273876660139971E-2</v>
      </c>
      <c r="E19" s="29">
        <v>1.2434586548051834E-2</v>
      </c>
      <c r="F19" s="5"/>
      <c r="G19" s="36">
        <f t="shared" si="1"/>
        <v>86375.745540000018</v>
      </c>
      <c r="H19" s="10">
        <f t="shared" si="2"/>
        <v>1.3273876660139971E-2</v>
      </c>
      <c r="I19" s="32">
        <v>0</v>
      </c>
      <c r="J19" s="33">
        <f t="shared" si="2"/>
        <v>0</v>
      </c>
      <c r="L19" s="36">
        <v>0</v>
      </c>
      <c r="M19" s="10">
        <f t="shared" si="3"/>
        <v>0</v>
      </c>
      <c r="N19" s="37">
        <f t="shared" si="4"/>
        <v>86375.745540000018</v>
      </c>
      <c r="O19" s="33">
        <f t="shared" si="5"/>
        <v>1.3273876660139971E-2</v>
      </c>
    </row>
    <row r="20" spans="1:22" x14ac:dyDescent="0.25">
      <c r="A20" s="1">
        <v>2000</v>
      </c>
      <c r="B20" s="27">
        <v>6781112.6659999928</v>
      </c>
      <c r="C20" s="70">
        <v>200418.35457</v>
      </c>
      <c r="D20" s="28">
        <f t="shared" si="0"/>
        <v>2.9555378953498752E-2</v>
      </c>
      <c r="E20" s="29">
        <v>1.9006648289952025E-2</v>
      </c>
      <c r="F20" s="5"/>
      <c r="G20" s="36">
        <f t="shared" si="1"/>
        <v>200418.35457</v>
      </c>
      <c r="H20" s="10">
        <f t="shared" si="2"/>
        <v>2.9555378953498752E-2</v>
      </c>
      <c r="I20" s="32">
        <v>0</v>
      </c>
      <c r="J20" s="33">
        <f t="shared" si="2"/>
        <v>0</v>
      </c>
      <c r="L20" s="36">
        <v>0</v>
      </c>
      <c r="M20" s="10">
        <f t="shared" si="3"/>
        <v>0</v>
      </c>
      <c r="N20" s="37">
        <f t="shared" si="4"/>
        <v>200418.35457</v>
      </c>
      <c r="O20" s="33">
        <f t="shared" si="5"/>
        <v>2.9555378953498752E-2</v>
      </c>
    </row>
    <row r="21" spans="1:22" x14ac:dyDescent="0.25">
      <c r="A21" s="1">
        <v>2001</v>
      </c>
      <c r="B21" s="27">
        <v>7138689.0559999952</v>
      </c>
      <c r="C21" s="70">
        <v>407577.73160999996</v>
      </c>
      <c r="D21" s="28">
        <f t="shared" si="0"/>
        <v>5.7094198726506382E-2</v>
      </c>
      <c r="E21" s="29">
        <v>2.0006998199949496E-2</v>
      </c>
      <c r="F21" s="5"/>
      <c r="G21" s="36">
        <f t="shared" si="1"/>
        <v>407577.73160999996</v>
      </c>
      <c r="H21" s="10">
        <f t="shared" si="2"/>
        <v>5.7094198726506382E-2</v>
      </c>
      <c r="I21" s="32">
        <v>0</v>
      </c>
      <c r="J21" s="33">
        <f t="shared" si="2"/>
        <v>0</v>
      </c>
      <c r="L21" s="36">
        <v>0</v>
      </c>
      <c r="M21" s="10">
        <f t="shared" si="3"/>
        <v>0</v>
      </c>
      <c r="N21" s="37">
        <f t="shared" si="4"/>
        <v>407577.73160999996</v>
      </c>
      <c r="O21" s="33">
        <f t="shared" si="5"/>
        <v>5.7094198726506382E-2</v>
      </c>
    </row>
    <row r="22" spans="1:22" x14ac:dyDescent="0.25">
      <c r="A22" s="1">
        <v>2002</v>
      </c>
      <c r="B22" s="27">
        <v>7347131.4649999971</v>
      </c>
      <c r="C22" s="70">
        <v>514820.85816</v>
      </c>
      <c r="D22" s="28">
        <f t="shared" si="0"/>
        <v>7.0071001262531546E-2</v>
      </c>
      <c r="E22" s="29">
        <v>2.1059998105209997E-2</v>
      </c>
      <c r="F22" s="5"/>
      <c r="G22" s="36">
        <f t="shared" si="1"/>
        <v>514820.85816</v>
      </c>
      <c r="H22" s="10">
        <f t="shared" si="2"/>
        <v>7.0071001262531546E-2</v>
      </c>
      <c r="I22" s="32">
        <v>0</v>
      </c>
      <c r="J22" s="33">
        <f t="shared" si="2"/>
        <v>0</v>
      </c>
      <c r="L22" s="36">
        <v>0</v>
      </c>
      <c r="M22" s="10">
        <f t="shared" si="3"/>
        <v>0</v>
      </c>
      <c r="N22" s="37">
        <f t="shared" si="4"/>
        <v>514820.85816</v>
      </c>
      <c r="O22" s="33">
        <f t="shared" si="5"/>
        <v>7.0071001262531546E-2</v>
      </c>
    </row>
    <row r="23" spans="1:22" x14ac:dyDescent="0.25">
      <c r="A23" s="1">
        <v>2003</v>
      </c>
      <c r="B23" s="27">
        <v>6956449.6469999999</v>
      </c>
      <c r="C23" s="70">
        <v>2153021.1223499998</v>
      </c>
      <c r="D23" s="28">
        <f t="shared" si="0"/>
        <v>0.30949999376168846</v>
      </c>
      <c r="E23" s="29">
        <v>2.2168419058115785E-2</v>
      </c>
      <c r="F23" s="5"/>
      <c r="G23" s="36">
        <f t="shared" si="1"/>
        <v>2153021.1223499998</v>
      </c>
      <c r="H23" s="10">
        <f t="shared" si="2"/>
        <v>0.30949999376168846</v>
      </c>
      <c r="I23" s="32">
        <v>0</v>
      </c>
      <c r="J23" s="33">
        <f t="shared" si="2"/>
        <v>0</v>
      </c>
      <c r="L23" s="36">
        <v>1852081.0618799999</v>
      </c>
      <c r="M23" s="10">
        <f t="shared" si="3"/>
        <v>0.26623941174916982</v>
      </c>
      <c r="N23" s="37">
        <f t="shared" si="4"/>
        <v>300940.06046999991</v>
      </c>
      <c r="O23" s="33">
        <f t="shared" si="5"/>
        <v>4.3260582012518652E-2</v>
      </c>
    </row>
    <row r="24" spans="1:22" x14ac:dyDescent="0.25">
      <c r="A24" s="1">
        <v>2004</v>
      </c>
      <c r="B24" s="27">
        <v>6892684.8280000007</v>
      </c>
      <c r="C24" s="70">
        <v>231319.29134999996</v>
      </c>
      <c r="D24" s="28">
        <f t="shared" si="0"/>
        <v>3.3560114399880395E-2</v>
      </c>
      <c r="E24" s="29">
        <v>2.3335177955911352E-2</v>
      </c>
      <c r="F24" s="5"/>
      <c r="G24" s="36">
        <f t="shared" si="1"/>
        <v>231319.29134999996</v>
      </c>
      <c r="H24" s="10">
        <f t="shared" si="2"/>
        <v>3.3560114399880395E-2</v>
      </c>
      <c r="I24" s="32">
        <v>0</v>
      </c>
      <c r="J24" s="33">
        <f t="shared" si="2"/>
        <v>0</v>
      </c>
      <c r="L24" s="36">
        <v>-556542.21672000003</v>
      </c>
      <c r="M24" s="10">
        <f t="shared" si="3"/>
        <v>-8.0743894521213402E-2</v>
      </c>
      <c r="N24" s="37">
        <f t="shared" si="4"/>
        <v>787861.50806999998</v>
      </c>
      <c r="O24" s="33">
        <f t="shared" si="5"/>
        <v>0.1143040089210938</v>
      </c>
    </row>
    <row r="25" spans="1:22" x14ac:dyDescent="0.25">
      <c r="A25" s="1">
        <v>2005</v>
      </c>
      <c r="B25" s="27">
        <v>7119935.2329999981</v>
      </c>
      <c r="C25" s="70">
        <v>1848036.73068</v>
      </c>
      <c r="D25" s="28">
        <f t="shared" si="0"/>
        <v>0.25955808166829719</v>
      </c>
      <c r="E25" s="29">
        <v>2.4563345216748793E-2</v>
      </c>
      <c r="F25" s="5"/>
      <c r="G25" s="36">
        <f t="shared" si="1"/>
        <v>1848036.73068</v>
      </c>
      <c r="H25" s="10">
        <f t="shared" si="2"/>
        <v>0.25955808166829719</v>
      </c>
      <c r="I25" s="32">
        <v>0</v>
      </c>
      <c r="J25" s="33">
        <f t="shared" si="2"/>
        <v>0</v>
      </c>
      <c r="L25" s="36">
        <v>-102793.32588</v>
      </c>
      <c r="M25" s="10">
        <f t="shared" si="3"/>
        <v>-1.443739620039884E-2</v>
      </c>
      <c r="N25" s="37">
        <f t="shared" si="4"/>
        <v>1950830.0565599999</v>
      </c>
      <c r="O25" s="33">
        <f t="shared" si="5"/>
        <v>0.27399547786869599</v>
      </c>
    </row>
    <row r="26" spans="1:22" x14ac:dyDescent="0.25">
      <c r="A26" s="1">
        <v>2006</v>
      </c>
      <c r="B26" s="27">
        <v>7479609.5360000003</v>
      </c>
      <c r="C26" s="70">
        <v>445317.56177999999</v>
      </c>
      <c r="D26" s="28">
        <f t="shared" si="0"/>
        <v>5.9537541316381351E-2</v>
      </c>
      <c r="E26" s="29">
        <v>2.5856152859735571E-2</v>
      </c>
      <c r="F26" s="5"/>
      <c r="G26" s="36">
        <f t="shared" si="1"/>
        <v>445317.56177999999</v>
      </c>
      <c r="H26" s="10">
        <f t="shared" si="2"/>
        <v>5.9537541316381351E-2</v>
      </c>
      <c r="I26" s="32">
        <v>0</v>
      </c>
      <c r="J26" s="33">
        <f t="shared" si="2"/>
        <v>0</v>
      </c>
      <c r="L26" s="36">
        <v>41642.822969999994</v>
      </c>
      <c r="M26" s="10">
        <f t="shared" si="3"/>
        <v>5.5675129523231831E-3</v>
      </c>
      <c r="N26" s="37">
        <f t="shared" si="4"/>
        <v>403674.73881000001</v>
      </c>
      <c r="O26" s="33">
        <f t="shared" si="5"/>
        <v>5.3970028364058176E-2</v>
      </c>
    </row>
    <row r="27" spans="1:22" x14ac:dyDescent="0.25">
      <c r="A27" s="1">
        <v>2007</v>
      </c>
      <c r="B27" s="27">
        <v>7817628.4299999978</v>
      </c>
      <c r="C27" s="70">
        <v>1354397.15</v>
      </c>
      <c r="D27" s="28">
        <f t="shared" si="0"/>
        <v>0.17324910772204613</v>
      </c>
      <c r="E27" s="29">
        <v>2.7217003010247969E-2</v>
      </c>
      <c r="F27" s="5"/>
      <c r="G27" s="36">
        <f t="shared" si="1"/>
        <v>1354397.15</v>
      </c>
      <c r="H27" s="10">
        <f t="shared" si="2"/>
        <v>0.17324910772204613</v>
      </c>
      <c r="I27" s="32">
        <v>0</v>
      </c>
      <c r="J27" s="33">
        <f t="shared" si="2"/>
        <v>0</v>
      </c>
      <c r="L27" s="36">
        <v>1033847.7999999999</v>
      </c>
      <c r="M27" s="10">
        <f t="shared" si="3"/>
        <v>0.1322457071549511</v>
      </c>
      <c r="N27" s="37">
        <f t="shared" si="4"/>
        <v>320549.34999999998</v>
      </c>
      <c r="O27" s="33">
        <f t="shared" si="5"/>
        <v>4.1003400567095012E-2</v>
      </c>
    </row>
    <row r="28" spans="1:22" x14ac:dyDescent="0.25">
      <c r="A28" s="1">
        <v>2008</v>
      </c>
      <c r="B28" s="27">
        <v>8207783.7649999987</v>
      </c>
      <c r="C28" s="70">
        <v>1921334.61</v>
      </c>
      <c r="D28" s="28">
        <f t="shared" si="0"/>
        <v>0.23408689422265749</v>
      </c>
      <c r="E28" s="29">
        <v>2.8649476852892604E-2</v>
      </c>
      <c r="F28" s="5"/>
      <c r="G28" s="36">
        <f t="shared" si="1"/>
        <v>1921334.61</v>
      </c>
      <c r="H28" s="10">
        <f t="shared" si="2"/>
        <v>0.23408689422265749</v>
      </c>
      <c r="I28" s="32">
        <v>0</v>
      </c>
      <c r="J28" s="33">
        <f t="shared" si="2"/>
        <v>0</v>
      </c>
      <c r="L28" s="36">
        <v>1443113.53</v>
      </c>
      <c r="M28" s="10">
        <f t="shared" si="3"/>
        <v>0.17582255713823625</v>
      </c>
      <c r="N28" s="37">
        <f t="shared" si="4"/>
        <v>478221.08000000007</v>
      </c>
      <c r="O28" s="33">
        <f t="shared" si="5"/>
        <v>5.8264337084421247E-2</v>
      </c>
    </row>
    <row r="29" spans="1:22" x14ac:dyDescent="0.25">
      <c r="A29" s="1">
        <v>2009</v>
      </c>
      <c r="B29" s="27">
        <v>8563713.6389999911</v>
      </c>
      <c r="C29" s="70">
        <v>405297.39999999997</v>
      </c>
      <c r="D29" s="28">
        <f t="shared" si="0"/>
        <v>4.7327294802833653E-2</v>
      </c>
      <c r="E29" s="29">
        <v>3.0157344055676421E-2</v>
      </c>
      <c r="F29" s="5"/>
      <c r="G29" s="36">
        <f t="shared" si="1"/>
        <v>405297.39999999997</v>
      </c>
      <c r="H29" s="10">
        <f t="shared" si="2"/>
        <v>4.7327294802833653E-2</v>
      </c>
      <c r="I29" s="32">
        <v>0</v>
      </c>
      <c r="J29" s="33">
        <f t="shared" si="2"/>
        <v>0</v>
      </c>
      <c r="L29" s="36">
        <v>28186.269999999997</v>
      </c>
      <c r="M29" s="10">
        <f t="shared" si="3"/>
        <v>3.2913606395754478E-3</v>
      </c>
      <c r="N29" s="37">
        <f t="shared" si="4"/>
        <v>377111.12999999995</v>
      </c>
      <c r="O29" s="33">
        <f t="shared" si="5"/>
        <v>4.4035934163258204E-2</v>
      </c>
    </row>
    <row r="30" spans="1:22" x14ac:dyDescent="0.25">
      <c r="A30" s="1">
        <v>2010</v>
      </c>
      <c r="B30" s="27">
        <v>8600794.4879999943</v>
      </c>
      <c r="C30" s="70">
        <v>3223106.34</v>
      </c>
      <c r="D30" s="28">
        <f t="shared" si="0"/>
        <v>0.37474518714485555</v>
      </c>
      <c r="E30" s="29">
        <v>3.1744572690185706E-2</v>
      </c>
      <c r="F30" s="5"/>
      <c r="G30" s="36">
        <f t="shared" si="1"/>
        <v>3223106.34</v>
      </c>
      <c r="H30" s="10">
        <f t="shared" si="2"/>
        <v>0.37474518714485555</v>
      </c>
      <c r="I30" s="32">
        <v>0</v>
      </c>
      <c r="J30" s="33">
        <f t="shared" si="2"/>
        <v>0</v>
      </c>
      <c r="L30" s="36">
        <v>472204.64999999997</v>
      </c>
      <c r="M30" s="10">
        <f t="shared" si="3"/>
        <v>5.4902445426271915E-2</v>
      </c>
      <c r="N30" s="37">
        <f t="shared" si="4"/>
        <v>2750901.69</v>
      </c>
      <c r="O30" s="33">
        <f t="shared" si="5"/>
        <v>0.31984274171858362</v>
      </c>
    </row>
    <row r="31" spans="1:22" x14ac:dyDescent="0.25">
      <c r="A31" s="1">
        <v>2011</v>
      </c>
      <c r="B31" s="27">
        <v>8441299.4259999953</v>
      </c>
      <c r="C31" s="70">
        <v>848416.79</v>
      </c>
      <c r="D31" s="28">
        <f t="shared" si="0"/>
        <v>0.10050784212046746</v>
      </c>
      <c r="E31" s="29">
        <v>3.341533967387969E-2</v>
      </c>
      <c r="F31" s="5"/>
      <c r="G31" s="36">
        <f t="shared" si="1"/>
        <v>848416.79</v>
      </c>
      <c r="H31" s="10">
        <f t="shared" si="2"/>
        <v>0.10050784212046746</v>
      </c>
      <c r="I31" s="32">
        <v>0</v>
      </c>
      <c r="J31" s="33">
        <f t="shared" si="2"/>
        <v>0</v>
      </c>
      <c r="L31" s="36">
        <v>-78312.259999999995</v>
      </c>
      <c r="M31" s="10">
        <f t="shared" si="3"/>
        <v>-9.2772754581825247E-3</v>
      </c>
      <c r="N31" s="37">
        <f t="shared" si="4"/>
        <v>926729.05</v>
      </c>
      <c r="O31" s="33">
        <f t="shared" si="5"/>
        <v>0.10978511757864998</v>
      </c>
      <c r="U31" s="51"/>
      <c r="V31" s="52"/>
    </row>
    <row r="32" spans="1:22" x14ac:dyDescent="0.25">
      <c r="A32" s="1">
        <v>2012</v>
      </c>
      <c r="B32" s="27">
        <v>8480421.8149999958</v>
      </c>
      <c r="C32" s="70">
        <v>605829.53999999992</v>
      </c>
      <c r="D32" s="28">
        <f t="shared" si="0"/>
        <v>7.1438609212624432E-2</v>
      </c>
      <c r="E32" s="29">
        <v>3.5174041761978629E-2</v>
      </c>
      <c r="F32" s="5"/>
      <c r="G32" s="36">
        <f t="shared" si="1"/>
        <v>605829.53999999992</v>
      </c>
      <c r="H32" s="10">
        <f t="shared" si="2"/>
        <v>7.1438609212624432E-2</v>
      </c>
      <c r="I32" s="32">
        <v>0</v>
      </c>
      <c r="J32" s="33">
        <f t="shared" si="2"/>
        <v>0</v>
      </c>
      <c r="L32" s="36">
        <v>0</v>
      </c>
      <c r="M32" s="10">
        <f t="shared" si="3"/>
        <v>0</v>
      </c>
      <c r="N32" s="37">
        <f t="shared" si="4"/>
        <v>605829.53999999992</v>
      </c>
      <c r="O32" s="33">
        <f t="shared" si="5"/>
        <v>7.1438609212624432E-2</v>
      </c>
      <c r="U32" s="51"/>
      <c r="V32" s="52"/>
    </row>
    <row r="33" spans="1:24" x14ac:dyDescent="0.25">
      <c r="A33" s="1">
        <v>2013</v>
      </c>
      <c r="B33" s="27">
        <v>8586370.1019999944</v>
      </c>
      <c r="C33" s="70">
        <v>150554.51999999999</v>
      </c>
      <c r="D33" s="28">
        <f t="shared" si="0"/>
        <v>1.7534128882347132E-2</v>
      </c>
      <c r="E33" s="29">
        <v>3.702530711787224E-2</v>
      </c>
      <c r="F33" s="5"/>
      <c r="G33" s="36">
        <f t="shared" si="1"/>
        <v>69811.839999999997</v>
      </c>
      <c r="H33" s="10">
        <f t="shared" si="2"/>
        <v>8.1305416806735312E-3</v>
      </c>
      <c r="I33" s="32">
        <v>80742.679999999993</v>
      </c>
      <c r="J33" s="33">
        <f t="shared" si="2"/>
        <v>9.4035872016736011E-3</v>
      </c>
      <c r="L33" s="36">
        <v>72021.099999999991</v>
      </c>
      <c r="M33" s="10">
        <f t="shared" si="3"/>
        <v>8.3878401634730794E-3</v>
      </c>
      <c r="N33" s="37">
        <f t="shared" si="4"/>
        <v>78533.42</v>
      </c>
      <c r="O33" s="33">
        <f t="shared" si="5"/>
        <v>9.146288718874053E-3</v>
      </c>
      <c r="U33" s="51"/>
      <c r="V33" s="52"/>
    </row>
    <row r="34" spans="1:24" x14ac:dyDescent="0.25">
      <c r="A34" s="1">
        <v>2014</v>
      </c>
      <c r="B34" s="27">
        <v>8712311.2579999957</v>
      </c>
      <c r="C34" s="70">
        <v>1868560.3999999997</v>
      </c>
      <c r="D34" s="28">
        <f t="shared" si="0"/>
        <v>0.21447355869938786</v>
      </c>
      <c r="E34" s="29">
        <v>3.897400749249709E-2</v>
      </c>
      <c r="F34" s="5"/>
      <c r="G34" s="36">
        <f t="shared" si="1"/>
        <v>1726419.5199999996</v>
      </c>
      <c r="H34" s="10">
        <f t="shared" si="2"/>
        <v>0.19815861358428069</v>
      </c>
      <c r="I34" s="32">
        <v>142140.88</v>
      </c>
      <c r="J34" s="33">
        <f t="shared" si="2"/>
        <v>1.6314945115107143E-2</v>
      </c>
      <c r="L34" s="36">
        <v>238119.71</v>
      </c>
      <c r="M34" s="10">
        <f t="shared" si="3"/>
        <v>2.7331405289422926E-2</v>
      </c>
      <c r="N34" s="37">
        <f t="shared" si="4"/>
        <v>1630440.6899999997</v>
      </c>
      <c r="O34" s="33">
        <f t="shared" si="5"/>
        <v>0.18714215340996493</v>
      </c>
      <c r="U34" s="51"/>
      <c r="V34" s="52"/>
    </row>
    <row r="35" spans="1:24" x14ac:dyDescent="0.25">
      <c r="A35" s="1">
        <v>2015</v>
      </c>
      <c r="B35" s="27">
        <v>8731922.3479999956</v>
      </c>
      <c r="C35" s="70">
        <v>-225473.85999999996</v>
      </c>
      <c r="D35" s="28">
        <f t="shared" si="0"/>
        <v>-2.5821789408336144E-2</v>
      </c>
      <c r="E35" s="29">
        <v>4.1025271044733781E-2</v>
      </c>
      <c r="F35" s="5"/>
      <c r="G35" s="36">
        <f t="shared" si="1"/>
        <v>-230058.05999999997</v>
      </c>
      <c r="H35" s="10">
        <f t="shared" si="2"/>
        <v>-2.6346782624869957E-2</v>
      </c>
      <c r="I35" s="32">
        <v>4584.2000000000007</v>
      </c>
      <c r="J35" s="33">
        <f t="shared" si="2"/>
        <v>5.2499321653381276E-4</v>
      </c>
      <c r="L35" s="36">
        <v>7149.1100000000006</v>
      </c>
      <c r="M35" s="10">
        <f t="shared" si="3"/>
        <v>8.1873265875268225E-4</v>
      </c>
      <c r="N35" s="37">
        <f t="shared" si="4"/>
        <v>-232622.96999999997</v>
      </c>
      <c r="O35" s="33">
        <f t="shared" si="5"/>
        <v>-2.6640522067088827E-2</v>
      </c>
      <c r="U35" s="51"/>
      <c r="V35" s="52"/>
      <c r="X35" s="37"/>
    </row>
    <row r="36" spans="1:24" x14ac:dyDescent="0.25">
      <c r="A36" s="1">
        <v>2016</v>
      </c>
      <c r="B36" s="27">
        <v>8706901.3379999902</v>
      </c>
      <c r="C36" s="70">
        <v>752421.02999999991</v>
      </c>
      <c r="D36" s="28">
        <f t="shared" si="0"/>
        <v>8.6416625248315268E-2</v>
      </c>
      <c r="E36" s="29">
        <v>4.3184495836561872E-2</v>
      </c>
      <c r="F36" s="5"/>
      <c r="G36" s="36">
        <f t="shared" si="1"/>
        <v>685689.33</v>
      </c>
      <c r="H36" s="10">
        <f t="shared" si="2"/>
        <v>7.875239460994117E-2</v>
      </c>
      <c r="I36" s="32">
        <v>66731.7</v>
      </c>
      <c r="J36" s="33">
        <f t="shared" si="2"/>
        <v>7.6642306383741029E-3</v>
      </c>
      <c r="L36" s="36">
        <v>357378.78</v>
      </c>
      <c r="M36" s="10">
        <f t="shared" si="3"/>
        <v>4.104546108042742E-2</v>
      </c>
      <c r="N36" s="37">
        <f t="shared" si="4"/>
        <v>395042.24999999988</v>
      </c>
      <c r="O36" s="33">
        <f t="shared" si="5"/>
        <v>4.5371164167887841E-2</v>
      </c>
      <c r="U36" s="51"/>
      <c r="V36" s="52"/>
    </row>
    <row r="37" spans="1:24" x14ac:dyDescent="0.25">
      <c r="A37" s="1">
        <v>2017</v>
      </c>
      <c r="B37" s="27">
        <v>8783795.5719999969</v>
      </c>
      <c r="C37" s="71">
        <v>26960837.949999999</v>
      </c>
      <c r="D37" s="28">
        <f>C37/B37</f>
        <v>3.0693835858319325</v>
      </c>
      <c r="E37" s="29">
        <v>4.5457364038486187E-2</v>
      </c>
      <c r="F37" s="5"/>
      <c r="G37" s="36">
        <f>C37-I37</f>
        <v>26578291.539999999</v>
      </c>
      <c r="H37" s="10">
        <f t="shared" si="2"/>
        <v>3.0258322068336052</v>
      </c>
      <c r="I37" s="32">
        <v>382546.41</v>
      </c>
      <c r="J37" s="33">
        <f t="shared" si="2"/>
        <v>4.3551378998327187E-2</v>
      </c>
      <c r="L37" s="36">
        <v>22827329.300000001</v>
      </c>
      <c r="M37" s="10">
        <f t="shared" si="3"/>
        <v>2.5988001556828593</v>
      </c>
      <c r="N37" s="37">
        <f t="shared" si="4"/>
        <v>4133508.6499999985</v>
      </c>
      <c r="O37" s="33">
        <f t="shared" si="5"/>
        <v>0.47058343014907317</v>
      </c>
      <c r="U37" s="51"/>
      <c r="V37" s="52"/>
    </row>
    <row r="38" spans="1:24" x14ac:dyDescent="0.25">
      <c r="A38" s="1">
        <v>2018</v>
      </c>
      <c r="B38" s="27">
        <v>8978275.1769999992</v>
      </c>
      <c r="C38" s="71">
        <v>-6073031.0999999996</v>
      </c>
      <c r="D38" s="28">
        <f t="shared" ref="D38:D42" si="6">C38/B38</f>
        <v>-0.67641400828942311</v>
      </c>
      <c r="E38" s="29">
        <v>4.7849856882617038E-2</v>
      </c>
      <c r="F38" s="5"/>
      <c r="G38" s="36">
        <f t="shared" si="1"/>
        <v>-6202287.0599999996</v>
      </c>
      <c r="H38" s="10">
        <f t="shared" si="2"/>
        <v>-0.69081053295054295</v>
      </c>
      <c r="I38" s="32">
        <v>129255.96</v>
      </c>
      <c r="J38" s="33">
        <f t="shared" si="2"/>
        <v>1.4396524661119776E-2</v>
      </c>
      <c r="L38" s="36">
        <v>-6940922.5199999996</v>
      </c>
      <c r="M38" s="10">
        <f t="shared" si="3"/>
        <v>-0.77307972669191893</v>
      </c>
      <c r="N38" s="37">
        <f t="shared" si="4"/>
        <v>867891.41999999993</v>
      </c>
      <c r="O38" s="33">
        <f t="shared" si="5"/>
        <v>9.6665718402495784E-2</v>
      </c>
      <c r="U38" s="51"/>
      <c r="V38" s="52"/>
    </row>
    <row r="39" spans="1:24" x14ac:dyDescent="0.25">
      <c r="A39" s="1">
        <v>2019</v>
      </c>
      <c r="B39" s="27">
        <v>9150055.1559999939</v>
      </c>
      <c r="C39" s="71">
        <v>-206279.54000000004</v>
      </c>
      <c r="D39" s="28">
        <f t="shared" si="6"/>
        <v>-2.2544076126659818E-2</v>
      </c>
      <c r="E39" s="29">
        <v>5.0368270402754774E-2</v>
      </c>
      <c r="F39" s="5"/>
      <c r="G39" s="36">
        <f t="shared" si="1"/>
        <v>-241955.43000000005</v>
      </c>
      <c r="H39" s="10">
        <f t="shared" si="2"/>
        <v>-2.6443056995273068E-2</v>
      </c>
      <c r="I39" s="32">
        <v>35675.89</v>
      </c>
      <c r="J39" s="33">
        <f t="shared" si="2"/>
        <v>3.8989808686132497E-3</v>
      </c>
      <c r="L39" s="36">
        <v>-2615425.9899999998</v>
      </c>
      <c r="M39" s="10">
        <f t="shared" si="3"/>
        <v>-0.28583718299063787</v>
      </c>
      <c r="N39" s="37">
        <f t="shared" si="4"/>
        <v>2409146.4499999997</v>
      </c>
      <c r="O39" s="33">
        <f t="shared" si="5"/>
        <v>0.26329310686397805</v>
      </c>
      <c r="U39" s="51"/>
      <c r="V39" s="52"/>
    </row>
    <row r="40" spans="1:24" x14ac:dyDescent="0.25">
      <c r="A40" s="1">
        <v>2020</v>
      </c>
      <c r="B40" s="27">
        <v>9331916.627999993</v>
      </c>
      <c r="C40" s="71">
        <v>-375717.97000000009</v>
      </c>
      <c r="D40" s="28">
        <f t="shared" si="6"/>
        <v>-4.0261608089454566E-2</v>
      </c>
      <c r="E40" s="29">
        <v>5.3019232002899756E-2</v>
      </c>
      <c r="F40" s="5"/>
      <c r="G40" s="36">
        <f t="shared" si="1"/>
        <v>-508750.57000000007</v>
      </c>
      <c r="H40" s="10">
        <f t="shared" si="2"/>
        <v>-5.4517264810694625E-2</v>
      </c>
      <c r="I40" s="32">
        <v>133032.6</v>
      </c>
      <c r="J40" s="33">
        <f t="shared" si="2"/>
        <v>1.4255656721240063E-2</v>
      </c>
      <c r="L40" s="36">
        <v>-247730.39</v>
      </c>
      <c r="M40" s="10">
        <f t="shared" si="3"/>
        <v>-2.6546571285977438E-2</v>
      </c>
      <c r="N40" s="37">
        <f t="shared" si="4"/>
        <v>-127987.58000000007</v>
      </c>
      <c r="O40" s="33">
        <f t="shared" si="5"/>
        <v>-1.3715036803477127E-2</v>
      </c>
      <c r="U40" s="51"/>
      <c r="V40" s="52"/>
    </row>
    <row r="41" spans="1:24" x14ac:dyDescent="0.25">
      <c r="A41" s="1">
        <v>2021</v>
      </c>
      <c r="B41" s="27">
        <v>9645654.8299999945</v>
      </c>
      <c r="C41" s="71">
        <v>-423374.44999999995</v>
      </c>
      <c r="D41" s="28">
        <f t="shared" si="6"/>
        <v>-4.3892763888172454E-2</v>
      </c>
      <c r="E41" s="29">
        <v>5.5809717897789227E-2</v>
      </c>
      <c r="F41" s="5"/>
      <c r="G41" s="36">
        <f t="shared" si="1"/>
        <v>-423949.98</v>
      </c>
      <c r="H41" s="10">
        <f t="shared" si="2"/>
        <v>-4.3952431169465789E-2</v>
      </c>
      <c r="I41" s="32">
        <v>575.53</v>
      </c>
      <c r="J41" s="33">
        <f t="shared" si="2"/>
        <v>5.9667281293332401E-5</v>
      </c>
      <c r="L41" s="36">
        <v>-3083773.96</v>
      </c>
      <c r="M41" s="10">
        <f t="shared" si="3"/>
        <v>-0.31970602456235747</v>
      </c>
      <c r="N41" s="37">
        <f t="shared" si="4"/>
        <v>2660399.5099999998</v>
      </c>
      <c r="O41" s="33">
        <f t="shared" si="5"/>
        <v>0.27581326067418499</v>
      </c>
      <c r="U41" s="51"/>
      <c r="V41" s="52"/>
    </row>
    <row r="42" spans="1:24" x14ac:dyDescent="0.25">
      <c r="A42" s="1">
        <v>2022</v>
      </c>
      <c r="B42" s="27">
        <v>10340455.77999999</v>
      </c>
      <c r="C42" s="71">
        <v>2910035.34</v>
      </c>
      <c r="D42" s="28">
        <f t="shared" si="6"/>
        <v>0.28142234751667811</v>
      </c>
      <c r="E42" s="29">
        <v>5.8747071471357083E-2</v>
      </c>
      <c r="F42" s="5"/>
      <c r="G42" s="36">
        <f t="shared" si="1"/>
        <v>2910765.83</v>
      </c>
      <c r="H42" s="10">
        <f t="shared" si="2"/>
        <v>0.28149299140467898</v>
      </c>
      <c r="I42" s="32">
        <v>-730.48999999999978</v>
      </c>
      <c r="J42" s="33">
        <f t="shared" si="2"/>
        <v>-7.0643888000844048E-5</v>
      </c>
      <c r="L42" s="36">
        <v>-401485.85</v>
      </c>
      <c r="M42" s="10">
        <f t="shared" si="3"/>
        <v>-3.8826707307866887E-2</v>
      </c>
      <c r="N42" s="37">
        <f t="shared" si="4"/>
        <v>3311521.19</v>
      </c>
      <c r="O42" s="33">
        <f t="shared" si="5"/>
        <v>0.32024905482454497</v>
      </c>
      <c r="U42" s="51"/>
      <c r="V42" s="52"/>
    </row>
    <row r="43" spans="1:24" x14ac:dyDescent="0.25">
      <c r="A43" s="2">
        <v>2023</v>
      </c>
      <c r="B43" s="8">
        <v>11136992.705</v>
      </c>
      <c r="C43" s="72">
        <v>17122774.989999998</v>
      </c>
      <c r="D43" s="9">
        <f>C43/B43</f>
        <v>1.5374684570200585</v>
      </c>
      <c r="E43" s="30">
        <v>6.1839022601428512E-2</v>
      </c>
      <c r="F43" s="6"/>
      <c r="G43" s="38">
        <f t="shared" si="1"/>
        <v>17120030.25</v>
      </c>
      <c r="H43" s="18">
        <f t="shared" si="2"/>
        <v>1.5372220044926392</v>
      </c>
      <c r="I43" s="34">
        <v>2744.74</v>
      </c>
      <c r="J43" s="35">
        <f t="shared" si="2"/>
        <v>2.4645252741951939E-4</v>
      </c>
      <c r="K43" s="50"/>
      <c r="L43" s="38">
        <v>3979366.9000000004</v>
      </c>
      <c r="M43" s="18">
        <f t="shared" si="3"/>
        <v>0.35731072161100069</v>
      </c>
      <c r="N43" s="39">
        <f t="shared" si="4"/>
        <v>13143408.089999998</v>
      </c>
      <c r="O43" s="35">
        <f t="shared" si="5"/>
        <v>1.180157735409058</v>
      </c>
      <c r="U43" s="51"/>
      <c r="V43" s="52"/>
      <c r="X43" s="52"/>
    </row>
    <row r="45" spans="1:24" x14ac:dyDescent="0.25">
      <c r="V45" s="52"/>
    </row>
    <row r="46" spans="1:24" x14ac:dyDescent="0.25">
      <c r="A46" t="s">
        <v>17</v>
      </c>
      <c r="D46" s="11">
        <f>SUMPRODUCT(D10:D43,$E$10:$E$43)</f>
        <v>0.29075978493475585</v>
      </c>
      <c r="H46" s="11">
        <f>SUMPRODUCT(H10:H43,$E$10:$E$43)</f>
        <v>0.28578800980844815</v>
      </c>
      <c r="J46" s="11">
        <f>SUMPRODUCT(J10:J43,$E$10:$E$43)</f>
        <v>4.9717751263076617E-3</v>
      </c>
      <c r="M46" s="11">
        <f>SUMPRODUCT(M10:M43,$E$10:$E$43)</f>
        <v>8.9101418758650991E-2</v>
      </c>
      <c r="O46" s="11">
        <f>SUMPRODUCT(O10:O43,$E$10:$E$43)</f>
        <v>0.20165836617610486</v>
      </c>
      <c r="V46" s="52"/>
    </row>
  </sheetData>
  <mergeCells count="4">
    <mergeCell ref="A1:O1"/>
    <mergeCell ref="A2:O2"/>
    <mergeCell ref="A3:O3"/>
    <mergeCell ref="A4:O4"/>
  </mergeCells>
  <printOptions horizontalCentered="1"/>
  <pageMargins left="0.7" right="0.7" top="0.75" bottom="0.75" header="0.3" footer="0.3"/>
  <pageSetup scale="72" orientation="landscape" r:id="rId1"/>
  <headerFooter>
    <oddFooter>&amp;C&amp;8©, Copyright, State Farm Mutual Automobile Insurance Company 2024
No reproduction of this copyrighted material allowed without express written consent from State Farm®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1B5F5-D653-40F6-BBDA-62CE4C010D98}">
  <dimension ref="A2:E20"/>
  <sheetViews>
    <sheetView zoomScaleNormal="100" workbookViewId="0">
      <selection activeCell="D14" sqref="D14"/>
    </sheetView>
  </sheetViews>
  <sheetFormatPr defaultRowHeight="15" x14ac:dyDescent="0.25"/>
  <cols>
    <col min="2" max="2" width="10.85546875" customWidth="1"/>
    <col min="3" max="3" width="17.85546875" customWidth="1"/>
  </cols>
  <sheetData>
    <row r="2" spans="1:5" x14ac:dyDescent="0.25">
      <c r="A2" s="217" t="s">
        <v>37</v>
      </c>
      <c r="B2" s="217"/>
      <c r="C2" s="217"/>
      <c r="D2" s="217"/>
      <c r="E2" s="64"/>
    </row>
    <row r="3" spans="1:5" x14ac:dyDescent="0.25">
      <c r="A3" s="217" t="s">
        <v>0</v>
      </c>
      <c r="B3" s="217"/>
      <c r="C3" s="217"/>
      <c r="D3" s="217"/>
      <c r="E3" s="64"/>
    </row>
    <row r="4" spans="1:5" x14ac:dyDescent="0.25">
      <c r="A4" s="217" t="s">
        <v>42</v>
      </c>
      <c r="B4" s="217"/>
      <c r="C4" s="217"/>
      <c r="D4" s="217"/>
      <c r="E4" s="64"/>
    </row>
    <row r="5" spans="1:5" x14ac:dyDescent="0.25">
      <c r="A5" s="64"/>
      <c r="B5" s="64"/>
      <c r="C5" s="64"/>
      <c r="D5" s="64"/>
      <c r="E5" s="64"/>
    </row>
    <row r="7" spans="1:5" ht="42.75" customHeight="1" x14ac:dyDescent="0.25">
      <c r="B7" s="80" t="s">
        <v>38</v>
      </c>
      <c r="C7" s="79" t="s">
        <v>39</v>
      </c>
    </row>
    <row r="8" spans="1:5" hidden="1" x14ac:dyDescent="0.25">
      <c r="B8" s="81">
        <v>2013</v>
      </c>
      <c r="C8" s="77">
        <v>2026</v>
      </c>
    </row>
    <row r="9" spans="1:5" x14ac:dyDescent="0.25">
      <c r="B9" s="81">
        <f>B8+1</f>
        <v>2014</v>
      </c>
      <c r="C9" s="77">
        <v>2134</v>
      </c>
    </row>
    <row r="10" spans="1:5" x14ac:dyDescent="0.25">
      <c r="B10" s="81">
        <f t="shared" ref="B10:B18" si="0">B9+1</f>
        <v>2015</v>
      </c>
      <c r="C10" s="77">
        <v>914</v>
      </c>
    </row>
    <row r="11" spans="1:5" x14ac:dyDescent="0.25">
      <c r="B11" s="81">
        <f t="shared" si="0"/>
        <v>2016</v>
      </c>
      <c r="C11" s="77">
        <v>1684</v>
      </c>
    </row>
    <row r="12" spans="1:5" x14ac:dyDescent="0.25">
      <c r="B12" s="81">
        <f t="shared" si="0"/>
        <v>2017</v>
      </c>
      <c r="C12" s="77">
        <v>1967553</v>
      </c>
    </row>
    <row r="13" spans="1:5" x14ac:dyDescent="0.25">
      <c r="B13" s="81">
        <f t="shared" si="0"/>
        <v>2018</v>
      </c>
      <c r="C13" s="77">
        <v>1714657</v>
      </c>
    </row>
    <row r="14" spans="1:5" x14ac:dyDescent="0.25">
      <c r="B14" s="81">
        <f t="shared" si="0"/>
        <v>2019</v>
      </c>
      <c r="C14" s="77">
        <v>145956</v>
      </c>
    </row>
    <row r="15" spans="1:5" x14ac:dyDescent="0.25">
      <c r="B15" s="81">
        <f t="shared" si="0"/>
        <v>2020</v>
      </c>
      <c r="C15" s="77">
        <v>580381</v>
      </c>
    </row>
    <row r="16" spans="1:5" x14ac:dyDescent="0.25">
      <c r="B16" s="81">
        <f t="shared" si="0"/>
        <v>2021</v>
      </c>
      <c r="C16" s="77">
        <v>1011992</v>
      </c>
    </row>
    <row r="17" spans="2:3" x14ac:dyDescent="0.25">
      <c r="B17" s="81">
        <f t="shared" si="0"/>
        <v>2022</v>
      </c>
      <c r="C17" s="77">
        <v>830759</v>
      </c>
    </row>
    <row r="18" spans="2:3" x14ac:dyDescent="0.25">
      <c r="B18" s="81">
        <f t="shared" si="0"/>
        <v>2023</v>
      </c>
      <c r="C18" s="77">
        <v>2795530</v>
      </c>
    </row>
    <row r="19" spans="2:3" ht="6" customHeight="1" x14ac:dyDescent="0.25">
      <c r="B19" s="83"/>
      <c r="C19" s="84"/>
    </row>
    <row r="20" spans="2:3" x14ac:dyDescent="0.25">
      <c r="B20" s="82" t="s">
        <v>40</v>
      </c>
      <c r="C20" s="78">
        <f>SUM(C9:C18)</f>
        <v>9051560</v>
      </c>
    </row>
  </sheetData>
  <mergeCells count="3">
    <mergeCell ref="A2:D2"/>
    <mergeCell ref="A3:D3"/>
    <mergeCell ref="A4:D4"/>
  </mergeCells>
  <printOptions horizontalCentered="1"/>
  <pageMargins left="0.7" right="0.7" top="0.75" bottom="0.75" header="0.3" footer="0.3"/>
  <pageSetup orientation="portrait" r:id="rId1"/>
  <headerFooter>
    <oddFooter>&amp;C&amp;8©, Copyright, State Farm Mutual Automobile Insurance Company 2024
No reproduction of this copyrighted material allowed without express written consent from State Farm®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855E5-8508-4DC0-A3A7-96599D8131EC}">
  <sheetPr>
    <pageSetUpPr fitToPage="1"/>
  </sheetPr>
  <dimension ref="A1:AD33"/>
  <sheetViews>
    <sheetView zoomScaleNormal="100" workbookViewId="0">
      <selection activeCell="A6" sqref="A6"/>
    </sheetView>
  </sheetViews>
  <sheetFormatPr defaultRowHeight="15" x14ac:dyDescent="0.25"/>
  <cols>
    <col min="2" max="2" width="2.85546875" customWidth="1"/>
    <col min="3" max="3" width="10.42578125" customWidth="1"/>
    <col min="4" max="4" width="9.5703125" bestFit="1" customWidth="1"/>
    <col min="5" max="5" width="10.5703125" bestFit="1" customWidth="1"/>
    <col min="6" max="6" width="15.28515625" bestFit="1" customWidth="1"/>
    <col min="7" max="7" width="17.5703125" customWidth="1"/>
    <col min="8" max="8" width="2" customWidth="1"/>
    <col min="9" max="9" width="10.42578125" customWidth="1"/>
    <col min="12" max="12" width="12.5703125" bestFit="1" customWidth="1"/>
    <col min="13" max="13" width="17.5703125" customWidth="1"/>
    <col min="14" max="14" width="1.85546875" customWidth="1"/>
    <col min="15" max="15" width="13.7109375" customWidth="1"/>
    <col min="16" max="16" width="13" customWidth="1"/>
    <col min="17" max="17" width="12.28515625" customWidth="1"/>
    <col min="18" max="18" width="17.5703125" customWidth="1"/>
    <col min="29" max="30" width="15.28515625" bestFit="1" customWidth="1"/>
  </cols>
  <sheetData>
    <row r="1" spans="1:30" x14ac:dyDescent="0.25">
      <c r="A1" s="217" t="s">
        <v>73</v>
      </c>
      <c r="B1" s="217"/>
      <c r="C1" s="217"/>
      <c r="D1" s="217"/>
      <c r="E1" s="217"/>
      <c r="F1" s="217"/>
      <c r="G1" s="217"/>
      <c r="H1" s="217"/>
      <c r="I1" s="217"/>
      <c r="J1" s="217"/>
      <c r="K1" s="217"/>
      <c r="L1" s="217"/>
      <c r="M1" s="217"/>
      <c r="N1" s="217"/>
      <c r="O1" s="217"/>
      <c r="P1" s="217"/>
      <c r="Q1" s="217"/>
      <c r="R1" s="217"/>
    </row>
    <row r="2" spans="1:30" x14ac:dyDescent="0.25">
      <c r="A2" s="217" t="s">
        <v>0</v>
      </c>
      <c r="B2" s="217"/>
      <c r="C2" s="217"/>
      <c r="D2" s="217"/>
      <c r="E2" s="217"/>
      <c r="F2" s="217"/>
      <c r="G2" s="217"/>
      <c r="H2" s="217"/>
      <c r="I2" s="217"/>
      <c r="J2" s="217"/>
      <c r="K2" s="217"/>
      <c r="L2" s="217"/>
      <c r="M2" s="217"/>
      <c r="N2" s="217"/>
      <c r="O2" s="217"/>
      <c r="P2" s="217"/>
      <c r="Q2" s="217"/>
      <c r="R2" s="217"/>
    </row>
    <row r="3" spans="1:30" x14ac:dyDescent="0.25">
      <c r="A3" s="217" t="s">
        <v>41</v>
      </c>
      <c r="B3" s="217"/>
      <c r="C3" s="217"/>
      <c r="D3" s="217"/>
      <c r="E3" s="217"/>
      <c r="F3" s="217"/>
      <c r="G3" s="217"/>
      <c r="H3" s="217"/>
      <c r="I3" s="217"/>
      <c r="J3" s="217"/>
      <c r="K3" s="217"/>
      <c r="L3" s="217"/>
      <c r="M3" s="217"/>
      <c r="N3" s="217"/>
      <c r="O3" s="217"/>
      <c r="P3" s="217"/>
      <c r="Q3" s="217"/>
      <c r="R3" s="217"/>
    </row>
    <row r="5" spans="1:30" x14ac:dyDescent="0.25">
      <c r="A5" s="218" t="s">
        <v>43</v>
      </c>
      <c r="B5" s="218"/>
      <c r="C5" s="218"/>
      <c r="D5" s="218"/>
      <c r="E5" s="218"/>
      <c r="F5" s="218"/>
      <c r="G5" s="218"/>
      <c r="H5" s="218"/>
      <c r="I5" s="218"/>
      <c r="J5" s="218"/>
      <c r="K5" s="218"/>
      <c r="L5" s="218"/>
      <c r="M5" s="218"/>
      <c r="N5" s="218"/>
      <c r="O5" s="218"/>
      <c r="P5" s="218"/>
      <c r="Q5" s="218"/>
      <c r="R5" s="218"/>
    </row>
    <row r="7" spans="1:30" x14ac:dyDescent="0.25">
      <c r="A7" s="53"/>
      <c r="B7" s="54"/>
      <c r="C7" s="55" t="str">
        <f>"California Company-Specific Loss "&amp;IF(DCCE_LTrndCo="Includes DCCE","and DCCE ","")&amp;"Trend Data"</f>
        <v>California Company-Specific Loss Trend Data</v>
      </c>
      <c r="D7" s="55"/>
      <c r="E7" s="56"/>
      <c r="F7" s="55"/>
      <c r="G7" s="55"/>
    </row>
    <row r="8" spans="1:30" ht="15.75" thickBot="1" x14ac:dyDescent="0.3">
      <c r="A8" s="57"/>
      <c r="B8" s="58"/>
      <c r="C8" s="59" t="s">
        <v>44</v>
      </c>
      <c r="D8" s="60"/>
      <c r="E8" s="61"/>
      <c r="F8" s="60"/>
      <c r="G8" s="60"/>
      <c r="I8" s="62" t="s">
        <v>45</v>
      </c>
      <c r="J8" s="56"/>
      <c r="K8" s="56"/>
      <c r="L8" s="56"/>
      <c r="M8" s="56"/>
      <c r="O8" s="62" t="s">
        <v>45</v>
      </c>
      <c r="P8" s="56"/>
      <c r="Q8" s="56"/>
      <c r="R8" s="56"/>
    </row>
    <row r="9" spans="1:30" ht="90.75" thickBot="1" x14ac:dyDescent="0.3">
      <c r="A9" s="63" t="s">
        <v>46</v>
      </c>
      <c r="C9" s="63" t="s">
        <v>47</v>
      </c>
      <c r="D9" s="63" t="s">
        <v>48</v>
      </c>
      <c r="E9" s="63" t="s">
        <v>49</v>
      </c>
      <c r="F9" s="63" t="str">
        <f>IF(DCCE_LTrndCo="Excludes DCCE","Paid Losses","Paid Losses &amp; DCCE")</f>
        <v>Paid Losses</v>
      </c>
      <c r="G9" s="63" t="str">
        <f>IF(DCCE_LTrndCo="Excludes DCCE","Total Paid Losses including Partial Payments on Prior Calendar Years, on Closed Claims","Total Paid Losses &amp; DCCE including Partial Payments on Prior Calendar Years, on Closed Claims")</f>
        <v>Total Paid Losses including Partial Payments on Prior Calendar Years, on Closed Claims</v>
      </c>
      <c r="H9" s="64"/>
      <c r="I9" s="63" t="str">
        <f>C9</f>
        <v>Earned Exposures</v>
      </c>
      <c r="J9" s="63" t="str">
        <f t="shared" ref="J9:M9" si="0">D9</f>
        <v>Closed Claims</v>
      </c>
      <c r="K9" s="63" t="str">
        <f t="shared" si="0"/>
        <v>Reported Claims</v>
      </c>
      <c r="L9" s="63" t="str">
        <f t="shared" si="0"/>
        <v>Paid Losses</v>
      </c>
      <c r="M9" s="63" t="str">
        <f t="shared" si="0"/>
        <v>Total Paid Losses including Partial Payments on Prior Calendar Years, on Closed Claims</v>
      </c>
      <c r="O9" s="63" t="s">
        <v>50</v>
      </c>
      <c r="P9" s="63" t="s">
        <v>51</v>
      </c>
      <c r="Q9" s="63" t="str">
        <f>IF(DCCE_LTrndCo="Excludes DCCE","Paid Loss Severity","Paid Loss &amp; DCCE Severity")</f>
        <v>Paid Loss Severity</v>
      </c>
      <c r="R9" s="63" t="str">
        <f>IF(DCCE_LTrndCo="Excludes DCCE","Total Paid Loss Severity including Partial Payments on Prior Calendar Years, on Closed Claims","Total Paid Loss &amp; DCCE Severity including Partial Payments on Prior Calendar Years, on Closed Claims")</f>
        <v>Total Paid Loss Severity including Partial Payments on Prior Calendar Years, on Closed Claims</v>
      </c>
    </row>
    <row r="10" spans="1:30" x14ac:dyDescent="0.25">
      <c r="A10" s="64">
        <v>20221</v>
      </c>
      <c r="C10" s="65">
        <v>30159.110800000301</v>
      </c>
      <c r="D10" s="65">
        <v>526</v>
      </c>
      <c r="E10" s="65">
        <v>918</v>
      </c>
      <c r="F10" s="65">
        <v>3602615.9699999997</v>
      </c>
      <c r="G10" s="65">
        <v>3513973.89</v>
      </c>
      <c r="I10" s="66"/>
      <c r="J10" s="66"/>
      <c r="K10" s="66"/>
      <c r="L10" s="66"/>
      <c r="M10" s="66"/>
      <c r="O10" s="66"/>
      <c r="P10" s="66"/>
      <c r="Q10" s="66"/>
      <c r="R10" s="66"/>
      <c r="Z10" s="37"/>
      <c r="AA10" s="37"/>
      <c r="AB10" s="37"/>
      <c r="AC10" s="37"/>
      <c r="AD10" s="37"/>
    </row>
    <row r="11" spans="1:30" x14ac:dyDescent="0.25">
      <c r="A11" s="64">
        <v>20222</v>
      </c>
      <c r="C11" s="65">
        <v>29976.284400000299</v>
      </c>
      <c r="D11" s="65">
        <v>528</v>
      </c>
      <c r="E11" s="65">
        <v>936</v>
      </c>
      <c r="F11" s="65">
        <v>3666785.16</v>
      </c>
      <c r="G11" s="65">
        <v>3711873.7</v>
      </c>
      <c r="I11" s="66"/>
      <c r="J11" s="66"/>
      <c r="K11" s="66"/>
      <c r="L11" s="66"/>
      <c r="M11" s="66"/>
      <c r="O11" s="66"/>
      <c r="P11" s="66"/>
      <c r="Q11" s="66"/>
      <c r="R11" s="66"/>
      <c r="Z11" s="37"/>
      <c r="AA11" s="37"/>
      <c r="AB11" s="37"/>
      <c r="AC11" s="37"/>
      <c r="AD11" s="37"/>
    </row>
    <row r="12" spans="1:30" x14ac:dyDescent="0.25">
      <c r="A12" s="64">
        <v>20223</v>
      </c>
      <c r="C12" s="65">
        <v>30320.302300000301</v>
      </c>
      <c r="D12" s="65">
        <v>510</v>
      </c>
      <c r="E12" s="65">
        <v>954</v>
      </c>
      <c r="F12" s="65">
        <v>3839525.21</v>
      </c>
      <c r="G12" s="65">
        <v>3788885.29</v>
      </c>
      <c r="I12" s="66"/>
      <c r="J12" s="66"/>
      <c r="K12" s="66"/>
      <c r="L12" s="66"/>
      <c r="M12" s="66"/>
      <c r="O12" s="66"/>
      <c r="P12" s="66"/>
      <c r="Q12" s="66"/>
      <c r="R12" s="66"/>
      <c r="Z12" s="37"/>
      <c r="AA12" s="37"/>
      <c r="AB12" s="37"/>
      <c r="AC12" s="37"/>
      <c r="AD12" s="37"/>
    </row>
    <row r="13" spans="1:30" x14ac:dyDescent="0.25">
      <c r="A13" s="64">
        <v>20224</v>
      </c>
      <c r="C13" s="65">
        <v>32691.838700000299</v>
      </c>
      <c r="D13" s="65">
        <v>550</v>
      </c>
      <c r="E13" s="65">
        <v>980</v>
      </c>
      <c r="F13" s="65">
        <v>4045528.54</v>
      </c>
      <c r="G13" s="65">
        <v>4327104.7</v>
      </c>
      <c r="I13" s="37">
        <f>SUM(C10:C13)</f>
        <v>123147.5362000012</v>
      </c>
      <c r="J13" s="37">
        <f>SUM(D10:D13)</f>
        <v>2114</v>
      </c>
      <c r="K13" s="37">
        <f>SUM(E10:E13)</f>
        <v>3788</v>
      </c>
      <c r="L13" s="37">
        <f>SUM(F10:F13)</f>
        <v>15154454.879999999</v>
      </c>
      <c r="M13" s="37">
        <f>SUM(G10:G13)</f>
        <v>15341837.579999998</v>
      </c>
      <c r="N13" s="37">
        <f>SUM(G10:G13)</f>
        <v>15341837.579999998</v>
      </c>
      <c r="O13" s="52">
        <f>J13/I13*100</f>
        <v>1.7166401092805454</v>
      </c>
      <c r="P13" s="51">
        <f>K13/I13*100</f>
        <v>3.0759852100069569</v>
      </c>
      <c r="Q13" s="65">
        <f>L13/J13</f>
        <v>7168.6163103122035</v>
      </c>
      <c r="R13" s="65">
        <f>M13/J13</f>
        <v>7257.2552412488167</v>
      </c>
      <c r="Z13" s="37"/>
      <c r="AA13" s="37"/>
      <c r="AB13" s="37"/>
      <c r="AC13" s="37"/>
      <c r="AD13" s="37"/>
    </row>
    <row r="14" spans="1:30" x14ac:dyDescent="0.25">
      <c r="A14" s="64">
        <v>20231</v>
      </c>
      <c r="C14" s="65">
        <v>34642.541100000301</v>
      </c>
      <c r="D14" s="65">
        <v>541</v>
      </c>
      <c r="E14" s="65">
        <v>1096</v>
      </c>
      <c r="F14" s="65">
        <v>3884378.69</v>
      </c>
      <c r="G14" s="65">
        <v>3445950.19</v>
      </c>
      <c r="I14" s="37">
        <f t="shared" ref="I14:I17" si="1">SUM(C11:C14)</f>
        <v>127630.9665000012</v>
      </c>
      <c r="J14" s="37">
        <f t="shared" ref="J14:M17" si="2">SUM(D11:D14)</f>
        <v>2129</v>
      </c>
      <c r="K14" s="37">
        <f t="shared" si="2"/>
        <v>3966</v>
      </c>
      <c r="L14" s="37">
        <f t="shared" si="2"/>
        <v>15436217.6</v>
      </c>
      <c r="M14" s="37">
        <f t="shared" si="2"/>
        <v>15273813.880000001</v>
      </c>
      <c r="O14" s="52">
        <f t="shared" ref="O14:O17" si="3">J14/I14*100</f>
        <v>1.6680904786535327</v>
      </c>
      <c r="P14" s="51">
        <f t="shared" ref="P14:P17" si="4">K14/I14*100</f>
        <v>3.1073963543165388</v>
      </c>
      <c r="Q14" s="65">
        <f t="shared" ref="Q14:Q17" si="5">L14/J14</f>
        <v>7250.4544856740249</v>
      </c>
      <c r="R14" s="65">
        <f t="shared" ref="R14:R17" si="6">M14/J14</f>
        <v>7174.1727947393147</v>
      </c>
      <c r="Z14" s="37"/>
      <c r="AA14" s="37"/>
      <c r="AB14" s="37"/>
      <c r="AC14" s="37"/>
      <c r="AD14" s="37"/>
    </row>
    <row r="15" spans="1:30" x14ac:dyDescent="0.25">
      <c r="A15" s="64">
        <v>20232</v>
      </c>
      <c r="C15" s="65">
        <v>35442.623100000499</v>
      </c>
      <c r="D15" s="65">
        <v>514</v>
      </c>
      <c r="E15" s="65">
        <v>1039</v>
      </c>
      <c r="F15" s="65">
        <v>3772928.2299999995</v>
      </c>
      <c r="G15" s="65">
        <v>3841872.17</v>
      </c>
      <c r="I15" s="37">
        <f t="shared" si="1"/>
        <v>133097.3052000014</v>
      </c>
      <c r="J15" s="37">
        <f t="shared" si="2"/>
        <v>2115</v>
      </c>
      <c r="K15" s="37">
        <f t="shared" si="2"/>
        <v>4069</v>
      </c>
      <c r="L15" s="37">
        <f t="shared" si="2"/>
        <v>15542360.669999998</v>
      </c>
      <c r="M15" s="37">
        <f t="shared" si="2"/>
        <v>15403812.35</v>
      </c>
      <c r="O15" s="52">
        <f t="shared" si="3"/>
        <v>1.5890629767611388</v>
      </c>
      <c r="P15" s="51">
        <f t="shared" si="4"/>
        <v>3.057161821485141</v>
      </c>
      <c r="Q15" s="65">
        <f t="shared" si="5"/>
        <v>7348.6338865248217</v>
      </c>
      <c r="R15" s="65">
        <f t="shared" si="6"/>
        <v>7283.1264066193853</v>
      </c>
      <c r="Z15" s="37"/>
      <c r="AA15" s="37"/>
      <c r="AB15" s="37"/>
      <c r="AC15" s="37"/>
      <c r="AD15" s="37"/>
    </row>
    <row r="16" spans="1:30" x14ac:dyDescent="0.25">
      <c r="A16" s="64">
        <v>20233</v>
      </c>
      <c r="C16" s="65">
        <v>27646.555300000302</v>
      </c>
      <c r="D16" s="65">
        <v>417</v>
      </c>
      <c r="E16" s="65">
        <v>897</v>
      </c>
      <c r="F16" s="65">
        <v>3525787.8</v>
      </c>
      <c r="G16" s="65">
        <v>3311374.29</v>
      </c>
      <c r="I16" s="37">
        <f t="shared" si="1"/>
        <v>130423.5582000014</v>
      </c>
      <c r="J16" s="37">
        <f t="shared" si="2"/>
        <v>2022</v>
      </c>
      <c r="K16" s="37">
        <f t="shared" si="2"/>
        <v>4012</v>
      </c>
      <c r="L16" s="37">
        <f t="shared" si="2"/>
        <v>15228623.260000002</v>
      </c>
      <c r="M16" s="37">
        <f t="shared" si="2"/>
        <v>14926301.350000001</v>
      </c>
      <c r="O16" s="52">
        <f t="shared" si="3"/>
        <v>1.5503334120813599</v>
      </c>
      <c r="P16" s="51">
        <f t="shared" si="4"/>
        <v>3.0761313794611356</v>
      </c>
      <c r="Q16" s="65">
        <f t="shared" si="5"/>
        <v>7531.4655093966376</v>
      </c>
      <c r="R16" s="65">
        <f t="shared" si="6"/>
        <v>7381.9492334322458</v>
      </c>
      <c r="Z16" s="37"/>
      <c r="AA16" s="37"/>
      <c r="AB16" s="37"/>
      <c r="AC16" s="37"/>
      <c r="AD16" s="37"/>
    </row>
    <row r="17" spans="1:30" x14ac:dyDescent="0.25">
      <c r="A17" s="64">
        <v>20234</v>
      </c>
      <c r="C17" s="65">
        <v>17825.1294000001</v>
      </c>
      <c r="D17" s="65">
        <v>391</v>
      </c>
      <c r="E17" s="65">
        <v>570</v>
      </c>
      <c r="F17" s="65">
        <v>2873161.11</v>
      </c>
      <c r="G17" s="65">
        <v>3839353.28</v>
      </c>
      <c r="I17" s="37">
        <f t="shared" si="1"/>
        <v>115556.84890000121</v>
      </c>
      <c r="J17" s="37">
        <f t="shared" si="2"/>
        <v>1863</v>
      </c>
      <c r="K17" s="37">
        <f t="shared" si="2"/>
        <v>3602</v>
      </c>
      <c r="L17" s="37">
        <f t="shared" si="2"/>
        <v>14056255.829999998</v>
      </c>
      <c r="M17" s="37">
        <f t="shared" si="2"/>
        <v>14438549.929999998</v>
      </c>
      <c r="O17" s="52">
        <f t="shared" si="3"/>
        <v>1.6121934941408571</v>
      </c>
      <c r="P17" s="51">
        <f t="shared" si="4"/>
        <v>3.1170804969916088</v>
      </c>
      <c r="Q17" s="65">
        <f t="shared" si="5"/>
        <v>7544.9575040257641</v>
      </c>
      <c r="R17" s="65">
        <f t="shared" si="6"/>
        <v>7750.1609930220066</v>
      </c>
      <c r="Z17" s="37"/>
      <c r="AA17" s="37"/>
      <c r="AB17" s="37"/>
      <c r="AC17" s="37"/>
      <c r="AD17" s="37"/>
    </row>
    <row r="19" spans="1:30" x14ac:dyDescent="0.25">
      <c r="A19" s="218" t="s">
        <v>52</v>
      </c>
      <c r="B19" s="218"/>
      <c r="C19" s="218"/>
      <c r="D19" s="218"/>
      <c r="E19" s="218"/>
      <c r="F19" s="218"/>
      <c r="G19" s="218"/>
      <c r="H19" s="218"/>
      <c r="I19" s="218"/>
      <c r="J19" s="218"/>
      <c r="K19" s="218"/>
      <c r="L19" s="218"/>
      <c r="M19" s="218"/>
      <c r="N19" s="218"/>
      <c r="O19" s="218"/>
      <c r="P19" s="218"/>
      <c r="Q19" s="218"/>
      <c r="R19" s="218"/>
    </row>
    <row r="21" spans="1:30" x14ac:dyDescent="0.25">
      <c r="A21" s="53"/>
      <c r="B21" s="54"/>
      <c r="C21" s="55" t="str">
        <f>"California Company-Specific Loss "&amp;IF(DCCE_LTrndCo="Includes DCCE","and DCCE ","")&amp;"Trend Data"</f>
        <v>California Company-Specific Loss Trend Data</v>
      </c>
      <c r="D21" s="55"/>
      <c r="E21" s="56"/>
      <c r="F21" s="55"/>
      <c r="G21" s="55"/>
    </row>
    <row r="22" spans="1:30" ht="15.75" thickBot="1" x14ac:dyDescent="0.3">
      <c r="A22" s="57"/>
      <c r="B22" s="58"/>
      <c r="C22" s="59" t="s">
        <v>44</v>
      </c>
      <c r="D22" s="60"/>
      <c r="E22" s="61"/>
      <c r="F22" s="60"/>
      <c r="G22" s="60"/>
      <c r="I22" s="62" t="s">
        <v>45</v>
      </c>
      <c r="J22" s="56"/>
      <c r="K22" s="56"/>
      <c r="L22" s="56"/>
      <c r="M22" s="56"/>
      <c r="O22" s="62" t="s">
        <v>45</v>
      </c>
      <c r="P22" s="56"/>
      <c r="Q22" s="56"/>
      <c r="R22" s="56"/>
    </row>
    <row r="23" spans="1:30" ht="90.75" thickBot="1" x14ac:dyDescent="0.3">
      <c r="A23" s="63" t="s">
        <v>46</v>
      </c>
      <c r="C23" s="63" t="s">
        <v>47</v>
      </c>
      <c r="D23" s="63" t="s">
        <v>48</v>
      </c>
      <c r="E23" s="63" t="s">
        <v>49</v>
      </c>
      <c r="F23" s="63" t="str">
        <f>IF(DCCE_LTrndCo="Excludes DCCE","Paid Losses","Paid Losses &amp; DCCE")</f>
        <v>Paid Losses</v>
      </c>
      <c r="G23" s="63" t="str">
        <f>IF(DCCE_LTrndCo="Excludes DCCE","Total Paid Losses including Partial Payments on Prior Calendar Years, on Closed Claims","Total Paid Losses &amp; DCCE including Partial Payments on Prior Calendar Years, on Closed Claims")</f>
        <v>Total Paid Losses including Partial Payments on Prior Calendar Years, on Closed Claims</v>
      </c>
      <c r="H23" s="64"/>
      <c r="I23" s="63" t="str">
        <f>C23</f>
        <v>Earned Exposures</v>
      </c>
      <c r="J23" s="63" t="str">
        <f t="shared" ref="J23:M23" si="7">D23</f>
        <v>Closed Claims</v>
      </c>
      <c r="K23" s="63" t="str">
        <f t="shared" si="7"/>
        <v>Reported Claims</v>
      </c>
      <c r="L23" s="63" t="str">
        <f t="shared" si="7"/>
        <v>Paid Losses</v>
      </c>
      <c r="M23" s="63" t="str">
        <f t="shared" si="7"/>
        <v>Total Paid Losses including Partial Payments on Prior Calendar Years, on Closed Claims</v>
      </c>
      <c r="O23" s="63" t="s">
        <v>50</v>
      </c>
      <c r="P23" s="63" t="s">
        <v>51</v>
      </c>
      <c r="Q23" s="63" t="str">
        <f>IF(DCCE_LTrndCo="Excludes DCCE","Paid Loss Severity","Paid Loss &amp; DCCE Severity")</f>
        <v>Paid Loss Severity</v>
      </c>
      <c r="R23" s="63" t="str">
        <f>IF(DCCE_LTrndCo="Excludes DCCE","Total Paid Loss Severity including Partial Payments on Prior Calendar Years, on Closed Claims","Total Paid Loss &amp; DCCE Severity including Partial Payments on Prior Calendar Years, on Closed Claims")</f>
        <v>Total Paid Loss Severity including Partial Payments on Prior Calendar Years, on Closed Claims</v>
      </c>
    </row>
    <row r="24" spans="1:30" x14ac:dyDescent="0.25">
      <c r="A24" s="64">
        <v>20221</v>
      </c>
      <c r="C24" s="65">
        <v>105173.49920000118</v>
      </c>
      <c r="D24" s="65">
        <v>1226</v>
      </c>
      <c r="E24" s="65">
        <v>1985</v>
      </c>
      <c r="F24" s="65">
        <v>7879236.5700000003</v>
      </c>
      <c r="G24" s="65">
        <v>7982238.7599999998</v>
      </c>
      <c r="I24" s="66"/>
      <c r="J24" s="66"/>
      <c r="K24" s="66"/>
      <c r="L24" s="66"/>
      <c r="M24" s="66"/>
      <c r="O24" s="66"/>
      <c r="P24" s="66"/>
      <c r="Q24" s="66"/>
      <c r="R24" s="66"/>
      <c r="AC24" s="65"/>
      <c r="AD24" s="65"/>
    </row>
    <row r="25" spans="1:30" x14ac:dyDescent="0.25">
      <c r="A25" s="64">
        <v>20222</v>
      </c>
      <c r="C25" s="65">
        <v>106222.1851000012</v>
      </c>
      <c r="D25" s="65">
        <v>1281</v>
      </c>
      <c r="E25" s="65">
        <v>2017</v>
      </c>
      <c r="F25" s="65">
        <v>8980692</v>
      </c>
      <c r="G25" s="65">
        <v>9410499.8499999996</v>
      </c>
      <c r="I25" s="66"/>
      <c r="J25" s="66"/>
      <c r="K25" s="66"/>
      <c r="L25" s="66"/>
      <c r="M25" s="66"/>
      <c r="O25" s="66"/>
      <c r="P25" s="66"/>
      <c r="Q25" s="66"/>
      <c r="R25" s="66"/>
      <c r="AC25" s="65"/>
      <c r="AD25" s="65"/>
    </row>
    <row r="26" spans="1:30" x14ac:dyDescent="0.25">
      <c r="A26" s="64">
        <v>20223</v>
      </c>
      <c r="C26" s="65">
        <v>107016.33170000149</v>
      </c>
      <c r="D26" s="65">
        <v>1253</v>
      </c>
      <c r="E26" s="65">
        <v>2141</v>
      </c>
      <c r="F26" s="65">
        <v>9528787.9800000004</v>
      </c>
      <c r="G26" s="65">
        <v>8740042.6500000004</v>
      </c>
      <c r="I26" s="66"/>
      <c r="J26" s="66"/>
      <c r="K26" s="66"/>
      <c r="L26" s="66"/>
      <c r="M26" s="66"/>
      <c r="O26" s="66"/>
      <c r="P26" s="66"/>
      <c r="Q26" s="66"/>
      <c r="R26" s="66"/>
      <c r="AC26" s="65"/>
      <c r="AD26" s="65"/>
    </row>
    <row r="27" spans="1:30" x14ac:dyDescent="0.25">
      <c r="A27" s="64">
        <v>20224</v>
      </c>
      <c r="C27" s="65">
        <v>107642.0322000015</v>
      </c>
      <c r="D27" s="65">
        <v>1242</v>
      </c>
      <c r="E27" s="65">
        <v>2002</v>
      </c>
      <c r="F27" s="65">
        <v>8781446.3200000003</v>
      </c>
      <c r="G27" s="65">
        <v>9049929.7599999998</v>
      </c>
      <c r="I27" s="37">
        <f>SUM(C24:C27)</f>
        <v>426054.04820000543</v>
      </c>
      <c r="J27" s="37">
        <f>SUM(D24:D27)</f>
        <v>5002</v>
      </c>
      <c r="K27" s="37">
        <f>SUM(E24:E27)</f>
        <v>8145</v>
      </c>
      <c r="L27" s="37">
        <f>SUM(F24:F27)</f>
        <v>35170162.870000005</v>
      </c>
      <c r="M27" s="37">
        <f>SUM(G24:G27)</f>
        <v>35182711.019999996</v>
      </c>
      <c r="O27" s="52">
        <f>J27/I27*100</f>
        <v>1.1740294502851145</v>
      </c>
      <c r="P27" s="51">
        <f>K27/I27*100</f>
        <v>1.9117292828013308</v>
      </c>
      <c r="Q27" s="65">
        <f>L27/J27</f>
        <v>7031.220085965615</v>
      </c>
      <c r="R27" s="65">
        <f>M27/J27</f>
        <v>7033.7287125149933</v>
      </c>
      <c r="AC27" s="65"/>
      <c r="AD27" s="65"/>
    </row>
    <row r="28" spans="1:30" x14ac:dyDescent="0.25">
      <c r="A28" s="64">
        <v>20231</v>
      </c>
      <c r="C28" s="65">
        <v>108364.65450000149</v>
      </c>
      <c r="D28" s="65">
        <v>1319</v>
      </c>
      <c r="E28" s="65">
        <v>2276</v>
      </c>
      <c r="F28" s="65">
        <v>8929794.120000001</v>
      </c>
      <c r="G28" s="65">
        <v>9551098.0299999993</v>
      </c>
      <c r="I28" s="37">
        <f>SUM(C25:C28)</f>
        <v>429245.20350000565</v>
      </c>
      <c r="J28" s="37">
        <f t="shared" ref="J28:M31" si="8">SUM(D25:D28)</f>
        <v>5095</v>
      </c>
      <c r="K28" s="37">
        <f t="shared" si="8"/>
        <v>8436</v>
      </c>
      <c r="L28" s="37">
        <f t="shared" si="8"/>
        <v>36220720.420000002</v>
      </c>
      <c r="M28" s="37">
        <f t="shared" si="8"/>
        <v>36751570.289999999</v>
      </c>
      <c r="O28" s="52">
        <f t="shared" ref="O28:O31" si="9">J28/I28*100</f>
        <v>1.1869672528559618</v>
      </c>
      <c r="P28" s="51">
        <f>K28/I28*100</f>
        <v>1.965310254188988</v>
      </c>
      <c r="Q28" s="65">
        <f t="shared" ref="Q28:Q31" si="10">L28/J28</f>
        <v>7109.0717212953878</v>
      </c>
      <c r="R28" s="65">
        <f t="shared" ref="R28:R31" si="11">M28/J28</f>
        <v>7213.2620785083409</v>
      </c>
      <c r="AC28" s="65"/>
      <c r="AD28" s="65"/>
    </row>
    <row r="29" spans="1:30" x14ac:dyDescent="0.25">
      <c r="A29" s="64">
        <v>20232</v>
      </c>
      <c r="C29" s="65">
        <v>109429.5603000015</v>
      </c>
      <c r="D29" s="65">
        <v>1153</v>
      </c>
      <c r="E29" s="65">
        <v>2142</v>
      </c>
      <c r="F29" s="65">
        <v>8504071.1899999995</v>
      </c>
      <c r="G29" s="65">
        <v>8985309.3599999994</v>
      </c>
      <c r="I29" s="37">
        <f t="shared" ref="I29:I31" si="12">SUM(C26:C29)</f>
        <v>432452.57870000601</v>
      </c>
      <c r="J29" s="37">
        <f t="shared" si="8"/>
        <v>4967</v>
      </c>
      <c r="K29" s="37">
        <f t="shared" si="8"/>
        <v>8561</v>
      </c>
      <c r="L29" s="37">
        <f t="shared" si="8"/>
        <v>35744099.609999999</v>
      </c>
      <c r="M29" s="37">
        <f t="shared" si="8"/>
        <v>36326379.799999997</v>
      </c>
      <c r="O29" s="52">
        <f t="shared" si="9"/>
        <v>1.1485652403626032</v>
      </c>
      <c r="P29" s="51">
        <f t="shared" ref="P29:P31" si="13">K29/I29*100</f>
        <v>1.979639022094674</v>
      </c>
      <c r="Q29" s="65">
        <f>L29/J29</f>
        <v>7196.315604992953</v>
      </c>
      <c r="R29" s="65">
        <f t="shared" si="11"/>
        <v>7313.5453593718539</v>
      </c>
      <c r="AC29" s="65"/>
      <c r="AD29" s="65"/>
    </row>
    <row r="30" spans="1:30" x14ac:dyDescent="0.25">
      <c r="A30" s="64">
        <v>20233</v>
      </c>
      <c r="C30" s="65">
        <v>109242.99520000149</v>
      </c>
      <c r="D30" s="65">
        <v>1088</v>
      </c>
      <c r="E30" s="65">
        <v>2083</v>
      </c>
      <c r="F30" s="65">
        <v>9297957.3200000003</v>
      </c>
      <c r="G30" s="65">
        <v>9497115.0800000001</v>
      </c>
      <c r="I30" s="37">
        <f t="shared" si="12"/>
        <v>434679.24220000603</v>
      </c>
      <c r="J30" s="37">
        <f t="shared" si="8"/>
        <v>4802</v>
      </c>
      <c r="K30" s="37">
        <f t="shared" si="8"/>
        <v>8503</v>
      </c>
      <c r="L30" s="37">
        <f t="shared" si="8"/>
        <v>35513268.950000003</v>
      </c>
      <c r="M30" s="37">
        <f t="shared" si="8"/>
        <v>37083452.229999997</v>
      </c>
      <c r="O30" s="52">
        <f t="shared" si="9"/>
        <v>1.1047226400083048</v>
      </c>
      <c r="P30" s="51">
        <f t="shared" si="13"/>
        <v>1.9561550620555219</v>
      </c>
      <c r="Q30" s="65">
        <f t="shared" si="10"/>
        <v>7395.5162328196593</v>
      </c>
      <c r="R30" s="65">
        <f>M30/J30</f>
        <v>7722.5015056226566</v>
      </c>
      <c r="AC30" s="65"/>
      <c r="AD30" s="65"/>
    </row>
    <row r="31" spans="1:30" x14ac:dyDescent="0.25">
      <c r="A31" s="64">
        <v>20234</v>
      </c>
      <c r="C31" s="65">
        <v>109621.53930000149</v>
      </c>
      <c r="D31" s="65">
        <v>1112</v>
      </c>
      <c r="E31" s="65">
        <v>1918</v>
      </c>
      <c r="F31" s="65">
        <v>9367986.4100000001</v>
      </c>
      <c r="G31" s="65">
        <v>9916261.0099999998</v>
      </c>
      <c r="I31" s="37">
        <f t="shared" si="12"/>
        <v>436658.74930000596</v>
      </c>
      <c r="J31" s="37">
        <f t="shared" si="8"/>
        <v>4672</v>
      </c>
      <c r="K31" s="37">
        <f t="shared" si="8"/>
        <v>8419</v>
      </c>
      <c r="L31" s="37">
        <f t="shared" si="8"/>
        <v>36099809.040000007</v>
      </c>
      <c r="M31" s="37">
        <f t="shared" si="8"/>
        <v>37949783.479999997</v>
      </c>
      <c r="O31" s="52">
        <f t="shared" si="9"/>
        <v>1.0699430636600176</v>
      </c>
      <c r="P31" s="51">
        <f t="shared" si="13"/>
        <v>1.9280502253753617</v>
      </c>
      <c r="Q31" s="65">
        <f t="shared" si="10"/>
        <v>7726.842688356166</v>
      </c>
      <c r="R31" s="65">
        <f t="shared" si="11"/>
        <v>8122.8132448630131</v>
      </c>
      <c r="AC31" s="65"/>
      <c r="AD31" s="65"/>
    </row>
    <row r="33" spans="17:17" x14ac:dyDescent="0.25">
      <c r="Q33" s="85"/>
    </row>
  </sheetData>
  <mergeCells count="5">
    <mergeCell ref="A1:R1"/>
    <mergeCell ref="A2:R2"/>
    <mergeCell ref="A5:R5"/>
    <mergeCell ref="A19:R19"/>
    <mergeCell ref="A3:R3"/>
  </mergeCells>
  <printOptions horizontalCentered="1"/>
  <pageMargins left="0.2" right="0.2" top="0.75" bottom="0.75" header="0.3" footer="0.3"/>
  <pageSetup scale="69" orientation="landscape" r:id="rId1"/>
  <headerFooter>
    <oddFooter>&amp;C&amp;8©, Copyright, State Farm Mutual Automobile Insurance Company 2024
No reproduction of this copyrighted material allowed without express written consent from State Farm®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7B1DD-F781-4650-90BB-72A37F64D3A1}">
  <sheetPr>
    <pageSetUpPr fitToPage="1"/>
  </sheetPr>
  <dimension ref="A1:AD33"/>
  <sheetViews>
    <sheetView zoomScaleNormal="100" workbookViewId="0">
      <selection activeCell="D8" sqref="D8"/>
    </sheetView>
  </sheetViews>
  <sheetFormatPr defaultRowHeight="15" x14ac:dyDescent="0.25"/>
  <cols>
    <col min="2" max="2" width="2.85546875" customWidth="1"/>
    <col min="3" max="3" width="10.42578125" customWidth="1"/>
    <col min="4" max="4" width="9.5703125" bestFit="1" customWidth="1"/>
    <col min="5" max="5" width="10.5703125" bestFit="1" customWidth="1"/>
    <col min="6" max="6" width="15.28515625" bestFit="1" customWidth="1"/>
    <col min="7" max="7" width="17.5703125" customWidth="1"/>
    <col min="8" max="8" width="2" customWidth="1"/>
    <col min="9" max="9" width="10.42578125" customWidth="1"/>
    <col min="12" max="12" width="12.5703125" bestFit="1" customWidth="1"/>
    <col min="13" max="13" width="17.5703125" customWidth="1"/>
    <col min="14" max="14" width="1.85546875" customWidth="1"/>
    <col min="15" max="15" width="13.7109375" customWidth="1"/>
    <col min="16" max="16" width="13" customWidth="1"/>
    <col min="17" max="17" width="12.28515625" customWidth="1"/>
    <col min="18" max="18" width="17.5703125" customWidth="1"/>
    <col min="29" max="30" width="15.28515625" bestFit="1" customWidth="1"/>
  </cols>
  <sheetData>
    <row r="1" spans="1:30" x14ac:dyDescent="0.25">
      <c r="A1" s="217" t="s">
        <v>73</v>
      </c>
      <c r="B1" s="217"/>
      <c r="C1" s="217"/>
      <c r="D1" s="217"/>
      <c r="E1" s="217"/>
      <c r="F1" s="217"/>
      <c r="G1" s="217"/>
      <c r="H1" s="217"/>
      <c r="I1" s="217"/>
      <c r="J1" s="217"/>
      <c r="K1" s="217"/>
      <c r="L1" s="217"/>
      <c r="M1" s="217"/>
      <c r="N1" s="217"/>
      <c r="O1" s="217"/>
      <c r="P1" s="217"/>
      <c r="Q1" s="217"/>
      <c r="R1" s="217"/>
    </row>
    <row r="2" spans="1:30" x14ac:dyDescent="0.25">
      <c r="A2" s="217" t="s">
        <v>0</v>
      </c>
      <c r="B2" s="217"/>
      <c r="C2" s="217"/>
      <c r="D2" s="217"/>
      <c r="E2" s="217"/>
      <c r="F2" s="217"/>
      <c r="G2" s="217"/>
      <c r="H2" s="217"/>
      <c r="I2" s="217"/>
      <c r="J2" s="217"/>
      <c r="K2" s="217"/>
      <c r="L2" s="217"/>
      <c r="M2" s="217"/>
      <c r="N2" s="217"/>
      <c r="O2" s="217"/>
      <c r="P2" s="217"/>
      <c r="Q2" s="217"/>
      <c r="R2" s="217"/>
    </row>
    <row r="3" spans="1:30" x14ac:dyDescent="0.25">
      <c r="A3" s="217" t="s">
        <v>42</v>
      </c>
      <c r="B3" s="217"/>
      <c r="C3" s="217"/>
      <c r="D3" s="217"/>
      <c r="E3" s="217"/>
      <c r="F3" s="217"/>
      <c r="G3" s="217"/>
      <c r="H3" s="217"/>
      <c r="I3" s="217"/>
      <c r="J3" s="217"/>
      <c r="K3" s="217"/>
      <c r="L3" s="217"/>
      <c r="M3" s="217"/>
      <c r="N3" s="217"/>
      <c r="O3" s="217"/>
      <c r="P3" s="217"/>
      <c r="Q3" s="217"/>
      <c r="R3" s="217"/>
    </row>
    <row r="5" spans="1:30" x14ac:dyDescent="0.25">
      <c r="A5" s="218" t="s">
        <v>43</v>
      </c>
      <c r="B5" s="218"/>
      <c r="C5" s="218"/>
      <c r="D5" s="218"/>
      <c r="E5" s="218"/>
      <c r="F5" s="218"/>
      <c r="G5" s="218"/>
      <c r="H5" s="218"/>
      <c r="I5" s="218"/>
      <c r="J5" s="218"/>
      <c r="K5" s="218"/>
      <c r="L5" s="218"/>
      <c r="M5" s="218"/>
      <c r="N5" s="218"/>
      <c r="O5" s="218"/>
      <c r="P5" s="218"/>
      <c r="Q5" s="218"/>
      <c r="R5" s="218"/>
    </row>
    <row r="7" spans="1:30" x14ac:dyDescent="0.25">
      <c r="A7" s="53"/>
      <c r="B7" s="54"/>
      <c r="C7" s="55" t="str">
        <f>"California Company-Specific Loss "&amp;IF(DCCE_LTrndCo="Includes DCCE","and DCCE ","")&amp;"Trend Data"</f>
        <v>California Company-Specific Loss Trend Data</v>
      </c>
      <c r="D7" s="55"/>
      <c r="E7" s="56"/>
      <c r="F7" s="55"/>
      <c r="G7" s="55"/>
    </row>
    <row r="8" spans="1:30" ht="15.75" thickBot="1" x14ac:dyDescent="0.3">
      <c r="A8" s="57"/>
      <c r="B8" s="58"/>
      <c r="C8" s="59" t="s">
        <v>44</v>
      </c>
      <c r="D8" s="60"/>
      <c r="E8" s="61"/>
      <c r="F8" s="60"/>
      <c r="G8" s="60"/>
      <c r="I8" s="62" t="s">
        <v>45</v>
      </c>
      <c r="J8" s="56"/>
      <c r="K8" s="56"/>
      <c r="L8" s="56"/>
      <c r="M8" s="56"/>
      <c r="O8" s="62" t="s">
        <v>45</v>
      </c>
      <c r="P8" s="56"/>
      <c r="Q8" s="56"/>
      <c r="R8" s="56"/>
    </row>
    <row r="9" spans="1:30" ht="90.75" thickBot="1" x14ac:dyDescent="0.3">
      <c r="A9" s="63" t="s">
        <v>46</v>
      </c>
      <c r="C9" s="63" t="s">
        <v>47</v>
      </c>
      <c r="D9" s="63" t="s">
        <v>48</v>
      </c>
      <c r="E9" s="63" t="s">
        <v>49</v>
      </c>
      <c r="F9" s="63" t="str">
        <f>IF(DCCE_LTrndCo="Excludes DCCE","Paid Losses","Paid Losses &amp; DCCE")</f>
        <v>Paid Losses</v>
      </c>
      <c r="G9" s="63" t="str">
        <f>IF(DCCE_LTrndCo="Excludes DCCE","Total Paid Losses including Partial Payments on Prior Calendar Years, on Closed Claims","Total Paid Losses &amp; DCCE including Partial Payments on Prior Calendar Years, on Closed Claims")</f>
        <v>Total Paid Losses including Partial Payments on Prior Calendar Years, on Closed Claims</v>
      </c>
      <c r="H9" s="64"/>
      <c r="I9" s="63" t="str">
        <f>C9</f>
        <v>Earned Exposures</v>
      </c>
      <c r="J9" s="63" t="str">
        <f t="shared" ref="J9:M9" si="0">D9</f>
        <v>Closed Claims</v>
      </c>
      <c r="K9" s="63" t="str">
        <f t="shared" si="0"/>
        <v>Reported Claims</v>
      </c>
      <c r="L9" s="63" t="str">
        <f t="shared" si="0"/>
        <v>Paid Losses</v>
      </c>
      <c r="M9" s="63" t="str">
        <f t="shared" si="0"/>
        <v>Total Paid Losses including Partial Payments on Prior Calendar Years, on Closed Claims</v>
      </c>
      <c r="O9" s="63" t="s">
        <v>50</v>
      </c>
      <c r="P9" s="63" t="s">
        <v>51</v>
      </c>
      <c r="Q9" s="63" t="str">
        <f>IF(DCCE_LTrndCo="Excludes DCCE","Paid Loss Severity","Paid Loss &amp; DCCE Severity")</f>
        <v>Paid Loss Severity</v>
      </c>
      <c r="R9" s="63" t="str">
        <f>IF(DCCE_LTrndCo="Excludes DCCE","Total Paid Loss Severity including Partial Payments on Prior Calendar Years, on Closed Claims","Total Paid Loss &amp; DCCE Severity including Partial Payments on Prior Calendar Years, on Closed Claims")</f>
        <v>Total Paid Loss Severity including Partial Payments on Prior Calendar Years, on Closed Claims</v>
      </c>
    </row>
    <row r="10" spans="1:30" x14ac:dyDescent="0.25">
      <c r="A10" s="64">
        <v>20221</v>
      </c>
      <c r="C10" s="65">
        <v>4482.2597000000005</v>
      </c>
      <c r="D10" s="65">
        <v>203</v>
      </c>
      <c r="E10" s="65">
        <v>302</v>
      </c>
      <c r="F10" s="65">
        <v>2876357.1500000004</v>
      </c>
      <c r="G10" s="65">
        <v>3375568.13</v>
      </c>
      <c r="I10" s="66"/>
      <c r="J10" s="66"/>
      <c r="K10" s="66"/>
      <c r="L10" s="66"/>
      <c r="M10" s="66"/>
      <c r="O10" s="66"/>
      <c r="P10" s="66"/>
      <c r="Q10" s="66"/>
      <c r="R10" s="66"/>
      <c r="Z10" s="37"/>
      <c r="AA10" s="37"/>
      <c r="AB10" s="37"/>
      <c r="AC10" s="37"/>
      <c r="AD10" s="37"/>
    </row>
    <row r="11" spans="1:30" x14ac:dyDescent="0.25">
      <c r="A11" s="64">
        <v>20222</v>
      </c>
      <c r="C11" s="65">
        <v>4296.3762000000006</v>
      </c>
      <c r="D11" s="65">
        <v>173</v>
      </c>
      <c r="E11" s="65">
        <v>261</v>
      </c>
      <c r="F11" s="65">
        <v>2802385.42</v>
      </c>
      <c r="G11" s="65">
        <v>2736595.32</v>
      </c>
      <c r="I11" s="66"/>
      <c r="J11" s="66"/>
      <c r="K11" s="66"/>
      <c r="L11" s="66"/>
      <c r="M11" s="66"/>
      <c r="O11" s="66"/>
      <c r="P11" s="66"/>
      <c r="Q11" s="66"/>
      <c r="R11" s="66"/>
      <c r="Z11" s="37"/>
      <c r="AA11" s="37"/>
      <c r="AB11" s="37"/>
      <c r="AC11" s="37"/>
      <c r="AD11" s="37"/>
    </row>
    <row r="12" spans="1:30" x14ac:dyDescent="0.25">
      <c r="A12" s="64">
        <v>20223</v>
      </c>
      <c r="C12" s="65">
        <v>4116.5709999999999</v>
      </c>
      <c r="D12" s="65">
        <v>153</v>
      </c>
      <c r="E12" s="65">
        <v>284</v>
      </c>
      <c r="F12" s="65">
        <v>2276677.39</v>
      </c>
      <c r="G12" s="65">
        <v>2290486.61</v>
      </c>
      <c r="I12" s="66"/>
      <c r="J12" s="66"/>
      <c r="K12" s="66"/>
      <c r="L12" s="66"/>
      <c r="M12" s="66"/>
      <c r="O12" s="66"/>
      <c r="P12" s="66"/>
      <c r="Q12" s="66"/>
      <c r="R12" s="66"/>
      <c r="Z12" s="37"/>
      <c r="AA12" s="37"/>
      <c r="AB12" s="37"/>
      <c r="AC12" s="37"/>
      <c r="AD12" s="37"/>
    </row>
    <row r="13" spans="1:30" x14ac:dyDescent="0.25">
      <c r="A13" s="64">
        <v>20224</v>
      </c>
      <c r="C13" s="65">
        <v>3957.0016999999998</v>
      </c>
      <c r="D13" s="65">
        <v>151</v>
      </c>
      <c r="E13" s="65">
        <v>214</v>
      </c>
      <c r="F13" s="65">
        <v>2526808.73</v>
      </c>
      <c r="G13" s="65">
        <v>2804316.04</v>
      </c>
      <c r="I13" s="37">
        <f>SUM(C10:C13)</f>
        <v>16852.208600000002</v>
      </c>
      <c r="J13" s="37">
        <f>SUM(D10:D13)</f>
        <v>680</v>
      </c>
      <c r="K13" s="37">
        <f>SUM(E10:E13)</f>
        <v>1061</v>
      </c>
      <c r="L13" s="37">
        <f>SUM(F10:F13)</f>
        <v>10482228.690000001</v>
      </c>
      <c r="M13" s="37">
        <f>SUM(G10:G13)</f>
        <v>11206966.099999998</v>
      </c>
      <c r="N13" s="37">
        <f>SUM(G10:G13)</f>
        <v>11206966.099999998</v>
      </c>
      <c r="O13" s="52">
        <f>J13/I13*100</f>
        <v>4.0350794138638895</v>
      </c>
      <c r="P13" s="51">
        <f>K13/I13*100</f>
        <v>6.2959106736905674</v>
      </c>
      <c r="Q13" s="65">
        <f>L13/J13</f>
        <v>15415.042191176473</v>
      </c>
      <c r="R13" s="65">
        <f>M13/J13</f>
        <v>16480.832499999997</v>
      </c>
      <c r="Z13" s="37"/>
      <c r="AA13" s="37"/>
      <c r="AB13" s="37"/>
      <c r="AC13" s="37"/>
      <c r="AD13" s="37"/>
    </row>
    <row r="14" spans="1:30" x14ac:dyDescent="0.25">
      <c r="A14" s="64">
        <v>20231</v>
      </c>
      <c r="C14" s="65">
        <v>3822.1644000000001</v>
      </c>
      <c r="D14" s="65">
        <v>154</v>
      </c>
      <c r="E14" s="65">
        <v>279</v>
      </c>
      <c r="F14" s="65">
        <v>2735416.23</v>
      </c>
      <c r="G14" s="65">
        <v>2676496.7000000002</v>
      </c>
      <c r="I14" s="37">
        <f t="shared" ref="I14:I17" si="1">SUM(C11:C14)</f>
        <v>16192.113299999999</v>
      </c>
      <c r="J14" s="37">
        <f t="shared" ref="J14:M17" si="2">SUM(D11:D14)</f>
        <v>631</v>
      </c>
      <c r="K14" s="37">
        <f t="shared" si="2"/>
        <v>1038</v>
      </c>
      <c r="L14" s="37">
        <f t="shared" si="2"/>
        <v>10341287.770000001</v>
      </c>
      <c r="M14" s="37">
        <f t="shared" si="2"/>
        <v>10507894.67</v>
      </c>
      <c r="O14" s="52">
        <f t="shared" ref="O14:O17" si="3">J14/I14*100</f>
        <v>3.8969588978851823</v>
      </c>
      <c r="P14" s="51">
        <f t="shared" ref="P14:P17" si="4">K14/I14*100</f>
        <v>6.4105282662516947</v>
      </c>
      <c r="Q14" s="65">
        <f t="shared" ref="Q14:Q17" si="5">L14/J14</f>
        <v>16388.728637083997</v>
      </c>
      <c r="R14" s="65">
        <f t="shared" ref="R14:R17" si="6">M14/J14</f>
        <v>16652.764928684628</v>
      </c>
      <c r="Z14" s="37"/>
      <c r="AA14" s="37"/>
      <c r="AB14" s="37"/>
      <c r="AC14" s="37"/>
      <c r="AD14" s="37"/>
    </row>
    <row r="15" spans="1:30" x14ac:dyDescent="0.25">
      <c r="A15" s="64">
        <v>20232</v>
      </c>
      <c r="C15" s="65">
        <v>3802.0488999999998</v>
      </c>
      <c r="D15" s="65">
        <v>140</v>
      </c>
      <c r="E15" s="65">
        <v>239</v>
      </c>
      <c r="F15" s="65">
        <v>2922813.18</v>
      </c>
      <c r="G15" s="65">
        <v>3904075.83</v>
      </c>
      <c r="I15" s="37">
        <f t="shared" si="1"/>
        <v>15697.786</v>
      </c>
      <c r="J15" s="37">
        <f t="shared" si="2"/>
        <v>598</v>
      </c>
      <c r="K15" s="37">
        <f t="shared" si="2"/>
        <v>1016</v>
      </c>
      <c r="L15" s="37">
        <f t="shared" si="2"/>
        <v>10461715.529999999</v>
      </c>
      <c r="M15" s="37">
        <f t="shared" si="2"/>
        <v>11675375.18</v>
      </c>
      <c r="O15" s="52">
        <f t="shared" si="3"/>
        <v>3.8094544033152191</v>
      </c>
      <c r="P15" s="51">
        <f t="shared" si="4"/>
        <v>6.4722502905823793</v>
      </c>
      <c r="Q15" s="65">
        <f t="shared" si="5"/>
        <v>17494.507575250835</v>
      </c>
      <c r="R15" s="65">
        <f t="shared" si="6"/>
        <v>19524.038762541804</v>
      </c>
      <c r="Z15" s="37"/>
      <c r="AA15" s="37"/>
      <c r="AB15" s="37"/>
      <c r="AC15" s="37"/>
      <c r="AD15" s="37"/>
    </row>
    <row r="16" spans="1:30" x14ac:dyDescent="0.25">
      <c r="A16" s="64">
        <v>20233</v>
      </c>
      <c r="C16" s="65">
        <v>3080.2208000000001</v>
      </c>
      <c r="D16" s="65">
        <v>121</v>
      </c>
      <c r="E16" s="65">
        <v>232</v>
      </c>
      <c r="F16" s="65">
        <v>2283248.52</v>
      </c>
      <c r="G16" s="65">
        <v>1937599.26</v>
      </c>
      <c r="I16" s="37">
        <f t="shared" si="1"/>
        <v>14661.435799999999</v>
      </c>
      <c r="J16" s="37">
        <f t="shared" si="2"/>
        <v>566</v>
      </c>
      <c r="K16" s="37">
        <f t="shared" si="2"/>
        <v>964</v>
      </c>
      <c r="L16" s="37">
        <f t="shared" si="2"/>
        <v>10468286.66</v>
      </c>
      <c r="M16" s="37">
        <f t="shared" si="2"/>
        <v>11322487.83</v>
      </c>
      <c r="O16" s="52">
        <f t="shared" si="3"/>
        <v>3.8604677449121318</v>
      </c>
      <c r="P16" s="51">
        <f t="shared" si="4"/>
        <v>6.5750722722531725</v>
      </c>
      <c r="Q16" s="65">
        <f t="shared" si="5"/>
        <v>18495.206113074204</v>
      </c>
      <c r="R16" s="65">
        <f t="shared" si="6"/>
        <v>20004.395459363957</v>
      </c>
      <c r="Z16" s="37"/>
      <c r="AA16" s="37"/>
      <c r="AB16" s="37"/>
      <c r="AC16" s="37"/>
      <c r="AD16" s="37"/>
    </row>
    <row r="17" spans="1:30" x14ac:dyDescent="0.25">
      <c r="A17" s="64">
        <v>20234</v>
      </c>
      <c r="C17" s="65">
        <v>2167.0171</v>
      </c>
      <c r="D17" s="65">
        <v>129</v>
      </c>
      <c r="E17" s="65">
        <v>152</v>
      </c>
      <c r="F17" s="65">
        <v>2502437.1800000002</v>
      </c>
      <c r="G17" s="65">
        <v>3242722.84</v>
      </c>
      <c r="I17" s="37">
        <f t="shared" si="1"/>
        <v>12871.4512</v>
      </c>
      <c r="J17" s="37">
        <f t="shared" si="2"/>
        <v>544</v>
      </c>
      <c r="K17" s="37">
        <f t="shared" si="2"/>
        <v>902</v>
      </c>
      <c r="L17" s="37">
        <f t="shared" si="2"/>
        <v>10443915.109999999</v>
      </c>
      <c r="M17" s="37">
        <f t="shared" si="2"/>
        <v>11760894.630000001</v>
      </c>
      <c r="O17" s="52">
        <f t="shared" si="3"/>
        <v>4.2264076641179358</v>
      </c>
      <c r="P17" s="51">
        <f t="shared" si="4"/>
        <v>7.0077568254308416</v>
      </c>
      <c r="Q17" s="65">
        <f t="shared" si="5"/>
        <v>19198.373363970586</v>
      </c>
      <c r="R17" s="65">
        <f t="shared" si="6"/>
        <v>21619.291599264707</v>
      </c>
      <c r="Z17" s="37"/>
      <c r="AA17" s="37"/>
      <c r="AB17" s="37"/>
      <c r="AC17" s="37"/>
      <c r="AD17" s="37"/>
    </row>
    <row r="19" spans="1:30" x14ac:dyDescent="0.25">
      <c r="A19" s="218" t="s">
        <v>52</v>
      </c>
      <c r="B19" s="218"/>
      <c r="C19" s="218"/>
      <c r="D19" s="218"/>
      <c r="E19" s="218"/>
      <c r="F19" s="218"/>
      <c r="G19" s="218"/>
      <c r="H19" s="218"/>
      <c r="I19" s="218"/>
      <c r="J19" s="218"/>
      <c r="K19" s="218"/>
      <c r="L19" s="218"/>
      <c r="M19" s="218"/>
      <c r="N19" s="218"/>
      <c r="O19" s="218"/>
      <c r="P19" s="218"/>
      <c r="Q19" s="218"/>
      <c r="R19" s="218"/>
    </row>
    <row r="21" spans="1:30" x14ac:dyDescent="0.25">
      <c r="A21" s="53"/>
      <c r="B21" s="54"/>
      <c r="C21" s="55" t="str">
        <f>"California Company-Specific Loss "&amp;IF(DCCE_LTrndCo="Includes DCCE","and DCCE ","")&amp;"Trend Data"</f>
        <v>California Company-Specific Loss Trend Data</v>
      </c>
      <c r="D21" s="55"/>
      <c r="E21" s="56"/>
      <c r="F21" s="55"/>
      <c r="G21" s="55"/>
    </row>
    <row r="22" spans="1:30" ht="15.75" thickBot="1" x14ac:dyDescent="0.3">
      <c r="A22" s="57"/>
      <c r="B22" s="58"/>
      <c r="C22" s="59" t="s">
        <v>44</v>
      </c>
      <c r="D22" s="60"/>
      <c r="E22" s="61"/>
      <c r="F22" s="60"/>
      <c r="G22" s="60"/>
      <c r="I22" s="62" t="s">
        <v>45</v>
      </c>
      <c r="J22" s="56"/>
      <c r="K22" s="56"/>
      <c r="L22" s="56"/>
      <c r="M22" s="56"/>
      <c r="O22" s="62" t="s">
        <v>45</v>
      </c>
      <c r="P22" s="56"/>
      <c r="Q22" s="56"/>
      <c r="R22" s="56"/>
    </row>
    <row r="23" spans="1:30" ht="90.75" thickBot="1" x14ac:dyDescent="0.3">
      <c r="A23" s="63" t="s">
        <v>46</v>
      </c>
      <c r="C23" s="63" t="s">
        <v>47</v>
      </c>
      <c r="D23" s="63" t="s">
        <v>48</v>
      </c>
      <c r="E23" s="63" t="s">
        <v>49</v>
      </c>
      <c r="F23" s="63" t="str">
        <f>IF(DCCE_LTrndCo="Excludes DCCE","Paid Losses","Paid Losses &amp; DCCE")</f>
        <v>Paid Losses</v>
      </c>
      <c r="G23" s="63" t="str">
        <f>IF(DCCE_LTrndCo="Excludes DCCE","Total Paid Losses including Partial Payments on Prior Calendar Years, on Closed Claims","Total Paid Losses &amp; DCCE including Partial Payments on Prior Calendar Years, on Closed Claims")</f>
        <v>Total Paid Losses including Partial Payments on Prior Calendar Years, on Closed Claims</v>
      </c>
      <c r="H23" s="64"/>
      <c r="I23" s="63" t="str">
        <f>C23</f>
        <v>Earned Exposures</v>
      </c>
      <c r="J23" s="63" t="str">
        <f t="shared" ref="J23:M23" si="7">D23</f>
        <v>Closed Claims</v>
      </c>
      <c r="K23" s="63" t="str">
        <f t="shared" si="7"/>
        <v>Reported Claims</v>
      </c>
      <c r="L23" s="63" t="str">
        <f t="shared" si="7"/>
        <v>Paid Losses</v>
      </c>
      <c r="M23" s="63" t="str">
        <f t="shared" si="7"/>
        <v>Total Paid Losses including Partial Payments on Prior Calendar Years, on Closed Claims</v>
      </c>
      <c r="O23" s="63" t="s">
        <v>50</v>
      </c>
      <c r="P23" s="63" t="s">
        <v>51</v>
      </c>
      <c r="Q23" s="63" t="str">
        <f>IF(DCCE_LTrndCo="Excludes DCCE","Paid Loss Severity","Paid Loss &amp; DCCE Severity")</f>
        <v>Paid Loss Severity</v>
      </c>
      <c r="R23" s="63" t="str">
        <f>IF(DCCE_LTrndCo="Excludes DCCE","Total Paid Loss Severity including Partial Payments on Prior Calendar Years, on Closed Claims","Total Paid Loss &amp; DCCE Severity including Partial Payments on Prior Calendar Years, on Closed Claims")</f>
        <v>Total Paid Loss Severity including Partial Payments on Prior Calendar Years, on Closed Claims</v>
      </c>
    </row>
    <row r="24" spans="1:30" x14ac:dyDescent="0.25">
      <c r="A24" s="64">
        <v>20221</v>
      </c>
      <c r="C24" s="65">
        <v>33761.599200000303</v>
      </c>
      <c r="D24" s="65">
        <v>1036</v>
      </c>
      <c r="E24" s="65">
        <v>1658</v>
      </c>
      <c r="F24" s="65">
        <v>13409915.960000001</v>
      </c>
      <c r="G24" s="65">
        <v>14544077.550000001</v>
      </c>
      <c r="I24" s="66"/>
      <c r="J24" s="66"/>
      <c r="K24" s="66"/>
      <c r="L24" s="66"/>
      <c r="M24" s="66"/>
      <c r="O24" s="66"/>
      <c r="P24" s="66"/>
      <c r="Q24" s="66"/>
      <c r="R24" s="66"/>
      <c r="AC24" s="65"/>
      <c r="AD24" s="65"/>
    </row>
    <row r="25" spans="1:30" x14ac:dyDescent="0.25">
      <c r="A25" s="64">
        <v>20222</v>
      </c>
      <c r="C25" s="65">
        <v>34139.1935000003</v>
      </c>
      <c r="D25" s="65">
        <v>969</v>
      </c>
      <c r="E25" s="65">
        <v>1753</v>
      </c>
      <c r="F25" s="65">
        <v>14193372.58</v>
      </c>
      <c r="G25" s="65">
        <v>12959709.210000001</v>
      </c>
      <c r="I25" s="66"/>
      <c r="J25" s="66"/>
      <c r="K25" s="66"/>
      <c r="L25" s="66"/>
      <c r="M25" s="66"/>
      <c r="O25" s="66"/>
      <c r="P25" s="66"/>
      <c r="Q25" s="66"/>
      <c r="R25" s="66"/>
      <c r="AC25" s="65"/>
      <c r="AD25" s="65"/>
    </row>
    <row r="26" spans="1:30" x14ac:dyDescent="0.25">
      <c r="A26" s="64">
        <v>20223</v>
      </c>
      <c r="C26" s="65">
        <v>34519.356100000296</v>
      </c>
      <c r="D26" s="65">
        <v>1182</v>
      </c>
      <c r="E26" s="65">
        <v>1917</v>
      </c>
      <c r="F26" s="65">
        <v>18436253.600000001</v>
      </c>
      <c r="G26" s="65">
        <v>17716504.640000001</v>
      </c>
      <c r="I26" s="66"/>
      <c r="J26" s="66"/>
      <c r="K26" s="66"/>
      <c r="L26" s="66"/>
      <c r="M26" s="66"/>
      <c r="O26" s="66"/>
      <c r="P26" s="66"/>
      <c r="Q26" s="66"/>
      <c r="R26" s="66"/>
      <c r="AC26" s="65"/>
      <c r="AD26" s="65"/>
    </row>
    <row r="27" spans="1:30" x14ac:dyDescent="0.25">
      <c r="A27" s="64">
        <v>20224</v>
      </c>
      <c r="C27" s="65">
        <v>34854.503800000297</v>
      </c>
      <c r="D27" s="65">
        <v>1123</v>
      </c>
      <c r="E27" s="65">
        <v>1753</v>
      </c>
      <c r="F27" s="65">
        <v>18014065.710000001</v>
      </c>
      <c r="G27" s="65">
        <v>16503700.960000001</v>
      </c>
      <c r="I27" s="37">
        <f>SUM(C24:C27)</f>
        <v>137274.65260000119</v>
      </c>
      <c r="J27" s="37">
        <f>SUM(D24:D27)</f>
        <v>4310</v>
      </c>
      <c r="K27" s="37">
        <f>SUM(E24:E27)</f>
        <v>7081</v>
      </c>
      <c r="L27" s="37">
        <f>SUM(F24:F27)</f>
        <v>64053607.850000001</v>
      </c>
      <c r="M27" s="37">
        <f>SUM(G24:G27)</f>
        <v>61723992.360000007</v>
      </c>
      <c r="O27" s="52">
        <f>J27/I27*100</f>
        <v>3.1396910634031814</v>
      </c>
      <c r="P27" s="51">
        <f>K27/I27*100</f>
        <v>5.1582720231920938</v>
      </c>
      <c r="Q27" s="65">
        <f>L27/J27</f>
        <v>14861.625951276103</v>
      </c>
      <c r="R27" s="65">
        <f>M27/J27</f>
        <v>14321.111916473319</v>
      </c>
      <c r="AC27" s="65"/>
      <c r="AD27" s="65"/>
    </row>
    <row r="28" spans="1:30" x14ac:dyDescent="0.25">
      <c r="A28" s="64">
        <v>20231</v>
      </c>
      <c r="C28" s="65">
        <v>35162.536000000298</v>
      </c>
      <c r="D28" s="65">
        <v>1153</v>
      </c>
      <c r="E28" s="65">
        <v>1906</v>
      </c>
      <c r="F28" s="65">
        <v>18403082.100000001</v>
      </c>
      <c r="G28" s="65">
        <v>19203221.940000001</v>
      </c>
      <c r="I28" s="37">
        <f>SUM(C25:C28)</f>
        <v>138675.58940000119</v>
      </c>
      <c r="J28" s="37">
        <f t="shared" ref="J28:M31" si="8">SUM(D25:D28)</f>
        <v>4427</v>
      </c>
      <c r="K28" s="37">
        <f t="shared" si="8"/>
        <v>7329</v>
      </c>
      <c r="L28" s="37">
        <f t="shared" si="8"/>
        <v>69046773.99000001</v>
      </c>
      <c r="M28" s="37">
        <f t="shared" si="8"/>
        <v>66383136.75</v>
      </c>
      <c r="O28" s="52">
        <f t="shared" ref="O28:O31" si="9">J28/I28*100</f>
        <v>3.1923426604163128</v>
      </c>
      <c r="P28" s="51">
        <f>K28/I28*100</f>
        <v>5.2849964667249054</v>
      </c>
      <c r="Q28" s="65">
        <f t="shared" ref="Q28:Q31" si="10">L28/J28</f>
        <v>15596.741357578498</v>
      </c>
      <c r="R28" s="65">
        <f t="shared" ref="R28:R31" si="11">M28/J28</f>
        <v>14995.061384684888</v>
      </c>
      <c r="AC28" s="65"/>
      <c r="AD28" s="65"/>
    </row>
    <row r="29" spans="1:30" x14ac:dyDescent="0.25">
      <c r="A29" s="64">
        <v>20232</v>
      </c>
      <c r="C29" s="65">
        <v>35557.964300000298</v>
      </c>
      <c r="D29" s="65">
        <v>1192</v>
      </c>
      <c r="E29" s="65">
        <v>1801</v>
      </c>
      <c r="F29" s="65">
        <v>19052712.25</v>
      </c>
      <c r="G29" s="65">
        <v>21170705.48</v>
      </c>
      <c r="I29" s="37">
        <f t="shared" ref="I29:I31" si="12">SUM(C26:C29)</f>
        <v>140094.36020000119</v>
      </c>
      <c r="J29" s="37">
        <f t="shared" si="8"/>
        <v>4650</v>
      </c>
      <c r="K29" s="37">
        <f t="shared" si="8"/>
        <v>7377</v>
      </c>
      <c r="L29" s="37">
        <f t="shared" si="8"/>
        <v>73906113.659999996</v>
      </c>
      <c r="M29" s="37">
        <f t="shared" si="8"/>
        <v>74594133.020000011</v>
      </c>
      <c r="O29" s="52">
        <f t="shared" si="9"/>
        <v>3.3191914316619013</v>
      </c>
      <c r="P29" s="51">
        <f t="shared" ref="P29:P31" si="13">K29/I29*100</f>
        <v>5.2657366002945905</v>
      </c>
      <c r="Q29" s="65">
        <f>L29/J29</f>
        <v>15893.787883870968</v>
      </c>
      <c r="R29" s="65">
        <f t="shared" si="11"/>
        <v>16041.749036559142</v>
      </c>
      <c r="AC29" s="65"/>
      <c r="AD29" s="65"/>
    </row>
    <row r="30" spans="1:30" x14ac:dyDescent="0.25">
      <c r="A30" s="64">
        <v>20233</v>
      </c>
      <c r="C30" s="65">
        <v>35933.0515000003</v>
      </c>
      <c r="D30" s="65">
        <v>1048</v>
      </c>
      <c r="E30" s="65">
        <v>1801</v>
      </c>
      <c r="F30" s="65">
        <v>16743576.970000001</v>
      </c>
      <c r="G30" s="65">
        <v>18761781.16</v>
      </c>
      <c r="I30" s="37">
        <f t="shared" si="12"/>
        <v>141508.05560000119</v>
      </c>
      <c r="J30" s="37">
        <f t="shared" si="8"/>
        <v>4516</v>
      </c>
      <c r="K30" s="37">
        <f t="shared" si="8"/>
        <v>7261</v>
      </c>
      <c r="L30" s="37">
        <f t="shared" si="8"/>
        <v>72213437.030000001</v>
      </c>
      <c r="M30" s="37">
        <f t="shared" si="8"/>
        <v>75639409.540000007</v>
      </c>
      <c r="O30" s="52">
        <f t="shared" si="9"/>
        <v>3.1913377516579784</v>
      </c>
      <c r="P30" s="51">
        <f t="shared" si="13"/>
        <v>5.131156646321652</v>
      </c>
      <c r="Q30" s="65">
        <f t="shared" si="10"/>
        <v>15990.575073073516</v>
      </c>
      <c r="R30" s="65">
        <f>M30/J30</f>
        <v>16749.204946855625</v>
      </c>
      <c r="AC30" s="65"/>
      <c r="AD30" s="65"/>
    </row>
    <row r="31" spans="1:30" x14ac:dyDescent="0.25">
      <c r="A31" s="64">
        <v>20234</v>
      </c>
      <c r="C31" s="65">
        <v>36229.915500000301</v>
      </c>
      <c r="D31" s="65">
        <v>933</v>
      </c>
      <c r="E31" s="65">
        <v>1608</v>
      </c>
      <c r="F31" s="65">
        <v>15945422.66</v>
      </c>
      <c r="G31" s="65">
        <v>18625535.010000002</v>
      </c>
      <c r="I31" s="37">
        <f t="shared" si="12"/>
        <v>142883.46730000118</v>
      </c>
      <c r="J31" s="37">
        <f t="shared" si="8"/>
        <v>4326</v>
      </c>
      <c r="K31" s="37">
        <f t="shared" si="8"/>
        <v>7116</v>
      </c>
      <c r="L31" s="37">
        <f t="shared" si="8"/>
        <v>70144793.980000004</v>
      </c>
      <c r="M31" s="37">
        <f t="shared" si="8"/>
        <v>77761243.590000004</v>
      </c>
      <c r="O31" s="52">
        <f t="shared" si="9"/>
        <v>3.0276420930610803</v>
      </c>
      <c r="P31" s="51">
        <f t="shared" si="13"/>
        <v>4.9802822779062987</v>
      </c>
      <c r="Q31" s="65">
        <f t="shared" si="10"/>
        <v>16214.700411465557</v>
      </c>
      <c r="R31" s="65">
        <f t="shared" si="11"/>
        <v>17975.322142857145</v>
      </c>
      <c r="AC31" s="65"/>
      <c r="AD31" s="65"/>
    </row>
    <row r="33" spans="17:17" x14ac:dyDescent="0.25">
      <c r="Q33" s="85"/>
    </row>
  </sheetData>
  <mergeCells count="5">
    <mergeCell ref="A1:R1"/>
    <mergeCell ref="A2:R2"/>
    <mergeCell ref="A3:R3"/>
    <mergeCell ref="A5:R5"/>
    <mergeCell ref="A19:R19"/>
  </mergeCells>
  <printOptions horizontalCentered="1"/>
  <pageMargins left="0.2" right="0.2" top="0.75" bottom="0.75" header="0.3" footer="0.3"/>
  <pageSetup scale="69" orientation="landscape" r:id="rId1"/>
  <headerFooter>
    <oddFooter>&amp;C&amp;8©, Copyright, State Farm Mutual Automobile Insurance Company 2024
No reproduction of this copyrighted material allowed without express written consent from State Farm®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E44EA-4E47-41B0-9FE5-7E3EDC1DF1BF}">
  <sheetPr>
    <pageSetUpPr fitToPage="1"/>
  </sheetPr>
  <dimension ref="A1:R49"/>
  <sheetViews>
    <sheetView topLeftCell="A12" zoomScaleNormal="100" workbookViewId="0">
      <selection activeCell="H28" sqref="H28"/>
    </sheetView>
  </sheetViews>
  <sheetFormatPr defaultRowHeight="15" x14ac:dyDescent="0.25"/>
  <cols>
    <col min="2" max="2" width="12.5703125" customWidth="1"/>
    <col min="4" max="4" width="14.85546875" customWidth="1"/>
    <col min="5" max="5" width="12.140625" customWidth="1"/>
    <col min="6" max="6" width="13" customWidth="1"/>
  </cols>
  <sheetData>
    <row r="1" spans="1:14" x14ac:dyDescent="0.25">
      <c r="A1" s="217" t="s">
        <v>74</v>
      </c>
      <c r="B1" s="217"/>
      <c r="C1" s="217"/>
      <c r="D1" s="217"/>
      <c r="E1" s="217"/>
      <c r="F1" s="217"/>
      <c r="G1" s="217"/>
      <c r="H1" s="217"/>
      <c r="I1" s="217"/>
      <c r="J1" s="217"/>
      <c r="K1" s="217"/>
      <c r="L1" s="64"/>
      <c r="M1" s="64"/>
      <c r="N1" s="64"/>
    </row>
    <row r="2" spans="1:14" x14ac:dyDescent="0.25">
      <c r="A2" s="217" t="s">
        <v>0</v>
      </c>
      <c r="B2" s="217"/>
      <c r="C2" s="217"/>
      <c r="D2" s="217"/>
      <c r="E2" s="217"/>
      <c r="F2" s="217"/>
      <c r="G2" s="217"/>
      <c r="H2" s="217"/>
      <c r="I2" s="217"/>
      <c r="J2" s="217"/>
      <c r="K2" s="217"/>
      <c r="L2" s="64"/>
      <c r="M2" s="64"/>
      <c r="N2" s="64"/>
    </row>
    <row r="3" spans="1:14" x14ac:dyDescent="0.25">
      <c r="A3" s="217" t="s">
        <v>41</v>
      </c>
      <c r="B3" s="217"/>
      <c r="C3" s="217"/>
      <c r="D3" s="217"/>
      <c r="E3" s="217"/>
      <c r="F3" s="217"/>
      <c r="G3" s="217"/>
      <c r="H3" s="217"/>
      <c r="I3" s="217"/>
      <c r="J3" s="217"/>
      <c r="K3" s="217"/>
      <c r="L3" s="64"/>
      <c r="M3" s="64"/>
      <c r="N3" s="64"/>
    </row>
    <row r="4" spans="1:14" x14ac:dyDescent="0.25">
      <c r="A4" s="217" t="s">
        <v>75</v>
      </c>
      <c r="B4" s="217"/>
      <c r="C4" s="217"/>
      <c r="D4" s="217"/>
      <c r="E4" s="217"/>
      <c r="F4" s="217"/>
      <c r="G4" s="217"/>
      <c r="H4" s="217"/>
      <c r="I4" s="217"/>
      <c r="J4" s="217"/>
      <c r="K4" s="217"/>
      <c r="L4" s="64"/>
      <c r="M4" s="64"/>
      <c r="N4" s="64"/>
    </row>
    <row r="7" spans="1:14" x14ac:dyDescent="0.25">
      <c r="A7" s="217" t="s">
        <v>79</v>
      </c>
      <c r="B7" s="217"/>
      <c r="C7" s="217"/>
      <c r="D7" s="217"/>
      <c r="E7" s="217"/>
      <c r="F7" s="217"/>
      <c r="G7" s="217"/>
      <c r="H7" s="217"/>
      <c r="I7" s="217"/>
      <c r="J7" s="217"/>
      <c r="K7" s="217"/>
    </row>
    <row r="8" spans="1:14" x14ac:dyDescent="0.25">
      <c r="A8" s="219" t="s">
        <v>76</v>
      </c>
      <c r="B8" s="219"/>
      <c r="C8" s="219"/>
      <c r="D8" s="219"/>
      <c r="E8" s="219"/>
      <c r="F8" s="219"/>
      <c r="G8" s="219"/>
      <c r="H8" s="219"/>
      <c r="I8" s="219"/>
      <c r="J8" s="219"/>
      <c r="K8" s="219"/>
    </row>
    <row r="9" spans="1:14" ht="75" x14ac:dyDescent="0.25">
      <c r="A9" s="86" t="s">
        <v>77</v>
      </c>
      <c r="B9" s="87" t="s">
        <v>78</v>
      </c>
      <c r="C9" s="87">
        <v>24</v>
      </c>
      <c r="D9" s="87">
        <v>36</v>
      </c>
      <c r="E9" s="87">
        <v>48</v>
      </c>
      <c r="F9" s="87">
        <v>60</v>
      </c>
      <c r="G9" s="87">
        <v>72</v>
      </c>
      <c r="H9" s="87">
        <v>84</v>
      </c>
      <c r="I9" s="87">
        <v>96</v>
      </c>
      <c r="J9" s="87">
        <v>108</v>
      </c>
      <c r="K9" s="87">
        <v>120</v>
      </c>
    </row>
    <row r="10" spans="1:14" x14ac:dyDescent="0.25">
      <c r="A10" s="88">
        <v>20144</v>
      </c>
      <c r="B10" s="89">
        <v>5847</v>
      </c>
      <c r="C10" s="89">
        <v>7109</v>
      </c>
      <c r="D10" s="89">
        <v>7235</v>
      </c>
      <c r="E10" s="89">
        <v>7277</v>
      </c>
      <c r="F10" s="89">
        <v>7288</v>
      </c>
      <c r="G10" s="89">
        <v>7291</v>
      </c>
      <c r="H10" s="89">
        <v>7294</v>
      </c>
      <c r="I10" s="89">
        <v>7296</v>
      </c>
      <c r="J10" s="89">
        <v>7296</v>
      </c>
      <c r="K10" s="89">
        <v>7296</v>
      </c>
    </row>
    <row r="11" spans="1:14" x14ac:dyDescent="0.25">
      <c r="A11" s="88">
        <v>20154</v>
      </c>
      <c r="B11" s="89">
        <v>6022</v>
      </c>
      <c r="C11" s="89">
        <v>7319</v>
      </c>
      <c r="D11" s="89">
        <v>7446</v>
      </c>
      <c r="E11" s="89">
        <v>7481</v>
      </c>
      <c r="F11" s="89">
        <v>7495</v>
      </c>
      <c r="G11" s="89">
        <v>7499</v>
      </c>
      <c r="H11" s="89">
        <v>7500</v>
      </c>
      <c r="I11" s="89">
        <v>7502</v>
      </c>
      <c r="J11" s="89">
        <v>7503</v>
      </c>
      <c r="K11" s="90"/>
    </row>
    <row r="12" spans="1:14" x14ac:dyDescent="0.25">
      <c r="A12" s="88">
        <v>20164</v>
      </c>
      <c r="B12" s="89">
        <v>6311</v>
      </c>
      <c r="C12" s="89">
        <v>7385</v>
      </c>
      <c r="D12" s="89">
        <v>7475</v>
      </c>
      <c r="E12" s="89">
        <v>7513</v>
      </c>
      <c r="F12" s="89">
        <v>7531</v>
      </c>
      <c r="G12" s="89">
        <v>7537</v>
      </c>
      <c r="H12" s="89">
        <v>7539</v>
      </c>
      <c r="I12" s="89">
        <v>7539</v>
      </c>
      <c r="J12" s="90"/>
      <c r="K12" s="90"/>
    </row>
    <row r="13" spans="1:14" x14ac:dyDescent="0.25">
      <c r="A13" s="88">
        <v>20174</v>
      </c>
      <c r="B13" s="89">
        <v>7098</v>
      </c>
      <c r="C13" s="89">
        <v>8153</v>
      </c>
      <c r="D13" s="89">
        <v>8252</v>
      </c>
      <c r="E13" s="89">
        <v>8278</v>
      </c>
      <c r="F13" s="89">
        <v>8284</v>
      </c>
      <c r="G13" s="89">
        <v>8290</v>
      </c>
      <c r="H13" s="89">
        <v>8292</v>
      </c>
      <c r="I13" s="90"/>
      <c r="J13" s="90"/>
      <c r="K13" s="90"/>
    </row>
    <row r="14" spans="1:14" x14ac:dyDescent="0.25">
      <c r="A14" s="88">
        <v>20184</v>
      </c>
      <c r="B14" s="89">
        <v>7192</v>
      </c>
      <c r="C14" s="89">
        <v>8344</v>
      </c>
      <c r="D14" s="89">
        <v>8435</v>
      </c>
      <c r="E14" s="89">
        <v>8477</v>
      </c>
      <c r="F14" s="89">
        <v>8489</v>
      </c>
      <c r="G14" s="89">
        <v>8494</v>
      </c>
      <c r="H14" s="90"/>
      <c r="I14" s="90"/>
      <c r="J14" s="90"/>
      <c r="K14" s="90"/>
    </row>
    <row r="15" spans="1:14" x14ac:dyDescent="0.25">
      <c r="A15" s="88">
        <v>20194</v>
      </c>
      <c r="B15" s="89">
        <v>6423</v>
      </c>
      <c r="C15" s="89">
        <v>7426</v>
      </c>
      <c r="D15" s="89">
        <v>7537</v>
      </c>
      <c r="E15" s="89">
        <v>7562</v>
      </c>
      <c r="F15" s="89">
        <v>7575</v>
      </c>
      <c r="G15" s="90"/>
      <c r="H15" s="90"/>
      <c r="I15" s="90"/>
      <c r="J15" s="90"/>
      <c r="K15" s="90"/>
    </row>
    <row r="16" spans="1:14" x14ac:dyDescent="0.25">
      <c r="A16" s="88">
        <v>20204</v>
      </c>
      <c r="B16" s="89">
        <v>5187</v>
      </c>
      <c r="C16" s="89">
        <v>6098</v>
      </c>
      <c r="D16" s="89">
        <v>6181</v>
      </c>
      <c r="E16" s="89">
        <v>6219</v>
      </c>
      <c r="F16" s="90"/>
      <c r="G16" s="90"/>
      <c r="H16" s="90"/>
      <c r="I16" s="90"/>
      <c r="J16" s="90"/>
      <c r="K16" s="90"/>
    </row>
    <row r="17" spans="1:18" x14ac:dyDescent="0.25">
      <c r="A17" s="88">
        <v>20214</v>
      </c>
      <c r="B17" s="89">
        <v>5492</v>
      </c>
      <c r="C17" s="89">
        <v>6488</v>
      </c>
      <c r="D17" s="89">
        <v>6611</v>
      </c>
      <c r="E17" s="90"/>
      <c r="F17" s="90"/>
      <c r="G17" s="90"/>
      <c r="H17" s="90"/>
      <c r="I17" s="90"/>
      <c r="J17" s="90"/>
      <c r="K17" s="90"/>
    </row>
    <row r="18" spans="1:18" x14ac:dyDescent="0.25">
      <c r="A18" s="88">
        <v>20224</v>
      </c>
      <c r="B18" s="89">
        <v>5986</v>
      </c>
      <c r="C18" s="89">
        <v>7072</v>
      </c>
      <c r="D18" s="90"/>
      <c r="E18" s="90"/>
      <c r="F18" s="90"/>
      <c r="G18" s="90"/>
      <c r="H18" s="90"/>
      <c r="I18" s="90"/>
      <c r="J18" s="90"/>
      <c r="K18" s="90"/>
    </row>
    <row r="19" spans="1:18" x14ac:dyDescent="0.25">
      <c r="A19" s="88">
        <v>20234</v>
      </c>
      <c r="B19" s="89">
        <v>5267</v>
      </c>
      <c r="C19" s="90"/>
      <c r="D19" s="90"/>
      <c r="E19" s="90"/>
      <c r="F19" s="90"/>
      <c r="G19" s="90"/>
      <c r="H19" s="90"/>
      <c r="I19" s="90"/>
      <c r="J19" s="90"/>
      <c r="K19" s="90"/>
    </row>
    <row r="21" spans="1:18" ht="15.75" thickBot="1" x14ac:dyDescent="0.3">
      <c r="B21" s="213"/>
    </row>
    <row r="22" spans="1:18" ht="45.75" thickBot="1" x14ac:dyDescent="0.3">
      <c r="A22" s="215" t="s">
        <v>46</v>
      </c>
      <c r="B22" s="91" t="s">
        <v>80</v>
      </c>
      <c r="C22" s="214"/>
      <c r="D22" s="94" t="s">
        <v>81</v>
      </c>
      <c r="E22" s="94" t="s">
        <v>82</v>
      </c>
      <c r="F22" s="94" t="s">
        <v>83</v>
      </c>
    </row>
    <row r="23" spans="1:18" x14ac:dyDescent="0.25">
      <c r="A23" s="88">
        <v>20172</v>
      </c>
      <c r="B23" s="92">
        <v>2018</v>
      </c>
      <c r="D23" s="95" t="str">
        <f>Q23&amp;" - "&amp;R23</f>
        <v>20181 - 20184</v>
      </c>
      <c r="E23" s="96">
        <f>SUM(B14,C13,D12,E11,F10)-SUM(B13,C12,D11,E10)</f>
        <v>8383</v>
      </c>
      <c r="F23" s="96">
        <f>SUM(B26:B29)</f>
        <v>8389</v>
      </c>
      <c r="Q23">
        <f>A26</f>
        <v>20181</v>
      </c>
      <c r="R23">
        <f>A29</f>
        <v>20184</v>
      </c>
    </row>
    <row r="24" spans="1:18" x14ac:dyDescent="0.25">
      <c r="A24" s="88">
        <v>20173</v>
      </c>
      <c r="B24" s="93">
        <v>2046</v>
      </c>
      <c r="D24" s="95" t="str">
        <f t="shared" ref="D24:D28" si="0">Q24&amp;" - "&amp;R24</f>
        <v>20191 - 20194</v>
      </c>
      <c r="E24" s="96">
        <f>SUM(B15,C14,D13,E12,F11,G10)-SUM(B14,C13,D12,E11,F10)</f>
        <v>7729</v>
      </c>
      <c r="F24" s="96">
        <f>SUM(B30:B33)</f>
        <v>7728</v>
      </c>
      <c r="Q24">
        <f>A30</f>
        <v>20191</v>
      </c>
      <c r="R24">
        <f>A33</f>
        <v>20194</v>
      </c>
    </row>
    <row r="25" spans="1:18" x14ac:dyDescent="0.25">
      <c r="A25" s="88">
        <v>20174</v>
      </c>
      <c r="B25" s="93">
        <v>2013</v>
      </c>
      <c r="D25" s="95" t="str">
        <f t="shared" si="0"/>
        <v>20201 - 20204</v>
      </c>
      <c r="E25" s="96">
        <f>SUM(B16,C15,D14,E13,F12,G11,H10)-SUM(,B15,C14,D13,E12,F11,G10)</f>
        <v>6332</v>
      </c>
      <c r="F25" s="96">
        <f>SUM(B34:B37)</f>
        <v>6321</v>
      </c>
      <c r="Q25">
        <f>A34</f>
        <v>20201</v>
      </c>
      <c r="R25">
        <f>A37</f>
        <v>20204</v>
      </c>
    </row>
    <row r="26" spans="1:18" x14ac:dyDescent="0.25">
      <c r="A26" s="88">
        <v>20181</v>
      </c>
      <c r="B26" s="93">
        <v>2149</v>
      </c>
      <c r="D26" s="95" t="str">
        <f t="shared" si="0"/>
        <v>20211 - 20214</v>
      </c>
      <c r="E26" s="96">
        <f>SUM(B17,C16,D15,E14,F13,G12,H11,I10)-SUM(B16,C15,D14,E13,F12,G11,H10)</f>
        <v>6571</v>
      </c>
      <c r="F26" s="96">
        <f>SUM(B38:B41)</f>
        <v>6572</v>
      </c>
      <c r="Q26">
        <f>A38</f>
        <v>20211</v>
      </c>
      <c r="R26">
        <f>A41</f>
        <v>20214</v>
      </c>
    </row>
    <row r="27" spans="1:18" x14ac:dyDescent="0.25">
      <c r="A27" s="88">
        <v>20182</v>
      </c>
      <c r="B27" s="93">
        <v>1988</v>
      </c>
      <c r="D27" s="95" t="str">
        <f t="shared" si="0"/>
        <v>20221 - 20224</v>
      </c>
      <c r="E27" s="96">
        <f>SUM(B18,C17,D16,E15,F14,G13,H12,I11,J10)-SUM(B17,C16,D15,E14,F13,G12,H11,I10)</f>
        <v>7112</v>
      </c>
      <c r="F27" s="96">
        <f>SUM(B42:B45)</f>
        <v>7116</v>
      </c>
      <c r="Q27">
        <f>A42</f>
        <v>20221</v>
      </c>
      <c r="R27">
        <f>A45</f>
        <v>20224</v>
      </c>
    </row>
    <row r="28" spans="1:18" x14ac:dyDescent="0.25">
      <c r="A28" s="88">
        <v>20183</v>
      </c>
      <c r="B28" s="93">
        <v>2163</v>
      </c>
      <c r="D28" s="95" t="str">
        <f t="shared" si="0"/>
        <v>20231 - 20234</v>
      </c>
      <c r="E28" s="96">
        <f>SUM(B19,C18,D17,E16,F15,G14,H13,I12,J11,K10)-SUM(B18,C17,D16,E15,F14,G13,H12,I11,J10)</f>
        <v>6535</v>
      </c>
      <c r="F28" s="96">
        <f>SUM(B46:B49)</f>
        <v>6535</v>
      </c>
      <c r="Q28">
        <f>A46</f>
        <v>20231</v>
      </c>
      <c r="R28">
        <f>A49</f>
        <v>20234</v>
      </c>
    </row>
    <row r="29" spans="1:18" x14ac:dyDescent="0.25">
      <c r="A29" s="88">
        <v>20184</v>
      </c>
      <c r="B29" s="93">
        <v>2089</v>
      </c>
    </row>
    <row r="30" spans="1:18" x14ac:dyDescent="0.25">
      <c r="A30" s="88">
        <v>20191</v>
      </c>
      <c r="B30" s="93">
        <v>2047</v>
      </c>
    </row>
    <row r="31" spans="1:18" x14ac:dyDescent="0.25">
      <c r="A31" s="88">
        <v>20192</v>
      </c>
      <c r="B31" s="93">
        <v>1917</v>
      </c>
    </row>
    <row r="32" spans="1:18" x14ac:dyDescent="0.25">
      <c r="A32" s="88">
        <v>20193</v>
      </c>
      <c r="B32" s="93">
        <v>1860</v>
      </c>
    </row>
    <row r="33" spans="1:2" x14ac:dyDescent="0.25">
      <c r="A33" s="88">
        <v>20194</v>
      </c>
      <c r="B33" s="93">
        <v>1904</v>
      </c>
    </row>
    <row r="34" spans="1:2" x14ac:dyDescent="0.25">
      <c r="A34" s="88">
        <v>20201</v>
      </c>
      <c r="B34" s="93">
        <v>1813</v>
      </c>
    </row>
    <row r="35" spans="1:2" x14ac:dyDescent="0.25">
      <c r="A35" s="88">
        <v>20202</v>
      </c>
      <c r="B35" s="93">
        <v>1442</v>
      </c>
    </row>
    <row r="36" spans="1:2" x14ac:dyDescent="0.25">
      <c r="A36" s="88">
        <v>20203</v>
      </c>
      <c r="B36" s="93">
        <v>1457</v>
      </c>
    </row>
    <row r="37" spans="1:2" x14ac:dyDescent="0.25">
      <c r="A37" s="88">
        <v>20204</v>
      </c>
      <c r="B37" s="93">
        <v>1609</v>
      </c>
    </row>
    <row r="38" spans="1:2" x14ac:dyDescent="0.25">
      <c r="A38" s="88">
        <v>20211</v>
      </c>
      <c r="B38" s="93">
        <v>1807</v>
      </c>
    </row>
    <row r="39" spans="1:2" x14ac:dyDescent="0.25">
      <c r="A39" s="88">
        <v>20212</v>
      </c>
      <c r="B39" s="93">
        <v>1405</v>
      </c>
    </row>
    <row r="40" spans="1:2" x14ac:dyDescent="0.25">
      <c r="A40" s="88">
        <v>20213</v>
      </c>
      <c r="B40" s="93">
        <v>1600</v>
      </c>
    </row>
    <row r="41" spans="1:2" x14ac:dyDescent="0.25">
      <c r="A41" s="88">
        <v>20214</v>
      </c>
      <c r="B41" s="93">
        <v>1760</v>
      </c>
    </row>
    <row r="42" spans="1:2" x14ac:dyDescent="0.25">
      <c r="A42" s="88">
        <v>20221</v>
      </c>
      <c r="B42" s="93">
        <v>1752</v>
      </c>
    </row>
    <row r="43" spans="1:2" x14ac:dyDescent="0.25">
      <c r="A43" s="88">
        <v>20222</v>
      </c>
      <c r="B43" s="93">
        <v>1809</v>
      </c>
    </row>
    <row r="44" spans="1:2" x14ac:dyDescent="0.25">
      <c r="A44" s="88">
        <v>20223</v>
      </c>
      <c r="B44" s="93">
        <v>1763</v>
      </c>
    </row>
    <row r="45" spans="1:2" x14ac:dyDescent="0.25">
      <c r="A45" s="88">
        <v>20224</v>
      </c>
      <c r="B45" s="93">
        <v>1792</v>
      </c>
    </row>
    <row r="46" spans="1:2" x14ac:dyDescent="0.25">
      <c r="A46" s="88">
        <v>20231</v>
      </c>
      <c r="B46" s="93">
        <v>1860</v>
      </c>
    </row>
    <row r="47" spans="1:2" x14ac:dyDescent="0.25">
      <c r="A47" s="88">
        <v>20232</v>
      </c>
      <c r="B47" s="93">
        <v>1667</v>
      </c>
    </row>
    <row r="48" spans="1:2" x14ac:dyDescent="0.25">
      <c r="A48" s="88">
        <v>20233</v>
      </c>
      <c r="B48" s="93">
        <v>1505</v>
      </c>
    </row>
    <row r="49" spans="1:2" x14ac:dyDescent="0.25">
      <c r="A49" s="88">
        <v>20234</v>
      </c>
      <c r="B49" s="93">
        <v>1503</v>
      </c>
    </row>
  </sheetData>
  <mergeCells count="6">
    <mergeCell ref="A8:K8"/>
    <mergeCell ref="A1:K1"/>
    <mergeCell ref="A2:K2"/>
    <mergeCell ref="A3:K3"/>
    <mergeCell ref="A4:K4"/>
    <mergeCell ref="A7:K7"/>
  </mergeCells>
  <printOptions horizontalCentered="1"/>
  <pageMargins left="0.2" right="0.2" top="0.75" bottom="0.75" header="0.3" footer="0.3"/>
  <pageSetup scale="85" orientation="portrait" r:id="rId1"/>
  <headerFooter>
    <oddFooter>&amp;C&amp;8©, Copyright, State Farm Mutual Automobile Insurance Company 2024
No reproduction of this copyrighted material allowed without express written consent from State Farm®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66968E-A56A-4533-9EFA-54BC97AF7985}">
  <sheetPr>
    <pageSetUpPr fitToPage="1"/>
  </sheetPr>
  <dimension ref="A1:R49"/>
  <sheetViews>
    <sheetView topLeftCell="A7" zoomScaleNormal="100" workbookViewId="0">
      <selection activeCell="G23" sqref="G23"/>
    </sheetView>
  </sheetViews>
  <sheetFormatPr defaultRowHeight="15" x14ac:dyDescent="0.25"/>
  <cols>
    <col min="2" max="2" width="12.5703125" customWidth="1"/>
    <col min="4" max="4" width="14.85546875" customWidth="1"/>
    <col min="5" max="5" width="12.140625" customWidth="1"/>
    <col min="6" max="6" width="13" customWidth="1"/>
  </cols>
  <sheetData>
    <row r="1" spans="1:14" x14ac:dyDescent="0.25">
      <c r="A1" s="217" t="s">
        <v>201</v>
      </c>
      <c r="B1" s="217"/>
      <c r="C1" s="217"/>
      <c r="D1" s="217"/>
      <c r="E1" s="217"/>
      <c r="F1" s="217"/>
      <c r="G1" s="217"/>
      <c r="H1" s="217"/>
      <c r="I1" s="217"/>
      <c r="J1" s="217"/>
      <c r="K1" s="217"/>
      <c r="L1" s="64"/>
      <c r="M1" s="64"/>
      <c r="N1" s="64"/>
    </row>
    <row r="2" spans="1:14" x14ac:dyDescent="0.25">
      <c r="A2" s="217" t="s">
        <v>0</v>
      </c>
      <c r="B2" s="217"/>
      <c r="C2" s="217"/>
      <c r="D2" s="217"/>
      <c r="E2" s="217"/>
      <c r="F2" s="217"/>
      <c r="G2" s="217"/>
      <c r="H2" s="217"/>
      <c r="I2" s="217"/>
      <c r="J2" s="217"/>
      <c r="K2" s="217"/>
      <c r="L2" s="64"/>
      <c r="M2" s="64"/>
      <c r="N2" s="64"/>
    </row>
    <row r="3" spans="1:14" x14ac:dyDescent="0.25">
      <c r="A3" s="217" t="s">
        <v>42</v>
      </c>
      <c r="B3" s="217"/>
      <c r="C3" s="217"/>
      <c r="D3" s="217"/>
      <c r="E3" s="217"/>
      <c r="F3" s="217"/>
      <c r="G3" s="217"/>
      <c r="H3" s="217"/>
      <c r="I3" s="217"/>
      <c r="J3" s="217"/>
      <c r="K3" s="217"/>
      <c r="L3" s="64"/>
      <c r="M3" s="64"/>
      <c r="N3" s="64"/>
    </row>
    <row r="4" spans="1:14" x14ac:dyDescent="0.25">
      <c r="A4" s="217" t="s">
        <v>75</v>
      </c>
      <c r="B4" s="217"/>
      <c r="C4" s="217"/>
      <c r="D4" s="217"/>
      <c r="E4" s="217"/>
      <c r="F4" s="217"/>
      <c r="G4" s="217"/>
      <c r="H4" s="217"/>
      <c r="I4" s="217"/>
      <c r="J4" s="217"/>
      <c r="K4" s="217"/>
      <c r="L4" s="64"/>
      <c r="M4" s="64"/>
      <c r="N4" s="64"/>
    </row>
    <row r="7" spans="1:14" x14ac:dyDescent="0.25">
      <c r="A7" s="217" t="s">
        <v>79</v>
      </c>
      <c r="B7" s="217"/>
      <c r="C7" s="217"/>
      <c r="D7" s="217"/>
      <c r="E7" s="217"/>
      <c r="F7" s="217"/>
      <c r="G7" s="217"/>
      <c r="H7" s="217"/>
      <c r="I7" s="217"/>
      <c r="J7" s="217"/>
      <c r="K7" s="217"/>
    </row>
    <row r="8" spans="1:14" x14ac:dyDescent="0.25">
      <c r="A8" s="219" t="s">
        <v>76</v>
      </c>
      <c r="B8" s="219"/>
      <c r="C8" s="219"/>
      <c r="D8" s="219"/>
      <c r="E8" s="219"/>
      <c r="F8" s="219"/>
      <c r="G8" s="219"/>
      <c r="H8" s="219"/>
      <c r="I8" s="219"/>
      <c r="J8" s="219"/>
      <c r="K8" s="219"/>
    </row>
    <row r="9" spans="1:14" ht="75" x14ac:dyDescent="0.25">
      <c r="A9" s="86" t="s">
        <v>77</v>
      </c>
      <c r="B9" s="87" t="s">
        <v>78</v>
      </c>
      <c r="C9" s="87">
        <v>24</v>
      </c>
      <c r="D9" s="87">
        <v>36</v>
      </c>
      <c r="E9" s="87">
        <v>48</v>
      </c>
      <c r="F9" s="87">
        <v>60</v>
      </c>
      <c r="G9" s="87">
        <v>72</v>
      </c>
      <c r="H9" s="87">
        <v>84</v>
      </c>
      <c r="I9" s="87">
        <v>96</v>
      </c>
      <c r="J9" s="87">
        <v>108</v>
      </c>
      <c r="K9" s="87">
        <v>120</v>
      </c>
    </row>
    <row r="10" spans="1:14" x14ac:dyDescent="0.25">
      <c r="A10" s="88">
        <v>20144</v>
      </c>
      <c r="B10" s="89">
        <v>3685</v>
      </c>
      <c r="C10" s="89">
        <v>4930</v>
      </c>
      <c r="D10" s="89">
        <v>5016</v>
      </c>
      <c r="E10" s="89">
        <v>5034</v>
      </c>
      <c r="F10" s="89">
        <v>5044</v>
      </c>
      <c r="G10" s="89">
        <v>5047</v>
      </c>
      <c r="H10" s="89">
        <v>5049</v>
      </c>
      <c r="I10" s="89">
        <v>5049</v>
      </c>
      <c r="J10" s="89">
        <v>5052</v>
      </c>
      <c r="K10" s="89">
        <v>5052</v>
      </c>
    </row>
    <row r="11" spans="1:14" x14ac:dyDescent="0.25">
      <c r="A11" s="88">
        <v>20154</v>
      </c>
      <c r="B11" s="89">
        <v>4016</v>
      </c>
      <c r="C11" s="89">
        <v>5071</v>
      </c>
      <c r="D11" s="89">
        <v>5142</v>
      </c>
      <c r="E11" s="89">
        <v>5150</v>
      </c>
      <c r="F11" s="89">
        <v>5154</v>
      </c>
      <c r="G11" s="89">
        <v>5160</v>
      </c>
      <c r="H11" s="89">
        <v>5160</v>
      </c>
      <c r="I11" s="89">
        <v>5161</v>
      </c>
      <c r="J11" s="89">
        <v>5161</v>
      </c>
      <c r="K11" s="90"/>
    </row>
    <row r="12" spans="1:14" x14ac:dyDescent="0.25">
      <c r="A12" s="88">
        <v>20164</v>
      </c>
      <c r="B12" s="89">
        <v>4341</v>
      </c>
      <c r="C12" s="89">
        <v>5400</v>
      </c>
      <c r="D12" s="89">
        <v>5450</v>
      </c>
      <c r="E12" s="89">
        <v>5469</v>
      </c>
      <c r="F12" s="89">
        <v>5477</v>
      </c>
      <c r="G12" s="89">
        <v>5478</v>
      </c>
      <c r="H12" s="89">
        <v>5477</v>
      </c>
      <c r="I12" s="89">
        <v>5482</v>
      </c>
      <c r="J12" s="90"/>
      <c r="K12" s="90"/>
    </row>
    <row r="13" spans="1:14" x14ac:dyDescent="0.25">
      <c r="A13" s="88">
        <v>20174</v>
      </c>
      <c r="B13" s="89">
        <v>4008</v>
      </c>
      <c r="C13" s="89">
        <v>4847</v>
      </c>
      <c r="D13" s="89">
        <v>4916</v>
      </c>
      <c r="E13" s="89">
        <v>4929</v>
      </c>
      <c r="F13" s="89">
        <v>4943</v>
      </c>
      <c r="G13" s="89">
        <v>4946</v>
      </c>
      <c r="H13" s="89">
        <v>4952</v>
      </c>
      <c r="I13" s="90"/>
      <c r="J13" s="90"/>
      <c r="K13" s="90"/>
    </row>
    <row r="14" spans="1:14" x14ac:dyDescent="0.25">
      <c r="A14" s="88">
        <v>20184</v>
      </c>
      <c r="B14" s="89">
        <v>3805</v>
      </c>
      <c r="C14" s="89">
        <v>4783</v>
      </c>
      <c r="D14" s="89">
        <v>4845</v>
      </c>
      <c r="E14" s="89">
        <v>4863</v>
      </c>
      <c r="F14" s="89">
        <v>4867</v>
      </c>
      <c r="G14" s="89">
        <v>4869</v>
      </c>
      <c r="H14" s="90"/>
      <c r="I14" s="90"/>
      <c r="J14" s="90"/>
      <c r="K14" s="90"/>
    </row>
    <row r="15" spans="1:14" x14ac:dyDescent="0.25">
      <c r="A15" s="88">
        <v>20194</v>
      </c>
      <c r="B15" s="89">
        <v>3948</v>
      </c>
      <c r="C15" s="89">
        <v>4910</v>
      </c>
      <c r="D15" s="89">
        <v>4983</v>
      </c>
      <c r="E15" s="89">
        <v>5013</v>
      </c>
      <c r="F15" s="89">
        <v>5019</v>
      </c>
      <c r="G15" s="90"/>
      <c r="H15" s="90"/>
      <c r="I15" s="90"/>
      <c r="J15" s="90"/>
      <c r="K15" s="90"/>
    </row>
    <row r="16" spans="1:14" x14ac:dyDescent="0.25">
      <c r="A16" s="88">
        <v>20204</v>
      </c>
      <c r="B16" s="89">
        <v>3597</v>
      </c>
      <c r="C16" s="89">
        <v>4565</v>
      </c>
      <c r="D16" s="89">
        <v>4636</v>
      </c>
      <c r="E16" s="89">
        <v>4659</v>
      </c>
      <c r="F16" s="90"/>
      <c r="G16" s="90"/>
      <c r="H16" s="90"/>
      <c r="I16" s="90"/>
      <c r="J16" s="90"/>
      <c r="K16" s="90"/>
    </row>
    <row r="17" spans="1:18" x14ac:dyDescent="0.25">
      <c r="A17" s="88">
        <v>20214</v>
      </c>
      <c r="B17" s="89">
        <v>3648</v>
      </c>
      <c r="C17" s="89">
        <v>4726</v>
      </c>
      <c r="D17" s="89">
        <v>4838</v>
      </c>
      <c r="E17" s="90"/>
      <c r="F17" s="90"/>
      <c r="G17" s="90"/>
      <c r="H17" s="90"/>
      <c r="I17" s="90"/>
      <c r="J17" s="90"/>
      <c r="K17" s="90"/>
    </row>
    <row r="18" spans="1:18" x14ac:dyDescent="0.25">
      <c r="A18" s="88">
        <v>20224</v>
      </c>
      <c r="B18" s="89">
        <v>3802</v>
      </c>
      <c r="C18" s="89">
        <v>5059</v>
      </c>
      <c r="D18" s="90"/>
      <c r="E18" s="90"/>
      <c r="F18" s="90"/>
      <c r="G18" s="90"/>
      <c r="H18" s="90"/>
      <c r="I18" s="90"/>
      <c r="J18" s="90"/>
      <c r="K18" s="90"/>
    </row>
    <row r="19" spans="1:18" x14ac:dyDescent="0.25">
      <c r="A19" s="88">
        <v>20234</v>
      </c>
      <c r="B19" s="89">
        <v>3456</v>
      </c>
      <c r="C19" s="90"/>
      <c r="D19" s="90"/>
      <c r="E19" s="90"/>
      <c r="F19" s="90"/>
      <c r="G19" s="90"/>
      <c r="H19" s="90"/>
      <c r="I19" s="90"/>
      <c r="J19" s="90"/>
      <c r="K19" s="90"/>
    </row>
    <row r="21" spans="1:18" ht="15.75" thickBot="1" x14ac:dyDescent="0.3"/>
    <row r="22" spans="1:18" ht="45.75" thickBot="1" x14ac:dyDescent="0.3">
      <c r="A22" s="215" t="s">
        <v>46</v>
      </c>
      <c r="B22" s="216" t="s">
        <v>80</v>
      </c>
      <c r="C22" s="214"/>
      <c r="D22" s="94" t="s">
        <v>81</v>
      </c>
      <c r="E22" s="94" t="s">
        <v>82</v>
      </c>
      <c r="F22" s="94" t="s">
        <v>83</v>
      </c>
    </row>
    <row r="23" spans="1:18" x14ac:dyDescent="0.25">
      <c r="A23" s="88">
        <v>20172</v>
      </c>
      <c r="B23" s="92">
        <v>1292</v>
      </c>
      <c r="D23" s="95" t="str">
        <f>Q23&amp;" - "&amp;R23</f>
        <v>20181 - 20184</v>
      </c>
      <c r="E23" s="96">
        <f>SUM(B14,C13,D12,E11,F10)-SUM(B13,C12,D11,E10)</f>
        <v>4712</v>
      </c>
      <c r="F23" s="96">
        <f>SUM(B26:B29)</f>
        <v>4715</v>
      </c>
      <c r="Q23">
        <f>A26</f>
        <v>20181</v>
      </c>
      <c r="R23">
        <f>A29</f>
        <v>20184</v>
      </c>
    </row>
    <row r="24" spans="1:18" x14ac:dyDescent="0.25">
      <c r="A24" s="88">
        <v>20173</v>
      </c>
      <c r="B24" s="93">
        <v>1192</v>
      </c>
      <c r="D24" s="95" t="str">
        <f t="shared" ref="D24:D28" si="0">Q24&amp;" - "&amp;R24</f>
        <v>20191 - 20194</v>
      </c>
      <c r="E24" s="96">
        <f>SUM(B15,C14,D13,E12,F11,G10)-SUM(B14,C13,D12,E11,F10)</f>
        <v>5021</v>
      </c>
      <c r="F24" s="96">
        <f>SUM(B30:B33)</f>
        <v>5031</v>
      </c>
      <c r="Q24">
        <f>A30</f>
        <v>20191</v>
      </c>
      <c r="R24">
        <f>A33</f>
        <v>20194</v>
      </c>
    </row>
    <row r="25" spans="1:18" x14ac:dyDescent="0.25">
      <c r="A25" s="88">
        <v>20174</v>
      </c>
      <c r="B25" s="93">
        <v>1157</v>
      </c>
      <c r="D25" s="95" t="str">
        <f t="shared" si="0"/>
        <v>20201 - 20204</v>
      </c>
      <c r="E25" s="96">
        <f>SUM(B16,C15,D14,E13,F12,G11,H10)-SUM(,B15,C14,D13,E12,F11,G10)</f>
        <v>4650</v>
      </c>
      <c r="F25" s="96">
        <f>SUM(B34:B37)</f>
        <v>4639</v>
      </c>
      <c r="Q25">
        <f>A34</f>
        <v>20201</v>
      </c>
      <c r="R25">
        <f>A37</f>
        <v>20204</v>
      </c>
    </row>
    <row r="26" spans="1:18" x14ac:dyDescent="0.25">
      <c r="A26" s="88">
        <v>20181</v>
      </c>
      <c r="B26" s="93">
        <v>1109</v>
      </c>
      <c r="D26" s="95" t="str">
        <f t="shared" si="0"/>
        <v>20211 - 20214</v>
      </c>
      <c r="E26" s="96">
        <f>SUM(B17,C16,D15,E14,F13,G12,H11,I10)-SUM(B16,C15,D14,E13,F12,G11,H10)</f>
        <v>4722</v>
      </c>
      <c r="F26" s="96">
        <f>SUM(B38:B41)</f>
        <v>4731</v>
      </c>
      <c r="Q26">
        <f>A38</f>
        <v>20211</v>
      </c>
      <c r="R26">
        <f>A41</f>
        <v>20214</v>
      </c>
    </row>
    <row r="27" spans="1:18" x14ac:dyDescent="0.25">
      <c r="A27" s="88">
        <v>20182</v>
      </c>
      <c r="B27" s="93">
        <v>1129</v>
      </c>
      <c r="D27" s="95" t="str">
        <f t="shared" si="0"/>
        <v>20221 - 20224</v>
      </c>
      <c r="E27" s="96">
        <f>SUM(B18,C17,D16,E15,F14,G13,H12,I11,J10)-SUM(B17,C16,D15,E14,F13,G12,H11,I10)</f>
        <v>4991</v>
      </c>
      <c r="F27" s="96">
        <f>SUM(B42:B45)</f>
        <v>4990</v>
      </c>
      <c r="Q27">
        <f>A42</f>
        <v>20221</v>
      </c>
      <c r="R27">
        <f>A45</f>
        <v>20224</v>
      </c>
    </row>
    <row r="28" spans="1:18" x14ac:dyDescent="0.25">
      <c r="A28" s="88">
        <v>20183</v>
      </c>
      <c r="B28" s="93">
        <v>1229</v>
      </c>
      <c r="D28" s="95" t="str">
        <f t="shared" si="0"/>
        <v>20231 - 20234</v>
      </c>
      <c r="E28" s="96">
        <f>SUM(B19,C18,D17,E16,F15,G14,H13,I12,J11,K10)-SUM(B18,C17,D16,E15,F14,G13,H12,I11,J10)</f>
        <v>4867</v>
      </c>
      <c r="F28" s="96">
        <f>SUM(B46:B49)</f>
        <v>4870</v>
      </c>
      <c r="Q28">
        <f>A46</f>
        <v>20231</v>
      </c>
      <c r="R28">
        <f>A49</f>
        <v>20234</v>
      </c>
    </row>
    <row r="29" spans="1:18" x14ac:dyDescent="0.25">
      <c r="A29" s="88">
        <v>20184</v>
      </c>
      <c r="B29" s="93">
        <v>1248</v>
      </c>
    </row>
    <row r="30" spans="1:18" x14ac:dyDescent="0.25">
      <c r="A30" s="88">
        <v>20191</v>
      </c>
      <c r="B30" s="93">
        <v>1268</v>
      </c>
    </row>
    <row r="31" spans="1:18" x14ac:dyDescent="0.25">
      <c r="A31" s="88">
        <v>20192</v>
      </c>
      <c r="B31" s="93">
        <v>1268</v>
      </c>
    </row>
    <row r="32" spans="1:18" x14ac:dyDescent="0.25">
      <c r="A32" s="88">
        <v>20193</v>
      </c>
      <c r="B32" s="93">
        <v>1204</v>
      </c>
    </row>
    <row r="33" spans="1:2" x14ac:dyDescent="0.25">
      <c r="A33" s="88">
        <v>20194</v>
      </c>
      <c r="B33" s="93">
        <v>1291</v>
      </c>
    </row>
    <row r="34" spans="1:2" x14ac:dyDescent="0.25">
      <c r="A34" s="88">
        <v>20201</v>
      </c>
      <c r="B34" s="93">
        <v>1197</v>
      </c>
    </row>
    <row r="35" spans="1:2" x14ac:dyDescent="0.25">
      <c r="A35" s="88">
        <v>20202</v>
      </c>
      <c r="B35" s="93">
        <v>965</v>
      </c>
    </row>
    <row r="36" spans="1:2" x14ac:dyDescent="0.25">
      <c r="A36" s="88">
        <v>20203</v>
      </c>
      <c r="B36" s="93">
        <v>1220</v>
      </c>
    </row>
    <row r="37" spans="1:2" x14ac:dyDescent="0.25">
      <c r="A37" s="88">
        <v>20204</v>
      </c>
      <c r="B37" s="93">
        <v>1257</v>
      </c>
    </row>
    <row r="38" spans="1:2" x14ac:dyDescent="0.25">
      <c r="A38" s="88">
        <v>20211</v>
      </c>
      <c r="B38" s="93">
        <v>1181</v>
      </c>
    </row>
    <row r="39" spans="1:2" x14ac:dyDescent="0.25">
      <c r="A39" s="88">
        <v>20212</v>
      </c>
      <c r="B39" s="93">
        <v>1120</v>
      </c>
    </row>
    <row r="40" spans="1:2" x14ac:dyDescent="0.25">
      <c r="A40" s="88">
        <v>20213</v>
      </c>
      <c r="B40" s="93">
        <v>1171</v>
      </c>
    </row>
    <row r="41" spans="1:2" x14ac:dyDescent="0.25">
      <c r="A41" s="88">
        <v>20214</v>
      </c>
      <c r="B41" s="93">
        <v>1259</v>
      </c>
    </row>
    <row r="42" spans="1:2" x14ac:dyDescent="0.25">
      <c r="A42" s="88">
        <v>20221</v>
      </c>
      <c r="B42" s="93">
        <v>1239</v>
      </c>
    </row>
    <row r="43" spans="1:2" x14ac:dyDescent="0.25">
      <c r="A43" s="88">
        <v>20222</v>
      </c>
      <c r="B43" s="93">
        <v>1142</v>
      </c>
    </row>
    <row r="44" spans="1:2" x14ac:dyDescent="0.25">
      <c r="A44" s="88">
        <v>20223</v>
      </c>
      <c r="B44" s="93">
        <v>1335</v>
      </c>
    </row>
    <row r="45" spans="1:2" x14ac:dyDescent="0.25">
      <c r="A45" s="88">
        <v>20224</v>
      </c>
      <c r="B45" s="93">
        <v>1274</v>
      </c>
    </row>
    <row r="46" spans="1:2" x14ac:dyDescent="0.25">
      <c r="A46" s="88">
        <v>20231</v>
      </c>
      <c r="B46" s="93">
        <v>1307</v>
      </c>
    </row>
    <row r="47" spans="1:2" x14ac:dyDescent="0.25">
      <c r="A47" s="88">
        <v>20232</v>
      </c>
      <c r="B47" s="93">
        <v>1332</v>
      </c>
    </row>
    <row r="48" spans="1:2" x14ac:dyDescent="0.25">
      <c r="A48" s="88">
        <v>20233</v>
      </c>
      <c r="B48" s="93">
        <v>1169</v>
      </c>
    </row>
    <row r="49" spans="1:2" x14ac:dyDescent="0.25">
      <c r="A49" s="88">
        <v>20234</v>
      </c>
      <c r="B49" s="93">
        <v>1062</v>
      </c>
    </row>
  </sheetData>
  <mergeCells count="6">
    <mergeCell ref="A8:K8"/>
    <mergeCell ref="A1:K1"/>
    <mergeCell ref="A2:K2"/>
    <mergeCell ref="A3:K3"/>
    <mergeCell ref="A4:K4"/>
    <mergeCell ref="A7:K7"/>
  </mergeCells>
  <printOptions horizontalCentered="1"/>
  <pageMargins left="0.2" right="0.2" top="0.75" bottom="0.75" header="0.3" footer="0.3"/>
  <pageSetup scale="85" orientation="portrait" r:id="rId1"/>
  <headerFooter>
    <oddFooter>&amp;C&amp;8©, Copyright, State Farm Mutual Automobile Insurance Company 2024
No reproduction of this copyrighted material allowed without express written consent from State Farm®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EC1F1-B5FA-438C-9F91-443CACB852F5}">
  <sheetPr>
    <pageSetUpPr fitToPage="1"/>
  </sheetPr>
  <dimension ref="A1:G23"/>
  <sheetViews>
    <sheetView zoomScaleNormal="100" workbookViewId="0">
      <selection activeCell="A32" sqref="A32"/>
    </sheetView>
  </sheetViews>
  <sheetFormatPr defaultRowHeight="15" x14ac:dyDescent="0.25"/>
  <cols>
    <col min="1" max="1" width="56.85546875" customWidth="1"/>
  </cols>
  <sheetData>
    <row r="1" spans="1:7" x14ac:dyDescent="0.25">
      <c r="A1" s="217" t="s">
        <v>91</v>
      </c>
      <c r="B1" s="217"/>
      <c r="C1" s="217"/>
      <c r="D1" s="217"/>
      <c r="E1" s="217"/>
      <c r="F1" s="217"/>
      <c r="G1" s="217"/>
    </row>
    <row r="2" spans="1:7" x14ac:dyDescent="0.25">
      <c r="A2" s="217" t="s">
        <v>0</v>
      </c>
      <c r="B2" s="217"/>
      <c r="C2" s="217"/>
      <c r="D2" s="217"/>
      <c r="E2" s="217"/>
      <c r="F2" s="217"/>
      <c r="G2" s="217"/>
    </row>
    <row r="3" spans="1:7" x14ac:dyDescent="0.25">
      <c r="A3" s="217" t="s">
        <v>191</v>
      </c>
      <c r="B3" s="217"/>
      <c r="C3" s="217"/>
      <c r="D3" s="217"/>
      <c r="E3" s="217"/>
      <c r="F3" s="217"/>
      <c r="G3" s="217"/>
    </row>
    <row r="6" spans="1:7" x14ac:dyDescent="0.25">
      <c r="A6" s="218" t="s">
        <v>192</v>
      </c>
      <c r="B6" s="218"/>
      <c r="C6" s="218"/>
      <c r="D6" s="218"/>
      <c r="E6" s="218"/>
      <c r="F6" s="218"/>
      <c r="G6" s="218"/>
    </row>
    <row r="7" spans="1:7" ht="15.75" thickBot="1" x14ac:dyDescent="0.3"/>
    <row r="8" spans="1:7" ht="15.75" thickBot="1" x14ac:dyDescent="0.3">
      <c r="A8" s="227" t="s">
        <v>197</v>
      </c>
      <c r="B8" s="228"/>
      <c r="C8" s="228"/>
      <c r="D8" s="228"/>
      <c r="E8" s="228"/>
      <c r="F8" s="228"/>
      <c r="G8" s="229"/>
    </row>
    <row r="9" spans="1:7" ht="15.75" thickBot="1" x14ac:dyDescent="0.3">
      <c r="A9" s="155"/>
      <c r="B9" s="156">
        <v>2023</v>
      </c>
      <c r="C9" s="156">
        <v>2024</v>
      </c>
      <c r="D9" s="156">
        <v>2025</v>
      </c>
      <c r="E9" s="156">
        <v>2026</v>
      </c>
      <c r="F9" s="156">
        <v>2027</v>
      </c>
      <c r="G9" s="156">
        <v>2028</v>
      </c>
    </row>
    <row r="10" spans="1:7" ht="15.75" thickBot="1" x14ac:dyDescent="0.3">
      <c r="A10" s="155" t="s">
        <v>193</v>
      </c>
      <c r="B10" s="157">
        <v>117</v>
      </c>
      <c r="C10" s="157">
        <v>126</v>
      </c>
      <c r="D10" s="157">
        <v>112</v>
      </c>
      <c r="E10" s="157">
        <v>103</v>
      </c>
      <c r="F10" s="157">
        <v>104</v>
      </c>
      <c r="G10" s="157">
        <v>105</v>
      </c>
    </row>
    <row r="11" spans="1:7" ht="15.75" thickBot="1" x14ac:dyDescent="0.3">
      <c r="A11" s="155" t="s">
        <v>194</v>
      </c>
      <c r="B11" s="157">
        <v>-40</v>
      </c>
      <c r="C11" s="157">
        <v>-38</v>
      </c>
      <c r="D11" s="157">
        <v>-11</v>
      </c>
      <c r="E11" s="157">
        <v>-11</v>
      </c>
      <c r="F11" s="157">
        <v>-14</v>
      </c>
      <c r="G11" s="157">
        <v>-17</v>
      </c>
    </row>
    <row r="12" spans="1:7" ht="15.75" thickBot="1" x14ac:dyDescent="0.3">
      <c r="A12" s="155" t="s">
        <v>195</v>
      </c>
      <c r="B12" s="157">
        <v>-40</v>
      </c>
      <c r="C12" s="157">
        <v>-38</v>
      </c>
      <c r="D12" s="157">
        <v>-11</v>
      </c>
      <c r="E12" s="157">
        <v>-11</v>
      </c>
      <c r="F12" s="157">
        <v>-14</v>
      </c>
      <c r="G12" s="157">
        <v>-17</v>
      </c>
    </row>
    <row r="13" spans="1:7" ht="15.75" thickBot="1" x14ac:dyDescent="0.3">
      <c r="A13" s="155" t="s">
        <v>196</v>
      </c>
      <c r="B13" s="230" t="s">
        <v>198</v>
      </c>
      <c r="C13" s="231"/>
      <c r="D13" s="231"/>
      <c r="E13" s="231"/>
      <c r="F13" s="231"/>
      <c r="G13" s="232"/>
    </row>
    <row r="16" spans="1:7" x14ac:dyDescent="0.25">
      <c r="A16" s="226" t="s">
        <v>199</v>
      </c>
      <c r="B16" s="226"/>
      <c r="C16" s="226"/>
      <c r="D16" s="226"/>
      <c r="E16" s="226"/>
      <c r="F16" s="226"/>
      <c r="G16" s="226"/>
    </row>
    <row r="17" spans="1:7" ht="15.75" thickBot="1" x14ac:dyDescent="0.3"/>
    <row r="18" spans="1:7" ht="15.75" thickBot="1" x14ac:dyDescent="0.3">
      <c r="A18" s="220" t="s">
        <v>200</v>
      </c>
      <c r="B18" s="221"/>
      <c r="C18" s="221"/>
      <c r="D18" s="221"/>
      <c r="E18" s="221"/>
      <c r="F18" s="221"/>
      <c r="G18" s="222"/>
    </row>
    <row r="19" spans="1:7" ht="15.75" thickBot="1" x14ac:dyDescent="0.3">
      <c r="A19" s="152"/>
      <c r="B19" s="153">
        <v>2023</v>
      </c>
      <c r="C19" s="153">
        <v>2024</v>
      </c>
      <c r="D19" s="153">
        <v>2025</v>
      </c>
      <c r="E19" s="153">
        <v>2026</v>
      </c>
      <c r="F19" s="153">
        <v>2027</v>
      </c>
      <c r="G19" s="153">
        <v>2028</v>
      </c>
    </row>
    <row r="20" spans="1:7" ht="15.75" thickBot="1" x14ac:dyDescent="0.3">
      <c r="A20" s="152" t="s">
        <v>193</v>
      </c>
      <c r="B20" s="154">
        <v>117</v>
      </c>
      <c r="C20" s="154">
        <v>126</v>
      </c>
      <c r="D20" s="154">
        <v>103</v>
      </c>
      <c r="E20" s="154">
        <v>86</v>
      </c>
      <c r="F20" s="154">
        <v>82</v>
      </c>
      <c r="G20" s="154">
        <v>82</v>
      </c>
    </row>
    <row r="21" spans="1:7" ht="15.75" thickBot="1" x14ac:dyDescent="0.3">
      <c r="A21" s="152" t="s">
        <v>194</v>
      </c>
      <c r="B21" s="154">
        <v>-40</v>
      </c>
      <c r="C21" s="154">
        <v>-38</v>
      </c>
      <c r="D21" s="154">
        <v>20</v>
      </c>
      <c r="E21" s="154">
        <v>64</v>
      </c>
      <c r="F21" s="154">
        <v>37</v>
      </c>
      <c r="G21" s="154">
        <v>26</v>
      </c>
    </row>
    <row r="22" spans="1:7" ht="15.75" thickBot="1" x14ac:dyDescent="0.3">
      <c r="A22" s="152" t="s">
        <v>195</v>
      </c>
      <c r="B22" s="154">
        <v>-40</v>
      </c>
      <c r="C22" s="154">
        <v>-38</v>
      </c>
      <c r="D22" s="154">
        <v>20</v>
      </c>
      <c r="E22" s="154">
        <v>64</v>
      </c>
      <c r="F22" s="154">
        <v>37</v>
      </c>
      <c r="G22" s="154">
        <v>26</v>
      </c>
    </row>
    <row r="23" spans="1:7" ht="15.75" thickBot="1" x14ac:dyDescent="0.3">
      <c r="A23" s="152" t="s">
        <v>196</v>
      </c>
      <c r="B23" s="223" t="s">
        <v>198</v>
      </c>
      <c r="C23" s="224"/>
      <c r="D23" s="224"/>
      <c r="E23" s="224"/>
      <c r="F23" s="224"/>
      <c r="G23" s="225"/>
    </row>
  </sheetData>
  <mergeCells count="9">
    <mergeCell ref="A18:G18"/>
    <mergeCell ref="B23:G23"/>
    <mergeCell ref="A1:G1"/>
    <mergeCell ref="A2:G2"/>
    <mergeCell ref="A3:G3"/>
    <mergeCell ref="A6:G6"/>
    <mergeCell ref="A16:G16"/>
    <mergeCell ref="A8:G8"/>
    <mergeCell ref="B13:G13"/>
  </mergeCells>
  <printOptions horizontalCentered="1"/>
  <pageMargins left="0.2" right="0.2" top="0.75" bottom="0.75" header="0.3" footer="0.3"/>
  <pageSetup orientation="landscape" r:id="rId1"/>
  <headerFooter>
    <oddFooter>&amp;C&amp;8©, Copyright, State Farm Mutual Automobile Insurance Company 2024
No reproduction of this copyrighted material allowed without express written consent from State Farm®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6</vt:i4>
      </vt:variant>
    </vt:vector>
  </HeadingPairs>
  <TitlesOfParts>
    <vt:vector size="22" baseType="lpstr">
      <vt:lpstr>Suppl Exh 9B (Renters)</vt:lpstr>
      <vt:lpstr>Suppl Exh 9C - Renters</vt:lpstr>
      <vt:lpstr>Suppl Exh 9B (Condo)</vt:lpstr>
      <vt:lpstr>Suppl Exh 9C - Condo</vt:lpstr>
      <vt:lpstr>AA 2 - Exh J (Renters)</vt:lpstr>
      <vt:lpstr>AA 2 - Exh J (Condo)</vt:lpstr>
      <vt:lpstr>Supp Exh 8A Renters</vt:lpstr>
      <vt:lpstr>Supp Exh 8B Condo</vt:lpstr>
      <vt:lpstr>Exh K- Proj IRIS</vt:lpstr>
      <vt:lpstr>Exh L - Reins Prem</vt:lpstr>
      <vt:lpstr>Exhibit M - Rate History</vt:lpstr>
      <vt:lpstr>Exhibit N - Surplus to Prem</vt:lpstr>
      <vt:lpstr>Exh O - Losses - p1</vt:lpstr>
      <vt:lpstr>Exh O - Losses - p2</vt:lpstr>
      <vt:lpstr>Exhibit P - Reserves</vt:lpstr>
      <vt:lpstr>Exhibit Q - Reinsurance</vt:lpstr>
      <vt:lpstr>'Exhibit P - Reserves'!Print_Area</vt:lpstr>
      <vt:lpstr>'Supp Exh 8A Renters'!Print_Area</vt:lpstr>
      <vt:lpstr>'Supp Exh 8B Condo'!Print_Area</vt:lpstr>
      <vt:lpstr>'Suppl Exh 9B (Condo)'!Print_Area</vt:lpstr>
      <vt:lpstr>'Suppl Exh 9C - Condo'!Print_Area</vt:lpstr>
      <vt:lpstr>'Suppl Exh 9C - Renters'!Print_Area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Cooley</dc:creator>
  <cp:lastModifiedBy>Emily Gaertner</cp:lastModifiedBy>
  <cp:lastPrinted>2024-08-28T12:25:58Z</cp:lastPrinted>
  <dcterms:created xsi:type="dcterms:W3CDTF">2015-06-05T18:17:20Z</dcterms:created>
  <dcterms:modified xsi:type="dcterms:W3CDTF">2024-08-28T16:12:45Z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fec7713-ff10-4e30-a417-5bbcd9826c75_Enabled">
    <vt:lpwstr>true</vt:lpwstr>
  </property>
  <property fmtid="{D5CDD505-2E9C-101B-9397-08002B2CF9AE}" pid="3" name="MSIP_Label_9fec7713-ff10-4e30-a417-5bbcd9826c75_SetDate">
    <vt:lpwstr>2024-07-22T18:20:25Z</vt:lpwstr>
  </property>
  <property fmtid="{D5CDD505-2E9C-101B-9397-08002B2CF9AE}" pid="4" name="MSIP_Label_9fec7713-ff10-4e30-a417-5bbcd9826c75_Method">
    <vt:lpwstr>Standard</vt:lpwstr>
  </property>
  <property fmtid="{D5CDD505-2E9C-101B-9397-08002B2CF9AE}" pid="5" name="MSIP_Label_9fec7713-ff10-4e30-a417-5bbcd9826c75_Name">
    <vt:lpwstr>Enteprise-InternalUseOnly-Child-514205181618919515141225</vt:lpwstr>
  </property>
  <property fmtid="{D5CDD505-2E9C-101B-9397-08002B2CF9AE}" pid="6" name="MSIP_Label_9fec7713-ff10-4e30-a417-5bbcd9826c75_SiteId">
    <vt:lpwstr>fa23982e-6646-4a33-a5c4-1a848d02fcc4</vt:lpwstr>
  </property>
  <property fmtid="{D5CDD505-2E9C-101B-9397-08002B2CF9AE}" pid="7" name="MSIP_Label_9fec7713-ff10-4e30-a417-5bbcd9826c75_ActionId">
    <vt:lpwstr>2c3b1c75-a12b-4f32-841f-c4bede9b1ed8</vt:lpwstr>
  </property>
  <property fmtid="{D5CDD505-2E9C-101B-9397-08002B2CF9AE}" pid="8" name="MSIP_Label_9fec7713-ff10-4e30-a417-5bbcd9826c75_ContentBits">
    <vt:lpwstr>0</vt:lpwstr>
  </property>
</Properties>
</file>